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375" windowWidth="9135" windowHeight="1032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<sst xmlns="http://schemas.openxmlformats.org/spreadsheetml/2006/main" count="507" uniqueCount="114">
  <si>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</si>
  <si>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</si>
  <si>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</si>
  <si>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</si>
  <si>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</si>
  <si>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</si>
  <si>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</si>
  <si>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</si>
  <si>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</si>
  <si>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</si>
  <si>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</si>
  <si>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</si>
  <si>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</si>
  <si>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</si>
  <si>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</si>
  <si>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</si>
  <si>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</si>
  <si>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</si>
  <si>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</si>
  <si>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</si>
  <si>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</si>
  <si>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</si>
  <si>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</si>
  <si>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</si>
  <si>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</si>
  <si>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</si>
  <si>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</si>
  <si>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</si>
  <si>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</si>
  <si>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</si>
  <si>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</si>
  <si>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</si>
  <si>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</si>
  <si>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</si>
  <si>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</si>
  <si>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</si>
  <si>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</si>
  <si>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</si>
  <si>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</si>
  <si>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</si>
  <si>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</si>
  <si>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</si>
  <si>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</si>
  <si>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</si>
  <si>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</si>
  <si>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</si>
  <si>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</si>
  <si>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</si>
  <si>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</si>
  <si>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</si>
  <si>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</si>
  <si>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</si>
  <si>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</si>
  <si>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</si>
  <si>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</si>
  <si>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</si>
  <si>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</si>
  <si>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</si>
  <si>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</si>
  <si>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</si>
  <si>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</si>
  <si>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</si>
  <si>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</si>
  <si>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</si>
  <si>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</si>
  <si>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</si>
  <si>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</si>
  <si>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</si>
  <si>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</si>
  <si>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</si>
  <si>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</si>
  <si>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</si>
  <si>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</si>
  <si>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</si>
  <si>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</si>
  <si>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</si>
  <si>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</si>
  <si>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</si>
  <si>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</si>
  <si>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</si>
  <si>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</si>
  <si>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</si>
  <si>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</si>
  <si>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</si>
  <si>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</si>
  <si>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</si>
  <si>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</si>
  <si>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</si>
  <si>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</si>
  <si>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</si>
  <si>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</si>
  <si>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</si>
  <si>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</si>
  <si>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</si>
  <si>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</si>
  <si>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</si>
  <si>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</si>
  <si>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</si>
  <si>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</si>
  <si>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</si>
  <si>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</si>
  <si>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</si>
  <si>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</si>
  <si>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</si>
  <si>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</si>
  <si>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</si>
  <si>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</si>
  <si>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</si>
  <si>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</si>
  <si>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>or   1.20%</t>
  </si>
  <si>
    <t>Nigerian, Zimbabwe,Tanzanian, etc…</t>
  </si>
  <si>
    <t xml:space="preserve">    As of 31 May 2012</t>
  </si>
  <si>
    <t>Population Change in the Month of  31 May 2012</t>
  </si>
  <si>
    <t xml:space="preserve"> As of 31 May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</si>
</sst>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4" fillId="0" borderId="38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/>
    </xf>
    <xf numFmtId="10" fontId="38" fillId="0" borderId="40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4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 horizontal="center"/>
    </xf>
    <xf numFmtId="172" fontId="3" fillId="0" borderId="45" xfId="42" applyNumberFormat="1" applyFont="1" applyFill="1" applyBorder="1" applyAlignment="1">
      <alignment/>
    </xf>
    <xf numFmtId="3" fontId="3" fillId="0" borderId="45" xfId="42" applyNumberFormat="1" applyFont="1" applyFill="1" applyBorder="1" applyAlignment="1">
      <alignment horizontal="right"/>
    </xf>
    <xf numFmtId="172" fontId="15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49" xfId="0" applyFont="1" applyFill="1" applyBorder="1" applyAlignment="1">
      <alignment/>
    </xf>
    <xf numFmtId="3" fontId="42" fillId="0" borderId="50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49" xfId="0" applyFont="1" applyFill="1" applyBorder="1" applyAlignment="1">
      <alignment wrapText="1"/>
    </xf>
    <xf numFmtId="3" fontId="42" fillId="0" borderId="50" xfId="0" applyNumberFormat="1" applyFont="1" applyFill="1" applyBorder="1" applyAlignment="1">
      <alignment horizontal="center"/>
    </xf>
    <xf numFmtId="0" fontId="73" fillId="36" borderId="50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45" xfId="42" applyNumberFormat="1" applyFont="1" applyFill="1" applyBorder="1" applyAlignment="1">
      <alignment horizontal="right"/>
    </xf>
    <xf numFmtId="172" fontId="9" fillId="0" borderId="5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7" fillId="0" borderId="54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2" xfId="0" applyFill="1" applyBorder="1" applyAlignment="1">
      <alignment/>
    </xf>
    <xf numFmtId="0" fontId="35" fillId="37" borderId="54" xfId="0" applyFont="1" applyFill="1" applyBorder="1" applyAlignment="1">
      <alignment horizontal="left" vertical="top" wrapText="1" readingOrder="1"/>
    </xf>
    <xf numFmtId="3" fontId="36" fillId="39" borderId="53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54" xfId="0" applyNumberFormat="1" applyFont="1" applyFill="1" applyBorder="1" applyAlignment="1">
      <alignment horizontal="right" vertical="top" wrapText="1" readingOrder="1"/>
    </xf>
    <xf numFmtId="0" fontId="35" fillId="39" borderId="55" xfId="0" applyFont="1" applyFill="1" applyBorder="1" applyAlignment="1">
      <alignment horizontal="left" vertical="top" wrapText="1" readingOrder="1"/>
    </xf>
    <xf numFmtId="0" fontId="35" fillId="39" borderId="56" xfId="0" applyFont="1" applyFill="1" applyBorder="1" applyAlignment="1">
      <alignment horizontal="left" vertical="top" wrapText="1" readingOrder="1"/>
    </xf>
    <xf numFmtId="0" fontId="35" fillId="39" borderId="57" xfId="0" applyFont="1" applyFill="1" applyBorder="1" applyAlignment="1">
      <alignment horizontal="left" vertical="top" wrapText="1" readingOrder="1"/>
    </xf>
    <xf numFmtId="10" fontId="51" fillId="39" borderId="58" xfId="0" applyNumberFormat="1" applyFont="1" applyFill="1" applyBorder="1" applyAlignment="1">
      <alignment horizontal="center" vertical="top"/>
    </xf>
    <xf numFmtId="10" fontId="51" fillId="39" borderId="59" xfId="0" applyNumberFormat="1" applyFont="1" applyFill="1" applyBorder="1" applyAlignment="1">
      <alignment horizontal="center" vertical="top"/>
    </xf>
    <xf numFmtId="10" fontId="51" fillId="39" borderId="60" xfId="0" applyNumberFormat="1" applyFont="1" applyFill="1" applyBorder="1" applyAlignment="1">
      <alignment horizontal="center" vertical="top"/>
    </xf>
    <xf numFmtId="10" fontId="51" fillId="37" borderId="54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9" fontId="3" fillId="0" borderId="6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64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66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69" xfId="0" applyFont="1" applyFill="1" applyBorder="1" applyAlignment="1">
      <alignment/>
    </xf>
    <xf numFmtId="0" fontId="119" fillId="40" borderId="70" xfId="0" applyFont="1" applyFill="1" applyBorder="1" applyAlignment="1">
      <alignment horizontal="left"/>
    </xf>
    <xf numFmtId="0" fontId="119" fillId="40" borderId="70" xfId="0" applyFont="1" applyFill="1" applyBorder="1" applyAlignment="1">
      <alignment horizontal="right"/>
    </xf>
    <xf numFmtId="0" fontId="119" fillId="40" borderId="65" xfId="0" applyFont="1" applyFill="1" applyBorder="1" applyAlignment="1">
      <alignment horizontal="right"/>
    </xf>
    <xf numFmtId="0" fontId="3" fillId="41" borderId="69" xfId="0" applyFont="1" applyFill="1" applyBorder="1" applyAlignment="1">
      <alignment/>
    </xf>
    <xf numFmtId="0" fontId="3" fillId="41" borderId="70" xfId="0" applyFont="1" applyFill="1" applyBorder="1" applyAlignment="1">
      <alignment/>
    </xf>
    <xf numFmtId="0" fontId="3" fillId="41" borderId="65" xfId="0" applyFont="1" applyFill="1" applyBorder="1" applyAlignment="1">
      <alignment/>
    </xf>
    <xf numFmtId="0" fontId="20" fillId="41" borderId="62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172" fontId="3" fillId="0" borderId="70" xfId="42" applyNumberFormat="1" applyFont="1" applyFill="1" applyBorder="1" applyAlignment="1">
      <alignment horizontal="right"/>
    </xf>
    <xf numFmtId="9" fontId="3" fillId="0" borderId="70" xfId="0" applyNumberFormat="1" applyFont="1" applyFill="1" applyBorder="1" applyAlignment="1">
      <alignment/>
    </xf>
    <xf numFmtId="0" fontId="12" fillId="36" borderId="67" xfId="0" applyFont="1" applyFill="1" applyBorder="1" applyAlignment="1">
      <alignment horizontal="right"/>
    </xf>
    <xf numFmtId="172" fontId="13" fillId="36" borderId="64" xfId="0" applyNumberFormat="1" applyFont="1" applyFill="1" applyBorder="1" applyAlignment="1">
      <alignment/>
    </xf>
    <xf numFmtId="10" fontId="23" fillId="36" borderId="6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64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3" fillId="40" borderId="68" xfId="0" applyFont="1" applyFill="1" applyBorder="1" applyAlignment="1">
      <alignment/>
    </xf>
    <xf numFmtId="0" fontId="28" fillId="40" borderId="67" xfId="0" applyFont="1" applyFill="1" applyBorder="1" applyAlignment="1">
      <alignment horizontal="right"/>
    </xf>
    <xf numFmtId="10" fontId="30" fillId="40" borderId="64" xfId="0" applyNumberFormat="1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3" xfId="59" applyFont="1" applyFill="1" applyBorder="1" applyAlignment="1">
      <alignment/>
    </xf>
    <xf numFmtId="0" fontId="5" fillId="7" borderId="62" xfId="0" applyFont="1" applyFill="1" applyBorder="1" applyAlignment="1">
      <alignment horizontal="right" vertical="center"/>
    </xf>
    <xf numFmtId="172" fontId="5" fillId="7" borderId="64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3" xfId="0" applyNumberFormat="1" applyFont="1" applyFill="1" applyBorder="1" applyAlignment="1">
      <alignment/>
    </xf>
    <xf numFmtId="0" fontId="28" fillId="7" borderId="62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/>
    </xf>
    <xf numFmtId="0" fontId="5" fillId="7" borderId="67" xfId="0" applyFont="1" applyFill="1" applyBorder="1" applyAlignment="1">
      <alignment/>
    </xf>
    <xf numFmtId="172" fontId="5" fillId="7" borderId="70" xfId="42" applyNumberFormat="1" applyFont="1" applyFill="1" applyBorder="1" applyAlignment="1">
      <alignment horizontal="right"/>
    </xf>
    <xf numFmtId="9" fontId="5" fillId="7" borderId="70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1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9" fillId="43" borderId="71" xfId="0" applyFont="1" applyFill="1" applyBorder="1" applyAlignment="1">
      <alignment/>
    </xf>
    <xf numFmtId="3" fontId="28" fillId="43" borderId="72" xfId="0" applyNumberFormat="1" applyFont="1" applyFill="1" applyBorder="1" applyAlignment="1">
      <alignment horizontal="right"/>
    </xf>
    <xf numFmtId="3" fontId="5" fillId="43" borderId="72" xfId="0" applyNumberFormat="1" applyFont="1" applyFill="1" applyBorder="1" applyAlignment="1">
      <alignment/>
    </xf>
    <xf numFmtId="10" fontId="49" fillId="43" borderId="73" xfId="0" applyNumberFormat="1" applyFont="1" applyFill="1" applyBorder="1" applyAlignment="1">
      <alignment/>
    </xf>
    <xf numFmtId="10" fontId="49" fillId="43" borderId="73" xfId="59" applyNumberFormat="1" applyFont="1" applyFill="1" applyBorder="1" applyAlignment="1">
      <alignment/>
    </xf>
    <xf numFmtId="172" fontId="28" fillId="43" borderId="72" xfId="42" applyNumberFormat="1" applyFont="1" applyFill="1" applyBorder="1" applyAlignment="1">
      <alignment horizontal="right"/>
    </xf>
    <xf numFmtId="172" fontId="28" fillId="43" borderId="72" xfId="42" applyNumberFormat="1" applyFont="1" applyFill="1" applyBorder="1" applyAlignment="1">
      <alignment/>
    </xf>
    <xf numFmtId="10" fontId="49" fillId="43" borderId="74" xfId="59" applyNumberFormat="1" applyFont="1" applyFill="1" applyBorder="1" applyAlignment="1">
      <alignment/>
    </xf>
    <xf numFmtId="0" fontId="9" fillId="43" borderId="75" xfId="0" applyFont="1" applyFill="1" applyBorder="1" applyAlignment="1">
      <alignment/>
    </xf>
    <xf numFmtId="172" fontId="28" fillId="43" borderId="76" xfId="42" applyNumberFormat="1" applyFont="1" applyFill="1" applyBorder="1" applyAlignment="1">
      <alignment horizontal="right"/>
    </xf>
    <xf numFmtId="172" fontId="28" fillId="43" borderId="76" xfId="42" applyNumberFormat="1" applyFont="1" applyFill="1" applyBorder="1" applyAlignment="1">
      <alignment/>
    </xf>
    <xf numFmtId="10" fontId="49" fillId="43" borderId="77" xfId="59" applyNumberFormat="1" applyFont="1" applyFill="1" applyBorder="1" applyAlignment="1">
      <alignment/>
    </xf>
    <xf numFmtId="0" fontId="70" fillId="43" borderId="62" xfId="0" applyFont="1" applyFill="1" applyBorder="1" applyAlignment="1">
      <alignment wrapText="1"/>
    </xf>
    <xf numFmtId="10" fontId="49" fillId="43" borderId="63" xfId="59" applyNumberFormat="1" applyFont="1" applyFill="1" applyBorder="1" applyAlignment="1">
      <alignment/>
    </xf>
    <xf numFmtId="0" fontId="44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/>
    </xf>
    <xf numFmtId="0" fontId="32" fillId="43" borderId="28" xfId="0" applyFont="1" applyFill="1" applyBorder="1" applyAlignment="1">
      <alignment horizontal="left" wrapText="1"/>
    </xf>
    <xf numFmtId="0" fontId="38" fillId="43" borderId="28" xfId="0" applyFont="1" applyFill="1" applyBorder="1" applyAlignment="1">
      <alignment horizontal="left"/>
    </xf>
    <xf numFmtId="3" fontId="42" fillId="43" borderId="28" xfId="0" applyNumberFormat="1" applyFont="1" applyFill="1" applyBorder="1" applyAlignment="1">
      <alignment horizontal="center" vertical="center"/>
    </xf>
    <xf numFmtId="10" fontId="38" fillId="43" borderId="41" xfId="0" applyNumberFormat="1" applyFont="1" applyFill="1" applyBorder="1" applyAlignment="1">
      <alignment horizontal="center" vertical="center"/>
    </xf>
    <xf numFmtId="0" fontId="45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48" fillId="43" borderId="44" xfId="42" applyNumberFormat="1" applyFont="1" applyFill="1" applyBorder="1" applyAlignment="1">
      <alignment horizontal="left"/>
    </xf>
    <xf numFmtId="172" fontId="3" fillId="43" borderId="78" xfId="42" applyNumberFormat="1" applyFont="1" applyFill="1" applyBorder="1" applyAlignment="1">
      <alignment/>
    </xf>
    <xf numFmtId="172" fontId="3" fillId="43" borderId="79" xfId="42" applyNumberFormat="1" applyFont="1" applyFill="1" applyBorder="1" applyAlignment="1">
      <alignment horizontal="center"/>
    </xf>
    <xf numFmtId="172" fontId="3" fillId="43" borderId="79" xfId="42" applyNumberFormat="1" applyFont="1" applyFill="1" applyBorder="1" applyAlignment="1">
      <alignment/>
    </xf>
    <xf numFmtId="3" fontId="3" fillId="43" borderId="79" xfId="42" applyNumberFormat="1" applyFont="1" applyFill="1" applyBorder="1" applyAlignment="1">
      <alignment horizontal="right"/>
    </xf>
    <xf numFmtId="172" fontId="15" fillId="43" borderId="79" xfId="42" applyNumberFormat="1" applyFont="1" applyFill="1" applyBorder="1" applyAlignment="1">
      <alignment/>
    </xf>
    <xf numFmtId="172" fontId="3" fillId="43" borderId="80" xfId="42" applyNumberFormat="1" applyFont="1" applyFill="1" applyBorder="1" applyAlignment="1">
      <alignment/>
    </xf>
    <xf numFmtId="0" fontId="25" fillId="43" borderId="0" xfId="0" applyFont="1" applyFill="1" applyAlignment="1">
      <alignment/>
    </xf>
    <xf numFmtId="172" fontId="5" fillId="43" borderId="78" xfId="42" applyNumberFormat="1" applyFont="1" applyFill="1" applyBorder="1" applyAlignment="1">
      <alignment/>
    </xf>
    <xf numFmtId="172" fontId="0" fillId="43" borderId="79" xfId="42" applyNumberFormat="1" applyFont="1" applyFill="1" applyBorder="1" applyAlignment="1">
      <alignment horizontal="center"/>
    </xf>
    <xf numFmtId="172" fontId="0" fillId="43" borderId="79" xfId="42" applyNumberFormat="1" applyFont="1" applyFill="1" applyBorder="1" applyAlignment="1">
      <alignment/>
    </xf>
    <xf numFmtId="3" fontId="0" fillId="43" borderId="79" xfId="42" applyNumberFormat="1" applyFont="1" applyFill="1" applyBorder="1" applyAlignment="1">
      <alignment horizontal="right"/>
    </xf>
    <xf numFmtId="172" fontId="3" fillId="43" borderId="81" xfId="42" applyNumberFormat="1" applyFont="1" applyFill="1" applyBorder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172" fontId="48" fillId="43" borderId="44" xfId="42" applyNumberFormat="1" applyFont="1" applyFill="1" applyBorder="1" applyAlignment="1">
      <alignment horizontal="left" wrapText="1"/>
    </xf>
    <xf numFmtId="172" fontId="71" fillId="43" borderId="44" xfId="42" applyNumberFormat="1" applyFont="1" applyFill="1" applyBorder="1" applyAlignment="1">
      <alignment horizontal="left" wrapText="1"/>
    </xf>
    <xf numFmtId="172" fontId="28" fillId="43" borderId="82" xfId="42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64" xfId="0" applyFont="1" applyFill="1" applyBorder="1" applyAlignment="1">
      <alignment horizontal="left"/>
    </xf>
    <xf numFmtId="0" fontId="30" fillId="36" borderId="68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64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3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1" xfId="0" applyFont="1" applyFill="1" applyBorder="1" applyAlignment="1">
      <alignment horizontal="left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 vertical="center"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4" xfId="42" applyNumberFormat="1" applyFont="1" applyFill="1" applyBorder="1" applyAlignment="1" quotePrefix="1">
      <alignment horizontal="center"/>
    </xf>
    <xf numFmtId="172" fontId="9" fillId="0" borderId="95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7" fillId="34" borderId="101" xfId="0" applyFont="1" applyFill="1" applyBorder="1" applyAlignment="1">
      <alignment horizontal="center" vertical="center" wrapText="1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  <xf numFmtId="0" fontId="66" fillId="34" borderId="10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8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 val="autoZero"/>
        <c:auto val="0"/>
        <c:lblOffset val="100"/>
        <c:tickLblSkip val="1"/>
        <c:noMultiLvlLbl val="0"/>
      </c:catAx>
      <c:valAx>
        <c:axId val="39972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189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04775"/>
        <c:crosses val="autoZero"/>
        <c:auto val="0"/>
        <c:lblOffset val="100"/>
        <c:tickLblSkip val="1"/>
        <c:noMultiLvlLbl val="0"/>
      </c:catAx>
      <c:valAx>
        <c:axId val="6670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486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0963530"/>
        <c:axId val="33127451"/>
      </c:bar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3530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47" t="s">
        <v>111</v>
      </c>
      <c r="E6" s="347"/>
      <c r="F6" s="347"/>
      <c r="G6" s="347"/>
      <c r="H6" s="34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50" t="s">
        <v>12</v>
      </c>
      <c r="C10" s="251" t="s">
        <v>0</v>
      </c>
      <c r="D10" s="252" t="s">
        <v>1</v>
      </c>
      <c r="E10" s="253" t="s">
        <v>4</v>
      </c>
      <c r="F10" s="18"/>
      <c r="G10" s="9"/>
    </row>
    <row r="11" spans="2:18" ht="12.75">
      <c r="B11" s="302" t="s">
        <v>2</v>
      </c>
      <c r="C11" s="303">
        <v>2040</v>
      </c>
      <c r="D11" s="304">
        <v>3990</v>
      </c>
      <c r="E11" s="305">
        <f aca="true" t="shared" si="0" ref="E11:E30">D11/$D$31</f>
        <v>0.012236298565685002</v>
      </c>
      <c r="F11" s="18"/>
      <c r="G11" s="9"/>
      <c r="P11" s="14"/>
      <c r="Q11" s="14"/>
      <c r="R11" s="14"/>
    </row>
    <row r="12" spans="2:18" ht="12.75">
      <c r="B12" s="302" t="s">
        <v>71</v>
      </c>
      <c r="C12" s="303">
        <v>17102</v>
      </c>
      <c r="D12" s="304">
        <v>20151</v>
      </c>
      <c r="E12" s="306">
        <f t="shared" si="0"/>
        <v>0.061797907868952</v>
      </c>
      <c r="F12" s="18"/>
      <c r="G12" s="9"/>
      <c r="P12" s="14"/>
      <c r="Q12" s="14"/>
      <c r="R12" s="14"/>
    </row>
    <row r="13" spans="2:16" ht="11.25" customHeight="1">
      <c r="B13" s="302" t="s">
        <v>70</v>
      </c>
      <c r="C13" s="307">
        <v>11731</v>
      </c>
      <c r="D13" s="308">
        <v>14681</v>
      </c>
      <c r="E13" s="309">
        <f t="shared" si="0"/>
        <v>0.04502283189043146</v>
      </c>
      <c r="F13" s="19"/>
      <c r="G13" s="9"/>
      <c r="P13" s="14"/>
    </row>
    <row r="14" spans="2:7" ht="12.75">
      <c r="B14" s="310" t="s">
        <v>18</v>
      </c>
      <c r="C14" s="311">
        <v>4200</v>
      </c>
      <c r="D14" s="312">
        <v>7843</v>
      </c>
      <c r="E14" s="306">
        <f t="shared" si="0"/>
        <v>0.024052453546533202</v>
      </c>
      <c r="F14" s="19"/>
      <c r="G14" s="9"/>
    </row>
    <row r="15" spans="1:17" s="91" customFormat="1" ht="12.75">
      <c r="A15" s="89"/>
      <c r="B15" s="302" t="s">
        <v>21</v>
      </c>
      <c r="C15" s="307">
        <v>4984</v>
      </c>
      <c r="D15" s="308">
        <v>15297</v>
      </c>
      <c r="E15" s="306">
        <f t="shared" si="0"/>
        <v>0.046911944651449496</v>
      </c>
      <c r="F15" s="90"/>
      <c r="Q15" s="92"/>
    </row>
    <row r="16" spans="2:17" ht="12.75">
      <c r="B16" s="302" t="s">
        <v>11</v>
      </c>
      <c r="C16" s="307">
        <v>6178</v>
      </c>
      <c r="D16" s="308">
        <v>28269</v>
      </c>
      <c r="E16" s="306">
        <f t="shared" si="0"/>
        <v>0.08669371532665397</v>
      </c>
      <c r="F16" s="19"/>
      <c r="G16" s="9"/>
      <c r="Q16" s="69"/>
    </row>
    <row r="17" spans="2:7" ht="12.75">
      <c r="B17" s="310" t="s">
        <v>13</v>
      </c>
      <c r="C17" s="311">
        <v>4049</v>
      </c>
      <c r="D17" s="312">
        <v>9617</v>
      </c>
      <c r="E17" s="309">
        <f t="shared" si="0"/>
        <v>0.02949285295894553</v>
      </c>
      <c r="F17" s="19"/>
      <c r="G17" s="9"/>
    </row>
    <row r="18" spans="2:7" ht="12.75">
      <c r="B18" s="310" t="s">
        <v>94</v>
      </c>
      <c r="C18" s="311">
        <v>4328</v>
      </c>
      <c r="D18" s="312">
        <v>12475</v>
      </c>
      <c r="E18" s="309">
        <f t="shared" si="0"/>
        <v>0.038257600152110376</v>
      </c>
      <c r="F18" s="19"/>
      <c r="G18" s="9"/>
    </row>
    <row r="19" spans="2:7" ht="12.75">
      <c r="B19" s="310" t="s">
        <v>95</v>
      </c>
      <c r="C19" s="311">
        <v>4305</v>
      </c>
      <c r="D19" s="312">
        <v>14435</v>
      </c>
      <c r="E19" s="309">
        <f t="shared" si="0"/>
        <v>0.04426841348262231</v>
      </c>
      <c r="F19" s="19"/>
      <c r="G19" s="9"/>
    </row>
    <row r="20" spans="2:18" ht="12.75">
      <c r="B20" s="302" t="s">
        <v>20</v>
      </c>
      <c r="C20" s="307">
        <v>632</v>
      </c>
      <c r="D20" s="308">
        <v>2780</v>
      </c>
      <c r="E20" s="306">
        <f t="shared" si="0"/>
        <v>0.008525541356542434</v>
      </c>
      <c r="F20" s="88"/>
      <c r="G20" s="9"/>
      <c r="P20" s="14"/>
      <c r="R20" s="14"/>
    </row>
    <row r="21" spans="2:7" ht="12.75">
      <c r="B21" s="302" t="s">
        <v>31</v>
      </c>
      <c r="C21" s="307">
        <v>2291</v>
      </c>
      <c r="D21" s="307">
        <v>13509</v>
      </c>
      <c r="E21" s="309">
        <f t="shared" si="0"/>
        <v>0.04142861085810494</v>
      </c>
      <c r="F21" s="18"/>
      <c r="G21" s="9"/>
    </row>
    <row r="22" spans="2:17" ht="12.75">
      <c r="B22" s="302" t="s">
        <v>16</v>
      </c>
      <c r="C22" s="307">
        <v>2207</v>
      </c>
      <c r="D22" s="307">
        <v>16305</v>
      </c>
      <c r="E22" s="306">
        <f t="shared" si="0"/>
        <v>0.050003220078569915</v>
      </c>
      <c r="F22" s="19"/>
      <c r="G22" s="9"/>
      <c r="P22" s="14"/>
      <c r="Q22" s="14"/>
    </row>
    <row r="23" spans="2:20" ht="12.75">
      <c r="B23" s="302" t="s">
        <v>24</v>
      </c>
      <c r="C23" s="307">
        <v>2610</v>
      </c>
      <c r="D23" s="307">
        <v>11497</v>
      </c>
      <c r="E23" s="306">
        <f t="shared" si="0"/>
        <v>0.03525832696984473</v>
      </c>
      <c r="F23" s="19"/>
      <c r="G23" s="9"/>
      <c r="Q23" s="69"/>
      <c r="R23" s="14"/>
      <c r="T23" s="14"/>
    </row>
    <row r="24" spans="1:18" s="91" customFormat="1" ht="12.75">
      <c r="A24" s="89"/>
      <c r="B24" s="302" t="s">
        <v>58</v>
      </c>
      <c r="C24" s="307">
        <v>9831</v>
      </c>
      <c r="D24" s="307">
        <v>39363</v>
      </c>
      <c r="E24" s="309">
        <f t="shared" si="0"/>
        <v>0.12071614547394957</v>
      </c>
      <c r="F24" s="90"/>
      <c r="P24" s="9"/>
      <c r="Q24" s="69"/>
      <c r="R24" s="14"/>
    </row>
    <row r="25" spans="2:7" ht="12.75">
      <c r="B25" s="302" t="s">
        <v>66</v>
      </c>
      <c r="C25" s="307">
        <v>9297</v>
      </c>
      <c r="D25" s="307">
        <v>40759</v>
      </c>
      <c r="E25" s="306">
        <f t="shared" si="0"/>
        <v>0.12499731660119173</v>
      </c>
      <c r="F25" s="19"/>
      <c r="G25" s="9"/>
    </row>
    <row r="26" spans="2:7" ht="12.75">
      <c r="B26" s="302" t="s">
        <v>89</v>
      </c>
      <c r="C26" s="307">
        <v>6386</v>
      </c>
      <c r="D26" s="307">
        <v>26791</v>
      </c>
      <c r="E26" s="306">
        <f t="shared" si="0"/>
        <v>0.08216107139680875</v>
      </c>
      <c r="F26" s="19"/>
      <c r="G26" s="9"/>
    </row>
    <row r="27" spans="2:7" ht="12.75">
      <c r="B27" s="302" t="s">
        <v>91</v>
      </c>
      <c r="C27" s="307">
        <v>6392</v>
      </c>
      <c r="D27" s="307">
        <v>26514</v>
      </c>
      <c r="E27" s="309">
        <f t="shared" si="0"/>
        <v>0.08131158400264966</v>
      </c>
      <c r="F27" s="19"/>
      <c r="G27" s="9"/>
    </row>
    <row r="28" spans="2:7" ht="12.75">
      <c r="B28" s="302" t="s">
        <v>100</v>
      </c>
      <c r="C28" s="307">
        <v>5034</v>
      </c>
      <c r="D28" s="307">
        <v>19774</v>
      </c>
      <c r="E28" s="309">
        <f t="shared" si="0"/>
        <v>0.060641746325277</v>
      </c>
      <c r="F28" s="19"/>
      <c r="G28" s="9"/>
    </row>
    <row r="29" spans="2:16" ht="12.75">
      <c r="B29" s="302" t="s">
        <v>90</v>
      </c>
      <c r="C29" s="307">
        <v>231</v>
      </c>
      <c r="D29" s="307">
        <v>675</v>
      </c>
      <c r="E29" s="313">
        <f t="shared" si="0"/>
        <v>0.0020700505092324253</v>
      </c>
      <c r="F29" s="19"/>
      <c r="G29" s="9"/>
      <c r="P29" s="14"/>
    </row>
    <row r="30" spans="2:16" ht="15" customHeight="1" thickBot="1">
      <c r="B30" s="314" t="s">
        <v>92</v>
      </c>
      <c r="C30" s="342">
        <v>648</v>
      </c>
      <c r="D30" s="342">
        <v>1354</v>
      </c>
      <c r="E30" s="315">
        <f t="shared" si="0"/>
        <v>0.0041523679844454875</v>
      </c>
      <c r="F30" s="19"/>
      <c r="G30" s="9"/>
      <c r="P30" s="14"/>
    </row>
    <row r="31" spans="2:17" ht="13.5" thickBot="1">
      <c r="B31" s="274" t="s">
        <v>3</v>
      </c>
      <c r="C31" s="275">
        <f>SUM(C11:C30)</f>
        <v>104476</v>
      </c>
      <c r="D31" s="276">
        <f>SUM(D11:D30)</f>
        <v>326079</v>
      </c>
      <c r="E31" s="277">
        <f>SUM(E11:E30)</f>
        <v>1.0000000000000002</v>
      </c>
      <c r="F31" s="19"/>
      <c r="G31" s="9"/>
      <c r="P31" s="14"/>
      <c r="Q31" s="69"/>
    </row>
    <row r="32" spans="1:17" ht="15.75" customHeight="1">
      <c r="A32" s="222"/>
      <c r="B32" s="218" t="s">
        <v>28</v>
      </c>
      <c r="C32" s="219">
        <f>C45/D31</f>
        <v>0.6059083841645736</v>
      </c>
      <c r="D32" s="351" t="s">
        <v>22</v>
      </c>
      <c r="E32" s="352"/>
      <c r="Q32" s="14"/>
    </row>
    <row r="33" spans="1:18" ht="11.25" customHeight="1" thickBot="1">
      <c r="A33" s="222"/>
      <c r="B33" s="230"/>
      <c r="C33" s="234" t="s">
        <v>1</v>
      </c>
      <c r="D33" s="24" t="s">
        <v>4</v>
      </c>
      <c r="E33" s="231"/>
      <c r="F33" s="20"/>
      <c r="G33" s="9"/>
      <c r="R33" s="69"/>
    </row>
    <row r="34" spans="1:7" ht="12" customHeight="1">
      <c r="A34" s="222"/>
      <c r="B34" s="26" t="s">
        <v>2</v>
      </c>
      <c r="C34" s="25">
        <v>1033</v>
      </c>
      <c r="D34" s="65">
        <f>C34/$C$45</f>
        <v>0.005228420743620112</v>
      </c>
      <c r="E34" s="223"/>
      <c r="F34" s="19"/>
      <c r="G34" s="9"/>
    </row>
    <row r="35" spans="1:17" ht="11.25" customHeight="1">
      <c r="A35" s="222"/>
      <c r="B35" s="26" t="s">
        <v>32</v>
      </c>
      <c r="C35" s="25">
        <f>D21</f>
        <v>13509</v>
      </c>
      <c r="D35" s="65">
        <f>C35/C45</f>
        <v>0.06837438124449573</v>
      </c>
      <c r="E35" s="223"/>
      <c r="F35" s="19"/>
      <c r="G35" s="9"/>
      <c r="Q35" s="14"/>
    </row>
    <row r="36" spans="1:7" ht="10.5" customHeight="1">
      <c r="A36" s="222"/>
      <c r="B36" s="31" t="s">
        <v>30</v>
      </c>
      <c r="C36" s="25">
        <f>D23</f>
        <v>11497</v>
      </c>
      <c r="D36" s="65">
        <f>C36/C45</f>
        <v>0.058190855072023644</v>
      </c>
      <c r="E36" s="223"/>
      <c r="F36" s="19"/>
      <c r="G36" s="9"/>
    </row>
    <row r="37" spans="1:17" ht="12" customHeight="1">
      <c r="A37" s="222"/>
      <c r="B37" s="31" t="s">
        <v>15</v>
      </c>
      <c r="C37" s="25">
        <f>D22</f>
        <v>16305</v>
      </c>
      <c r="D37" s="65">
        <f aca="true" t="shared" si="1" ref="D37:D44">C37/$C$45</f>
        <v>0.08252604087582374</v>
      </c>
      <c r="E37" s="223"/>
      <c r="F37" s="19"/>
      <c r="G37" s="9"/>
      <c r="Q37" s="69"/>
    </row>
    <row r="38" spans="1:18" ht="12" customHeight="1">
      <c r="A38" s="222"/>
      <c r="B38" s="26" t="s">
        <v>59</v>
      </c>
      <c r="C38" s="25">
        <f aca="true" t="shared" si="2" ref="C38:C44">D24</f>
        <v>39363</v>
      </c>
      <c r="D38" s="65">
        <f t="shared" si="1"/>
        <v>0.19923168028181845</v>
      </c>
      <c r="E38" s="223"/>
      <c r="F38" s="19"/>
      <c r="G38" s="9"/>
      <c r="Q38" s="129"/>
      <c r="R38" s="69"/>
    </row>
    <row r="39" spans="1:17" ht="12" customHeight="1">
      <c r="A39" s="222"/>
      <c r="B39" s="26" t="s">
        <v>101</v>
      </c>
      <c r="C39" s="25">
        <f t="shared" si="2"/>
        <v>40759</v>
      </c>
      <c r="D39" s="65">
        <f t="shared" si="1"/>
        <v>0.20629738730804661</v>
      </c>
      <c r="E39" s="223"/>
      <c r="F39" s="19"/>
      <c r="G39" s="9"/>
      <c r="Q39" s="129"/>
    </row>
    <row r="40" spans="1:17" ht="12" customHeight="1">
      <c r="A40" s="222"/>
      <c r="B40" s="26" t="s">
        <v>102</v>
      </c>
      <c r="C40" s="25">
        <f t="shared" si="2"/>
        <v>26791</v>
      </c>
      <c r="D40" s="65">
        <f t="shared" si="1"/>
        <v>0.1355998258880217</v>
      </c>
      <c r="E40" s="223"/>
      <c r="F40" s="19"/>
      <c r="G40" s="9"/>
      <c r="Q40" s="129"/>
    </row>
    <row r="41" spans="1:17" ht="12" customHeight="1">
      <c r="A41" s="222"/>
      <c r="B41" s="26" t="s">
        <v>103</v>
      </c>
      <c r="C41" s="25">
        <f t="shared" si="2"/>
        <v>26514</v>
      </c>
      <c r="D41" s="65">
        <f t="shared" si="1"/>
        <v>0.1341978195511555</v>
      </c>
      <c r="E41" s="223"/>
      <c r="F41" s="19"/>
      <c r="G41" s="9"/>
      <c r="Q41" s="129"/>
    </row>
    <row r="42" spans="1:17" ht="12" customHeight="1">
      <c r="A42" s="222"/>
      <c r="B42" s="26" t="s">
        <v>104</v>
      </c>
      <c r="C42" s="25">
        <f t="shared" si="2"/>
        <v>19774</v>
      </c>
      <c r="D42" s="65">
        <f t="shared" si="1"/>
        <v>0.10008401915231761</v>
      </c>
      <c r="E42" s="223"/>
      <c r="F42" s="19"/>
      <c r="G42" s="9"/>
      <c r="Q42" s="129"/>
    </row>
    <row r="43" spans="1:7" ht="12" customHeight="1">
      <c r="A43" s="222"/>
      <c r="B43" s="31" t="s">
        <v>67</v>
      </c>
      <c r="C43" s="25">
        <f t="shared" si="2"/>
        <v>675</v>
      </c>
      <c r="D43" s="65">
        <f t="shared" si="1"/>
        <v>0.003416441434601719</v>
      </c>
      <c r="E43" s="223"/>
      <c r="F43" s="19"/>
      <c r="G43" s="9"/>
    </row>
    <row r="44" spans="1:7" ht="12" customHeight="1" thickBot="1">
      <c r="A44" s="222"/>
      <c r="B44" s="232" t="s">
        <v>92</v>
      </c>
      <c r="C44" s="25">
        <f t="shared" si="2"/>
        <v>1354</v>
      </c>
      <c r="D44" s="221">
        <f t="shared" si="1"/>
        <v>0.006853128448075152</v>
      </c>
      <c r="E44" s="233"/>
      <c r="F44" s="19"/>
      <c r="G44" s="9"/>
    </row>
    <row r="45" spans="1:20" ht="11.25" customHeight="1" thickBot="1">
      <c r="A45" s="222"/>
      <c r="B45" s="278" t="s">
        <v>3</v>
      </c>
      <c r="C45" s="279">
        <f>SUM(C34:C44)</f>
        <v>197574</v>
      </c>
      <c r="D45" s="280">
        <f>SUM(D34:D44)</f>
        <v>0.9999999999999999</v>
      </c>
      <c r="E45" s="281"/>
      <c r="F45" s="21"/>
      <c r="G45" s="9"/>
      <c r="R45" s="131"/>
      <c r="T45" s="131"/>
    </row>
    <row r="46" spans="1:20" ht="11.25" customHeight="1" thickBot="1">
      <c r="A46" s="222"/>
      <c r="B46" s="225"/>
      <c r="C46" s="226"/>
      <c r="D46" s="227"/>
      <c r="E46" s="224"/>
      <c r="F46" s="21"/>
      <c r="G46" s="9"/>
      <c r="R46" s="131"/>
      <c r="T46" s="131"/>
    </row>
    <row r="47" spans="1:17" ht="15.75" customHeight="1" thickBot="1">
      <c r="A47" s="222"/>
      <c r="B47" s="228" t="s">
        <v>27</v>
      </c>
      <c r="C47" s="229">
        <f>C54/D31</f>
        <v>0.1841639602672972</v>
      </c>
      <c r="D47" s="349" t="s">
        <v>22</v>
      </c>
      <c r="E47" s="350"/>
      <c r="F47" s="343"/>
      <c r="G47" s="343"/>
      <c r="H47" s="343"/>
      <c r="I47" s="343"/>
      <c r="J47" s="343"/>
      <c r="K47" s="343"/>
      <c r="Q47" s="129"/>
    </row>
    <row r="48" spans="2:18" ht="10.5" customHeight="1" thickBot="1">
      <c r="B48" s="242"/>
      <c r="C48" s="235" t="s">
        <v>1</v>
      </c>
      <c r="D48" s="236" t="s">
        <v>4</v>
      </c>
      <c r="E48" s="243"/>
      <c r="F48" s="20"/>
      <c r="G48" s="9"/>
      <c r="R48" s="131"/>
    </row>
    <row r="49" spans="2:17" ht="12.75">
      <c r="B49" s="238" t="s">
        <v>2</v>
      </c>
      <c r="C49" s="239">
        <v>2080</v>
      </c>
      <c r="D49" s="240">
        <f>C49/$C$54</f>
        <v>0.03463664823819357</v>
      </c>
      <c r="E49" s="222"/>
      <c r="F49" s="19"/>
      <c r="G49" s="9"/>
      <c r="Q49" s="69"/>
    </row>
    <row r="50" spans="2:7" ht="12.75">
      <c r="B50" s="238" t="s">
        <v>71</v>
      </c>
      <c r="C50" s="239">
        <f>D12</f>
        <v>20151</v>
      </c>
      <c r="D50" s="240">
        <f>C50/$C$54</f>
        <v>0.33555918204223006</v>
      </c>
      <c r="E50" s="222"/>
      <c r="F50" s="19"/>
      <c r="G50" s="9"/>
    </row>
    <row r="51" spans="2:17" ht="10.5" customHeight="1">
      <c r="B51" s="238" t="s">
        <v>107</v>
      </c>
      <c r="C51" s="239">
        <f>D13</f>
        <v>14681</v>
      </c>
      <c r="D51" s="240">
        <f>C51/$C$54</f>
        <v>0.24447145806967294</v>
      </c>
      <c r="E51" s="222"/>
      <c r="F51" s="30"/>
      <c r="G51" s="9"/>
      <c r="Q51" s="14"/>
    </row>
    <row r="52" spans="2:7" ht="12.75">
      <c r="B52" s="238" t="s">
        <v>21</v>
      </c>
      <c r="C52" s="239">
        <v>15297</v>
      </c>
      <c r="D52" s="240">
        <f>C52/$C$54</f>
        <v>0.25472923466329184</v>
      </c>
      <c r="E52" s="222"/>
      <c r="F52" s="30"/>
      <c r="G52" s="9"/>
    </row>
    <row r="53" spans="2:7" ht="13.5" thickBot="1">
      <c r="B53" s="230" t="s">
        <v>17</v>
      </c>
      <c r="C53" s="220">
        <f>D14</f>
        <v>7843</v>
      </c>
      <c r="D53" s="221">
        <f>C53/$C$54</f>
        <v>0.1306034769866116</v>
      </c>
      <c r="E53" s="241"/>
      <c r="F53" s="30"/>
      <c r="G53" s="9"/>
    </row>
    <row r="54" spans="2:18" ht="13.5" thickBot="1">
      <c r="B54" s="282" t="s">
        <v>3</v>
      </c>
      <c r="C54" s="283">
        <f>SUM(C49:C53)</f>
        <v>60052</v>
      </c>
      <c r="D54" s="284">
        <f>SUM(D49:D53)</f>
        <v>1</v>
      </c>
      <c r="E54" s="285"/>
      <c r="F54" s="21"/>
      <c r="G54" s="9"/>
      <c r="P54" s="15"/>
      <c r="R54" s="14"/>
    </row>
    <row r="55" spans="2:18" ht="13.5" thickBot="1">
      <c r="B55" s="23"/>
      <c r="C55" s="164"/>
      <c r="D55" s="179"/>
      <c r="F55" s="21"/>
      <c r="G55" s="9"/>
      <c r="P55" s="15"/>
      <c r="R55" s="14"/>
    </row>
    <row r="56" spans="2:18" ht="14.25" customHeight="1" thickBot="1">
      <c r="B56" s="272" t="s">
        <v>26</v>
      </c>
      <c r="C56" s="273">
        <f>C63/D31</f>
        <v>0.19822190328110673</v>
      </c>
      <c r="D56" s="348" t="s">
        <v>22</v>
      </c>
      <c r="E56" s="348"/>
      <c r="F56" s="269"/>
      <c r="G56" s="270"/>
      <c r="H56" s="271"/>
      <c r="Q56" s="129"/>
      <c r="R56" s="14"/>
    </row>
    <row r="57" spans="2:8" ht="13.5" thickBot="1">
      <c r="B57" s="230"/>
      <c r="C57" s="234" t="s">
        <v>1</v>
      </c>
      <c r="D57" s="24" t="s">
        <v>4</v>
      </c>
      <c r="E57" s="266"/>
      <c r="F57" s="268"/>
      <c r="G57" s="249"/>
      <c r="H57" s="241"/>
    </row>
    <row r="58" spans="2:8" ht="12.75">
      <c r="B58" s="245" t="s">
        <v>2</v>
      </c>
      <c r="C58" s="246">
        <v>180</v>
      </c>
      <c r="D58" s="247">
        <f>C58/$C$63</f>
        <v>0.002784825793675351</v>
      </c>
      <c r="E58" s="244"/>
      <c r="F58" s="19"/>
      <c r="H58" s="222"/>
    </row>
    <row r="59" spans="2:13" ht="12" customHeight="1">
      <c r="B59" s="238" t="s">
        <v>61</v>
      </c>
      <c r="C59" s="246">
        <v>28269</v>
      </c>
      <c r="D59" s="247">
        <f>C59/$C$63</f>
        <v>0.4373568908967139</v>
      </c>
      <c r="E59" s="244"/>
      <c r="F59" s="30"/>
      <c r="H59" s="222"/>
      <c r="M59" s="201"/>
    </row>
    <row r="60" spans="2:13" ht="12.75">
      <c r="B60" s="238" t="s">
        <v>60</v>
      </c>
      <c r="C60" s="78">
        <v>9277</v>
      </c>
      <c r="D60" s="240">
        <f>C60/$C$63</f>
        <v>0.14352682715514575</v>
      </c>
      <c r="E60" s="244"/>
      <c r="F60" s="30"/>
      <c r="H60" s="222"/>
      <c r="M60" s="129"/>
    </row>
    <row r="61" spans="2:10" ht="12.75">
      <c r="B61" s="238" t="s">
        <v>96</v>
      </c>
      <c r="C61" s="78">
        <v>12475</v>
      </c>
      <c r="D61" s="240">
        <f>C61/$C$63</f>
        <v>0.19300389875611115</v>
      </c>
      <c r="E61" s="244"/>
      <c r="F61" s="30"/>
      <c r="H61" s="222"/>
      <c r="J61" s="129"/>
    </row>
    <row r="62" spans="2:13" ht="13.5" thickBot="1">
      <c r="B62" s="238" t="s">
        <v>95</v>
      </c>
      <c r="C62" s="78">
        <v>14435</v>
      </c>
      <c r="D62" s="240">
        <f>C62/$C$63</f>
        <v>0.22332755739835386</v>
      </c>
      <c r="E62" s="266"/>
      <c r="F62" s="267"/>
      <c r="G62" s="249"/>
      <c r="H62" s="241"/>
      <c r="M62" s="14"/>
    </row>
    <row r="63" spans="2:13" ht="15.75" customHeight="1" thickBot="1">
      <c r="B63" s="286" t="s">
        <v>3</v>
      </c>
      <c r="C63" s="287">
        <f>SUM(C58:C62)</f>
        <v>64636</v>
      </c>
      <c r="D63" s="288">
        <f>D58+D59+D60+D61+D62</f>
        <v>1</v>
      </c>
      <c r="E63" s="289"/>
      <c r="F63" s="290"/>
      <c r="G63" s="289"/>
      <c r="H63" s="291"/>
      <c r="M63" s="129"/>
    </row>
    <row r="64" spans="2:8" ht="8.25" customHeight="1" hidden="1">
      <c r="B64" s="248"/>
      <c r="C64" s="261"/>
      <c r="D64" s="261"/>
      <c r="E64" s="261"/>
      <c r="F64" s="262"/>
      <c r="G64" s="262"/>
      <c r="H64" s="237"/>
    </row>
    <row r="65" spans="2:10" ht="15" thickBot="1">
      <c r="B65" s="263" t="s">
        <v>25</v>
      </c>
      <c r="C65" s="264">
        <f>D31-C63-C54-C45</f>
        <v>3817</v>
      </c>
      <c r="D65" s="265" t="s">
        <v>109</v>
      </c>
      <c r="E65" s="345" t="s">
        <v>29</v>
      </c>
      <c r="F65" s="345"/>
      <c r="G65" s="345"/>
      <c r="H65" s="346"/>
      <c r="I65" s="14"/>
      <c r="J65" s="14"/>
    </row>
    <row r="66" spans="2:11" ht="9" customHeight="1">
      <c r="B66" s="254"/>
      <c r="C66" s="255"/>
      <c r="D66" s="255"/>
      <c r="E66" s="255"/>
      <c r="F66" s="255"/>
      <c r="G66" s="255"/>
      <c r="H66" s="256"/>
      <c r="I66" s="14"/>
      <c r="K66" s="129"/>
    </row>
    <row r="67" spans="2:16" ht="15.75" thickBot="1">
      <c r="B67" s="257" t="s">
        <v>23</v>
      </c>
      <c r="C67" s="258">
        <f>C45+C54+C63+C65</f>
        <v>326079</v>
      </c>
      <c r="D67" s="344">
        <f>D31/C67</f>
        <v>1</v>
      </c>
      <c r="E67" s="344"/>
      <c r="F67" s="259"/>
      <c r="G67" s="259"/>
      <c r="H67" s="260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53" t="s">
        <v>112</v>
      </c>
      <c r="D1" s="354"/>
      <c r="E1" s="354"/>
      <c r="F1" s="354"/>
      <c r="G1" s="354"/>
      <c r="H1" s="354"/>
      <c r="I1" s="354"/>
      <c r="J1" s="35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35" t="s">
        <v>2</v>
      </c>
      <c r="C3" s="136">
        <v>3894</v>
      </c>
      <c r="D3" s="137">
        <v>0</v>
      </c>
      <c r="E3" s="137">
        <v>17</v>
      </c>
      <c r="F3" s="137">
        <v>80</v>
      </c>
      <c r="G3" s="138">
        <v>0</v>
      </c>
      <c r="H3" s="138">
        <v>0</v>
      </c>
      <c r="I3" s="138">
        <v>1</v>
      </c>
      <c r="J3" s="138">
        <v>0</v>
      </c>
      <c r="K3" s="138">
        <f>D3+E3+F3-G3-H3-I3-J3</f>
        <v>96</v>
      </c>
      <c r="L3" s="174">
        <v>3990</v>
      </c>
      <c r="M3" s="139">
        <f aca="true" t="shared" si="0" ref="M3:M15">K3/C3</f>
        <v>0.02465331278890601</v>
      </c>
      <c r="N3" s="60"/>
      <c r="O3" s="61"/>
    </row>
    <row r="4" spans="1:16" s="62" customFormat="1" ht="19.5" customHeight="1">
      <c r="A4" s="59"/>
      <c r="B4" s="316" t="s">
        <v>70</v>
      </c>
      <c r="C4" s="317">
        <v>14553</v>
      </c>
      <c r="D4" s="318">
        <v>32</v>
      </c>
      <c r="E4" s="318">
        <v>86</v>
      </c>
      <c r="F4" s="318">
        <v>12</v>
      </c>
      <c r="G4" s="319">
        <v>0</v>
      </c>
      <c r="H4" s="319">
        <v>0</v>
      </c>
      <c r="I4" s="319">
        <v>0</v>
      </c>
      <c r="J4" s="319">
        <v>2</v>
      </c>
      <c r="K4" s="319">
        <f aca="true" t="shared" si="1" ref="K4:K21">D4+E4+F4-G4-H4-I4-J4</f>
        <v>128</v>
      </c>
      <c r="L4" s="320">
        <f aca="true" t="shared" si="2" ref="L4:L13">C4+K4</f>
        <v>14681</v>
      </c>
      <c r="M4" s="321">
        <f t="shared" si="0"/>
        <v>0.008795437366865938</v>
      </c>
      <c r="N4" s="60"/>
      <c r="O4" s="61"/>
      <c r="P4" s="144"/>
    </row>
    <row r="5" spans="1:15" s="62" customFormat="1" ht="19.5" customHeight="1">
      <c r="A5" s="59"/>
      <c r="B5" s="322" t="s">
        <v>18</v>
      </c>
      <c r="C5" s="317">
        <v>8078</v>
      </c>
      <c r="D5" s="318">
        <v>10</v>
      </c>
      <c r="E5" s="318">
        <v>48</v>
      </c>
      <c r="F5" s="318">
        <v>1</v>
      </c>
      <c r="G5" s="319">
        <v>0</v>
      </c>
      <c r="H5" s="319">
        <v>34</v>
      </c>
      <c r="I5" s="319">
        <v>0</v>
      </c>
      <c r="J5" s="319">
        <v>260</v>
      </c>
      <c r="K5" s="319">
        <f t="shared" si="1"/>
        <v>-235</v>
      </c>
      <c r="L5" s="323">
        <f t="shared" si="2"/>
        <v>7843</v>
      </c>
      <c r="M5" s="321">
        <f t="shared" si="0"/>
        <v>-0.02909135924733845</v>
      </c>
      <c r="N5" s="60"/>
      <c r="O5" s="143"/>
    </row>
    <row r="6" spans="1:17" s="62" customFormat="1" ht="19.5" customHeight="1">
      <c r="A6" s="59"/>
      <c r="B6" s="316" t="s">
        <v>21</v>
      </c>
      <c r="C6" s="317">
        <v>15297</v>
      </c>
      <c r="D6" s="318">
        <v>0</v>
      </c>
      <c r="E6" s="318">
        <v>0</v>
      </c>
      <c r="F6" s="318">
        <v>0</v>
      </c>
      <c r="G6" s="319">
        <v>0</v>
      </c>
      <c r="H6" s="319">
        <v>0</v>
      </c>
      <c r="I6" s="319">
        <v>0</v>
      </c>
      <c r="J6" s="319">
        <v>0</v>
      </c>
      <c r="K6" s="319">
        <f t="shared" si="1"/>
        <v>0</v>
      </c>
      <c r="L6" s="320">
        <f t="shared" si="2"/>
        <v>15297</v>
      </c>
      <c r="M6" s="321">
        <f t="shared" si="0"/>
        <v>0</v>
      </c>
      <c r="N6" s="60"/>
      <c r="O6" s="61"/>
      <c r="P6" s="144"/>
      <c r="Q6" s="62" t="s">
        <v>69</v>
      </c>
    </row>
    <row r="7" spans="1:17" s="62" customFormat="1" ht="19.5" customHeight="1">
      <c r="A7" s="59"/>
      <c r="B7" s="316" t="s">
        <v>71</v>
      </c>
      <c r="C7" s="317">
        <v>19492</v>
      </c>
      <c r="D7" s="318">
        <v>13</v>
      </c>
      <c r="E7" s="318">
        <v>644</v>
      </c>
      <c r="F7" s="318">
        <v>4</v>
      </c>
      <c r="G7" s="319">
        <v>0</v>
      </c>
      <c r="H7" s="319">
        <v>0</v>
      </c>
      <c r="I7" s="319">
        <v>0</v>
      </c>
      <c r="J7" s="319">
        <v>2</v>
      </c>
      <c r="K7" s="319">
        <f t="shared" si="1"/>
        <v>659</v>
      </c>
      <c r="L7" s="320">
        <f t="shared" si="2"/>
        <v>20151</v>
      </c>
      <c r="M7" s="321">
        <f t="shared" si="0"/>
        <v>0.0338087420480197</v>
      </c>
      <c r="N7" s="60"/>
      <c r="O7" s="143"/>
      <c r="P7" s="144"/>
      <c r="Q7" s="62" t="s">
        <v>69</v>
      </c>
    </row>
    <row r="8" spans="1:17" s="62" customFormat="1" ht="19.5" customHeight="1">
      <c r="A8" s="59"/>
      <c r="B8" s="316" t="s">
        <v>11</v>
      </c>
      <c r="C8" s="317">
        <v>26528</v>
      </c>
      <c r="D8" s="318">
        <v>66</v>
      </c>
      <c r="E8" s="318">
        <v>1677</v>
      </c>
      <c r="F8" s="318">
        <v>0</v>
      </c>
      <c r="G8" s="319">
        <v>0</v>
      </c>
      <c r="H8" s="319">
        <v>0</v>
      </c>
      <c r="I8" s="319">
        <v>0</v>
      </c>
      <c r="J8" s="319">
        <v>2</v>
      </c>
      <c r="K8" s="319">
        <f t="shared" si="1"/>
        <v>1741</v>
      </c>
      <c r="L8" s="323">
        <f t="shared" si="2"/>
        <v>28269</v>
      </c>
      <c r="M8" s="321">
        <f t="shared" si="0"/>
        <v>0.06562876960193004</v>
      </c>
      <c r="N8" s="60"/>
      <c r="O8" s="143"/>
      <c r="P8" s="144"/>
      <c r="Q8" s="62" t="s">
        <v>69</v>
      </c>
    </row>
    <row r="9" spans="1:17" s="62" customFormat="1" ht="19.5" customHeight="1">
      <c r="A9" s="59"/>
      <c r="B9" s="322" t="s">
        <v>13</v>
      </c>
      <c r="C9" s="317">
        <v>9515</v>
      </c>
      <c r="D9" s="318">
        <v>28</v>
      </c>
      <c r="E9" s="318">
        <v>19</v>
      </c>
      <c r="F9" s="318">
        <v>67</v>
      </c>
      <c r="G9" s="319">
        <v>0</v>
      </c>
      <c r="H9" s="319">
        <v>0</v>
      </c>
      <c r="I9" s="319">
        <v>0</v>
      </c>
      <c r="J9" s="319">
        <v>12</v>
      </c>
      <c r="K9" s="319">
        <f t="shared" si="1"/>
        <v>102</v>
      </c>
      <c r="L9" s="323">
        <f t="shared" si="2"/>
        <v>9617</v>
      </c>
      <c r="M9" s="321">
        <f t="shared" si="0"/>
        <v>0.010719915922228061</v>
      </c>
      <c r="N9" s="60"/>
      <c r="O9" s="143"/>
      <c r="P9" s="144"/>
      <c r="Q9" s="144"/>
    </row>
    <row r="10" spans="1:17" s="62" customFormat="1" ht="19.5" customHeight="1">
      <c r="A10" s="59"/>
      <c r="B10" s="322" t="s">
        <v>94</v>
      </c>
      <c r="C10" s="317">
        <v>12463</v>
      </c>
      <c r="D10" s="318">
        <v>7</v>
      </c>
      <c r="E10" s="318">
        <v>0</v>
      </c>
      <c r="F10" s="318">
        <v>5</v>
      </c>
      <c r="G10" s="319">
        <v>0</v>
      </c>
      <c r="H10" s="319">
        <v>0</v>
      </c>
      <c r="I10" s="319">
        <v>0</v>
      </c>
      <c r="J10" s="319">
        <v>0</v>
      </c>
      <c r="K10" s="319">
        <f t="shared" si="1"/>
        <v>12</v>
      </c>
      <c r="L10" s="323">
        <f t="shared" si="2"/>
        <v>12475</v>
      </c>
      <c r="M10" s="321">
        <f t="shared" si="0"/>
        <v>0.0009628500361068764</v>
      </c>
      <c r="N10" s="60"/>
      <c r="O10" s="143"/>
      <c r="P10" s="144"/>
      <c r="Q10" s="144"/>
    </row>
    <row r="11" spans="1:17" s="62" customFormat="1" ht="19.5" customHeight="1">
      <c r="A11" s="59"/>
      <c r="B11" s="322" t="s">
        <v>95</v>
      </c>
      <c r="C11" s="317">
        <v>11966</v>
      </c>
      <c r="D11" s="318">
        <v>26</v>
      </c>
      <c r="E11" s="318">
        <v>2467</v>
      </c>
      <c r="F11" s="318">
        <v>0</v>
      </c>
      <c r="G11" s="319">
        <v>0</v>
      </c>
      <c r="H11" s="319">
        <v>0</v>
      </c>
      <c r="I11" s="319">
        <v>0</v>
      </c>
      <c r="J11" s="319">
        <v>24</v>
      </c>
      <c r="K11" s="319">
        <f t="shared" si="1"/>
        <v>2469</v>
      </c>
      <c r="L11" s="323">
        <f t="shared" si="2"/>
        <v>14435</v>
      </c>
      <c r="M11" s="321">
        <f t="shared" si="0"/>
        <v>0.20633461474176834</v>
      </c>
      <c r="N11" s="60"/>
      <c r="O11" s="143"/>
      <c r="P11" s="144"/>
      <c r="Q11" s="144"/>
    </row>
    <row r="12" spans="1:15" s="62" customFormat="1" ht="19.5" customHeight="1">
      <c r="A12" s="59"/>
      <c r="B12" s="316" t="s">
        <v>20</v>
      </c>
      <c r="C12" s="317">
        <v>2780</v>
      </c>
      <c r="D12" s="318">
        <v>0</v>
      </c>
      <c r="E12" s="318">
        <v>0</v>
      </c>
      <c r="F12" s="318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f t="shared" si="1"/>
        <v>0</v>
      </c>
      <c r="L12" s="320">
        <f t="shared" si="2"/>
        <v>2780</v>
      </c>
      <c r="M12" s="321">
        <f t="shared" si="0"/>
        <v>0</v>
      </c>
      <c r="N12" s="60"/>
      <c r="O12" s="61"/>
    </row>
    <row r="13" spans="1:15" s="62" customFormat="1" ht="19.5" customHeight="1">
      <c r="A13" s="59"/>
      <c r="B13" s="316" t="s">
        <v>34</v>
      </c>
      <c r="C13" s="317">
        <v>13285</v>
      </c>
      <c r="D13" s="318">
        <v>33</v>
      </c>
      <c r="E13" s="318">
        <v>261</v>
      </c>
      <c r="F13" s="318">
        <v>23</v>
      </c>
      <c r="G13" s="319">
        <v>0</v>
      </c>
      <c r="H13" s="319">
        <v>13</v>
      </c>
      <c r="I13" s="319">
        <v>0</v>
      </c>
      <c r="J13" s="319">
        <v>80</v>
      </c>
      <c r="K13" s="319">
        <f>D13+E13+F13-G13-H13-I13-J13</f>
        <v>224</v>
      </c>
      <c r="L13" s="320">
        <f t="shared" si="2"/>
        <v>13509</v>
      </c>
      <c r="M13" s="321">
        <f t="shared" si="0"/>
        <v>0.016861121565675576</v>
      </c>
      <c r="N13" s="60"/>
      <c r="O13" s="61"/>
    </row>
    <row r="14" spans="1:17" s="62" customFormat="1" ht="19.5" customHeight="1">
      <c r="A14" s="59"/>
      <c r="B14" s="316" t="s">
        <v>16</v>
      </c>
      <c r="C14" s="317">
        <v>16340</v>
      </c>
      <c r="D14" s="318">
        <v>34</v>
      </c>
      <c r="E14" s="318">
        <v>0</v>
      </c>
      <c r="F14" s="318">
        <v>12</v>
      </c>
      <c r="G14" s="319">
        <v>0</v>
      </c>
      <c r="H14" s="319">
        <v>79</v>
      </c>
      <c r="I14" s="319">
        <v>2</v>
      </c>
      <c r="J14" s="319">
        <v>0</v>
      </c>
      <c r="K14" s="319">
        <f>D14+E14+F14-G14-H14-I14-J14</f>
        <v>-35</v>
      </c>
      <c r="L14" s="323">
        <f>C14+K14</f>
        <v>16305</v>
      </c>
      <c r="M14" s="321">
        <f t="shared" si="0"/>
        <v>-0.0021419828641370867</v>
      </c>
      <c r="N14" s="60"/>
      <c r="O14" s="143"/>
      <c r="P14" s="144"/>
      <c r="Q14" s="62" t="s">
        <v>69</v>
      </c>
    </row>
    <row r="15" spans="1:17" s="62" customFormat="1" ht="19.5" customHeight="1">
      <c r="A15" s="59"/>
      <c r="B15" s="322" t="s">
        <v>24</v>
      </c>
      <c r="C15" s="317">
        <v>11407</v>
      </c>
      <c r="D15" s="318">
        <v>33</v>
      </c>
      <c r="E15" s="318">
        <v>49</v>
      </c>
      <c r="F15" s="318">
        <v>16</v>
      </c>
      <c r="G15" s="319">
        <v>0</v>
      </c>
      <c r="H15" s="319">
        <v>0</v>
      </c>
      <c r="I15" s="319">
        <v>3</v>
      </c>
      <c r="J15" s="319">
        <v>5</v>
      </c>
      <c r="K15" s="319">
        <f>D15+E15+F15-G15-H15-I15-J15</f>
        <v>90</v>
      </c>
      <c r="L15" s="323">
        <f>C15+K15</f>
        <v>11497</v>
      </c>
      <c r="M15" s="321">
        <f t="shared" si="0"/>
        <v>0.007889892171473657</v>
      </c>
      <c r="N15" s="60"/>
      <c r="O15" s="143"/>
      <c r="P15" s="144"/>
      <c r="Q15" s="144"/>
    </row>
    <row r="16" spans="1:16" s="62" customFormat="1" ht="19.5" customHeight="1">
      <c r="A16" s="59"/>
      <c r="B16" s="171" t="s">
        <v>58</v>
      </c>
      <c r="C16" s="84">
        <v>39196</v>
      </c>
      <c r="D16" s="172">
        <v>0</v>
      </c>
      <c r="E16" s="172">
        <v>0</v>
      </c>
      <c r="F16" s="172">
        <v>167</v>
      </c>
      <c r="G16" s="173">
        <v>0</v>
      </c>
      <c r="H16" s="173">
        <v>0</v>
      </c>
      <c r="I16" s="173">
        <v>0</v>
      </c>
      <c r="J16" s="173">
        <v>0</v>
      </c>
      <c r="K16" s="173">
        <f t="shared" si="1"/>
        <v>167</v>
      </c>
      <c r="L16" s="84">
        <f>SUM(K16,C16)</f>
        <v>39363</v>
      </c>
      <c r="M16" s="142">
        <f aca="true" t="shared" si="3" ref="M16:M22">K16/C16</f>
        <v>0.00426063884069803</v>
      </c>
      <c r="N16" s="60"/>
      <c r="O16" s="143"/>
      <c r="P16" s="144"/>
    </row>
    <row r="17" spans="1:16" s="62" customFormat="1" ht="19.5" customHeight="1">
      <c r="A17" s="59"/>
      <c r="B17" s="171" t="s">
        <v>66</v>
      </c>
      <c r="C17" s="84">
        <v>40560</v>
      </c>
      <c r="D17" s="172">
        <v>0</v>
      </c>
      <c r="E17" s="172">
        <v>0</v>
      </c>
      <c r="F17" s="172">
        <v>199</v>
      </c>
      <c r="G17" s="173">
        <v>0</v>
      </c>
      <c r="H17" s="173">
        <v>0</v>
      </c>
      <c r="I17" s="173">
        <v>0</v>
      </c>
      <c r="J17" s="173">
        <v>0</v>
      </c>
      <c r="K17" s="173">
        <f t="shared" si="1"/>
        <v>199</v>
      </c>
      <c r="L17" s="84">
        <f>SUM(K17,C17)</f>
        <v>40759</v>
      </c>
      <c r="M17" s="142">
        <f t="shared" si="3"/>
        <v>0.004906311637080868</v>
      </c>
      <c r="N17" s="60"/>
      <c r="O17" s="61"/>
      <c r="P17" s="144"/>
    </row>
    <row r="18" spans="1:16" s="62" customFormat="1" ht="19.5" customHeight="1">
      <c r="A18" s="59"/>
      <c r="B18" s="188" t="s">
        <v>89</v>
      </c>
      <c r="C18" s="189">
        <v>26699</v>
      </c>
      <c r="D18" s="190">
        <v>0</v>
      </c>
      <c r="E18" s="190">
        <v>0</v>
      </c>
      <c r="F18" s="172">
        <v>92</v>
      </c>
      <c r="G18" s="173">
        <v>0</v>
      </c>
      <c r="H18" s="173">
        <v>0</v>
      </c>
      <c r="I18" s="173">
        <v>0</v>
      </c>
      <c r="J18" s="173">
        <v>0</v>
      </c>
      <c r="K18" s="173">
        <f t="shared" si="1"/>
        <v>92</v>
      </c>
      <c r="L18" s="84">
        <f>SUM(K18,C18)</f>
        <v>26791</v>
      </c>
      <c r="M18" s="142">
        <f t="shared" si="3"/>
        <v>0.0034458219408966626</v>
      </c>
      <c r="N18" s="60"/>
      <c r="O18" s="61"/>
      <c r="P18" s="144"/>
    </row>
    <row r="19" spans="1:16" s="62" customFormat="1" ht="19.5" customHeight="1">
      <c r="A19" s="59"/>
      <c r="B19" s="188" t="s">
        <v>91</v>
      </c>
      <c r="C19" s="189">
        <v>26410</v>
      </c>
      <c r="D19" s="190">
        <v>0</v>
      </c>
      <c r="E19" s="190">
        <v>0</v>
      </c>
      <c r="F19" s="191">
        <v>104</v>
      </c>
      <c r="G19" s="173">
        <v>0</v>
      </c>
      <c r="H19" s="173">
        <v>0</v>
      </c>
      <c r="I19" s="173">
        <v>0</v>
      </c>
      <c r="J19" s="173">
        <v>0</v>
      </c>
      <c r="K19" s="173">
        <f t="shared" si="1"/>
        <v>104</v>
      </c>
      <c r="L19" s="84">
        <f>SUM(K19,C19)</f>
        <v>26514</v>
      </c>
      <c r="M19" s="142">
        <f t="shared" si="3"/>
        <v>0.003937902309731163</v>
      </c>
      <c r="N19" s="60"/>
      <c r="O19" s="61"/>
      <c r="P19" s="144"/>
    </row>
    <row r="20" spans="1:16" s="62" customFormat="1" ht="19.5" customHeight="1">
      <c r="A20" s="59"/>
      <c r="B20" s="188" t="s">
        <v>100</v>
      </c>
      <c r="C20" s="189">
        <v>17735</v>
      </c>
      <c r="D20" s="190">
        <v>0</v>
      </c>
      <c r="E20" s="191">
        <v>2039</v>
      </c>
      <c r="F20" s="191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f t="shared" si="1"/>
        <v>2039</v>
      </c>
      <c r="L20" s="84">
        <f>SUM(K20,C20)</f>
        <v>19774</v>
      </c>
      <c r="M20" s="142">
        <f t="shared" si="3"/>
        <v>0.11497039751903017</v>
      </c>
      <c r="N20" s="60"/>
      <c r="O20" s="61"/>
      <c r="P20" s="144"/>
    </row>
    <row r="21" spans="1:15" s="62" customFormat="1" ht="24" customHeight="1">
      <c r="A21" s="59"/>
      <c r="B21" s="192" t="s">
        <v>90</v>
      </c>
      <c r="C21" s="193">
        <v>323</v>
      </c>
      <c r="D21" s="194">
        <v>0</v>
      </c>
      <c r="E21" s="194">
        <v>0</v>
      </c>
      <c r="F21" s="195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f t="shared" si="1"/>
        <v>0</v>
      </c>
      <c r="L21" s="84">
        <v>675</v>
      </c>
      <c r="M21" s="142">
        <f t="shared" si="3"/>
        <v>0</v>
      </c>
      <c r="N21" s="187"/>
      <c r="O21" s="61"/>
    </row>
    <row r="22" spans="1:15" s="62" customFormat="1" ht="24" customHeight="1" thickBot="1">
      <c r="A22" s="59"/>
      <c r="B22" s="145" t="s">
        <v>92</v>
      </c>
      <c r="C22" s="180">
        <v>1354</v>
      </c>
      <c r="D22" s="175">
        <v>0</v>
      </c>
      <c r="E22" s="175">
        <v>0</v>
      </c>
      <c r="F22" s="176">
        <v>0</v>
      </c>
      <c r="G22" s="175">
        <v>0</v>
      </c>
      <c r="H22" s="175">
        <v>0</v>
      </c>
      <c r="I22" s="175">
        <v>0</v>
      </c>
      <c r="J22" s="175">
        <v>0</v>
      </c>
      <c r="K22" s="173">
        <v>0</v>
      </c>
      <c r="L22" s="146">
        <v>1354</v>
      </c>
      <c r="M22" s="147">
        <f t="shared" si="3"/>
        <v>0</v>
      </c>
      <c r="N22" s="186"/>
      <c r="O22" s="143"/>
    </row>
    <row r="23" spans="1:17" ht="18" customHeight="1" thickBot="1">
      <c r="A23" s="53"/>
      <c r="B23" s="85" t="s">
        <v>3</v>
      </c>
      <c r="C23" s="86">
        <f>SUM(C3:C22)</f>
        <v>317875</v>
      </c>
      <c r="D23" s="96">
        <f>SUM(D3:D22)</f>
        <v>282</v>
      </c>
      <c r="E23" s="96">
        <f aca="true" t="shared" si="4" ref="E23:K23">SUM(E3:E22)</f>
        <v>7307</v>
      </c>
      <c r="F23" s="96">
        <f t="shared" si="4"/>
        <v>782</v>
      </c>
      <c r="G23" s="96">
        <f t="shared" si="4"/>
        <v>0</v>
      </c>
      <c r="H23" s="96">
        <f t="shared" si="4"/>
        <v>126</v>
      </c>
      <c r="I23" s="96">
        <f t="shared" si="4"/>
        <v>6</v>
      </c>
      <c r="J23" s="96">
        <f t="shared" si="4"/>
        <v>387</v>
      </c>
      <c r="K23" s="96">
        <f t="shared" si="4"/>
        <v>7852</v>
      </c>
      <c r="L23" s="86">
        <f>SUM(L3:L22)</f>
        <v>326079</v>
      </c>
      <c r="M23" s="87">
        <f>K23/C23</f>
        <v>0.024701533621706646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56" t="s">
        <v>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/>
    </row>
    <row r="2" spans="1:23" ht="15" customHeight="1">
      <c r="A2" s="359" t="s">
        <v>113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03"/>
      <c r="D19" s="203"/>
      <c r="E19" s="203"/>
    </row>
    <row r="20" spans="2:6" ht="24.75" customHeight="1" thickBot="1">
      <c r="B20" s="202"/>
      <c r="C20" s="204" t="s">
        <v>43</v>
      </c>
      <c r="D20" s="204" t="s">
        <v>1</v>
      </c>
      <c r="E20" s="204" t="s">
        <v>41</v>
      </c>
      <c r="F20" s="49"/>
    </row>
    <row r="21" spans="2:6" ht="24.75" customHeight="1">
      <c r="B21" s="202"/>
      <c r="C21" s="211" t="s">
        <v>38</v>
      </c>
      <c r="D21" s="205">
        <f>'Population Summary'!C45</f>
        <v>197574</v>
      </c>
      <c r="E21" s="214">
        <f>(D21/D32)</f>
        <v>0.6059083841645736</v>
      </c>
      <c r="F21" s="49"/>
    </row>
    <row r="22" spans="1:23" ht="24.75" customHeight="1">
      <c r="A22" s="62"/>
      <c r="B22" s="206"/>
      <c r="C22" s="212" t="s">
        <v>37</v>
      </c>
      <c r="D22" s="130">
        <f>'Population Summary'!C54</f>
        <v>60052</v>
      </c>
      <c r="E22" s="215">
        <f>(D22/D32)</f>
        <v>0.1841639602672972</v>
      </c>
      <c r="F22" s="49"/>
      <c r="W22" s="71"/>
    </row>
    <row r="23" spans="1:6" ht="24.75" customHeight="1">
      <c r="A23" s="62"/>
      <c r="B23" s="206"/>
      <c r="C23" s="212" t="s">
        <v>39</v>
      </c>
      <c r="D23" s="130">
        <f>'Population Summary'!C63</f>
        <v>64636</v>
      </c>
      <c r="E23" s="215">
        <f>(D23/D32)</f>
        <v>0.19822190328110673</v>
      </c>
      <c r="F23" s="49"/>
    </row>
    <row r="24" spans="1:6" ht="24.75" customHeight="1">
      <c r="A24" s="62"/>
      <c r="B24" s="206"/>
      <c r="C24" s="212" t="s">
        <v>57</v>
      </c>
      <c r="D24" s="130">
        <v>2782</v>
      </c>
      <c r="E24" s="215">
        <f>(D24/D32)</f>
        <v>0.008531674839532752</v>
      </c>
      <c r="F24" s="49"/>
    </row>
    <row r="25" spans="1:21" ht="24.75" customHeight="1">
      <c r="A25" s="62"/>
      <c r="B25" s="206"/>
      <c r="C25" s="212" t="s">
        <v>45</v>
      </c>
      <c r="D25" s="130">
        <v>663</v>
      </c>
      <c r="E25" s="215">
        <f>(D25/D32)</f>
        <v>0.0020332496112905156</v>
      </c>
      <c r="F25" s="49"/>
      <c r="U25" s="71"/>
    </row>
    <row r="26" spans="1:21" ht="24.75" customHeight="1">
      <c r="A26" s="62"/>
      <c r="B26" s="206"/>
      <c r="C26" s="212" t="s">
        <v>108</v>
      </c>
      <c r="D26" s="130">
        <v>141</v>
      </c>
      <c r="E26" s="215">
        <f>D26/D32</f>
        <v>0.00043241055081743993</v>
      </c>
      <c r="F26" s="49"/>
      <c r="U26" s="71"/>
    </row>
    <row r="27" spans="1:21" ht="24.75" customHeight="1">
      <c r="A27" s="62"/>
      <c r="B27" s="206"/>
      <c r="C27" s="212" t="s">
        <v>35</v>
      </c>
      <c r="D27" s="130">
        <v>84</v>
      </c>
      <c r="E27" s="215">
        <f>(D27/D32)</f>
        <v>0.00025760628559336847</v>
      </c>
      <c r="F27" s="49"/>
      <c r="U27" s="71"/>
    </row>
    <row r="28" spans="1:6" ht="24.75" customHeight="1">
      <c r="A28" s="62"/>
      <c r="B28" s="206"/>
      <c r="C28" s="212" t="s">
        <v>36</v>
      </c>
      <c r="D28" s="130">
        <v>73</v>
      </c>
      <c r="E28" s="215">
        <f>(D28/D32)</f>
        <v>0.00022387212914661784</v>
      </c>
      <c r="F28" s="49"/>
    </row>
    <row r="29" spans="1:25" ht="24.75" customHeight="1">
      <c r="A29" s="62"/>
      <c r="B29" s="206"/>
      <c r="C29" s="212" t="s">
        <v>46</v>
      </c>
      <c r="D29" s="130">
        <v>20</v>
      </c>
      <c r="E29" s="215">
        <f>(D29/D32)</f>
        <v>6.133482990318296E-05</v>
      </c>
      <c r="F29" s="49"/>
      <c r="U29" s="71"/>
      <c r="X29" s="132"/>
      <c r="Y29" s="132"/>
    </row>
    <row r="30" spans="1:24" ht="24.75" customHeight="1">
      <c r="A30" s="62"/>
      <c r="B30" s="206"/>
      <c r="C30" s="212" t="s">
        <v>40</v>
      </c>
      <c r="D30" s="130">
        <v>29</v>
      </c>
      <c r="E30" s="215">
        <f>(D30/D32)</f>
        <v>8.89355033596153E-05</v>
      </c>
      <c r="F30" s="49"/>
      <c r="U30" s="71"/>
      <c r="W30" s="71"/>
      <c r="X30" s="132"/>
    </row>
    <row r="31" spans="1:6" ht="24.75" customHeight="1" thickBot="1">
      <c r="A31" s="62"/>
      <c r="B31" s="206"/>
      <c r="C31" s="213" t="s">
        <v>33</v>
      </c>
      <c r="D31" s="208">
        <v>25</v>
      </c>
      <c r="E31" s="216">
        <f>(D31/D32)</f>
        <v>7.666853737897871E-05</v>
      </c>
      <c r="F31" s="49"/>
    </row>
    <row r="32" spans="1:24" ht="24.75" customHeight="1" thickBot="1">
      <c r="A32" s="62"/>
      <c r="B32" s="206"/>
      <c r="C32" s="207" t="s">
        <v>3</v>
      </c>
      <c r="D32" s="210">
        <f>SUM(D21:D31)</f>
        <v>326079</v>
      </c>
      <c r="E32" s="217">
        <f>(D32/D32)</f>
        <v>1</v>
      </c>
      <c r="F32" s="49"/>
      <c r="X32" s="132"/>
    </row>
    <row r="33" spans="1:24" ht="12.75">
      <c r="A33" s="62"/>
      <c r="B33" s="62"/>
      <c r="C33" s="48"/>
      <c r="D33" s="209"/>
      <c r="E33" s="209"/>
      <c r="X33" s="132"/>
    </row>
    <row r="34" spans="3:5" ht="12.75">
      <c r="C34" s="50" t="s">
        <v>42</v>
      </c>
      <c r="D34" s="74" t="s">
        <v>110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AS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1" t="s">
        <v>113</v>
      </c>
      <c r="J4" s="361"/>
      <c r="K4" s="361"/>
      <c r="L4" s="361"/>
      <c r="M4" s="361"/>
      <c r="N4" s="1"/>
      <c r="O4" s="1"/>
      <c r="P4" s="1"/>
      <c r="Q4" s="197"/>
    </row>
    <row r="5" spans="2:17" ht="15.75" thickBot="1">
      <c r="B5" s="32"/>
      <c r="C5" s="32"/>
      <c r="D5" s="371" t="s">
        <v>10</v>
      </c>
      <c r="E5" s="372"/>
      <c r="F5" s="372"/>
      <c r="G5" s="372"/>
      <c r="H5" s="373"/>
      <c r="I5" s="373"/>
      <c r="J5" s="373"/>
      <c r="K5" s="373"/>
      <c r="L5" s="373"/>
      <c r="M5" s="374"/>
      <c r="N5" s="33"/>
      <c r="O5" s="292"/>
      <c r="P5" s="17"/>
      <c r="Q5" s="197"/>
    </row>
    <row r="6" spans="2:17" ht="13.5" thickBot="1">
      <c r="B6" s="364" t="s">
        <v>12</v>
      </c>
      <c r="C6" s="34"/>
      <c r="D6" s="366" t="s">
        <v>7</v>
      </c>
      <c r="E6" s="366"/>
      <c r="F6" s="367" t="s">
        <v>63</v>
      </c>
      <c r="G6" s="367"/>
      <c r="H6" s="367" t="s">
        <v>64</v>
      </c>
      <c r="I6" s="368"/>
      <c r="J6" s="366" t="s">
        <v>8</v>
      </c>
      <c r="K6" s="366"/>
      <c r="L6" s="366" t="s">
        <v>9</v>
      </c>
      <c r="M6" s="375"/>
      <c r="N6" s="362" t="s">
        <v>19</v>
      </c>
      <c r="O6" s="363"/>
      <c r="P6" s="369" t="s">
        <v>3</v>
      </c>
      <c r="Q6" s="197"/>
    </row>
    <row r="7" spans="2:17" ht="13.5" thickBot="1">
      <c r="B7" s="365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198" t="s">
        <v>5</v>
      </c>
      <c r="O7" s="199" t="s">
        <v>6</v>
      </c>
      <c r="P7" s="370"/>
      <c r="Q7" s="197"/>
    </row>
    <row r="8" spans="1:45" s="58" customFormat="1" ht="12.75">
      <c r="A8" s="324"/>
      <c r="B8" s="325" t="s">
        <v>2</v>
      </c>
      <c r="C8" s="326"/>
      <c r="D8" s="327">
        <v>182</v>
      </c>
      <c r="E8" s="328">
        <v>177</v>
      </c>
      <c r="F8" s="329">
        <v>261</v>
      </c>
      <c r="G8" s="329">
        <v>318</v>
      </c>
      <c r="H8" s="328">
        <v>213</v>
      </c>
      <c r="I8" s="328">
        <v>205</v>
      </c>
      <c r="J8" s="328">
        <v>964</v>
      </c>
      <c r="K8" s="328">
        <v>1516</v>
      </c>
      <c r="L8" s="328">
        <v>43</v>
      </c>
      <c r="M8" s="328">
        <v>111</v>
      </c>
      <c r="N8" s="330">
        <f>D8+F8+H8+J8+L8</f>
        <v>1663</v>
      </c>
      <c r="O8" s="330">
        <f>E8+G8+I8+K8+M8</f>
        <v>2327</v>
      </c>
      <c r="P8" s="331">
        <f aca="true" t="shared" si="0" ref="P8:P25">SUM(D8:M8)</f>
        <v>3990</v>
      </c>
      <c r="Q8" s="97"/>
      <c r="R8" s="98"/>
      <c r="S8" s="70"/>
      <c r="T8" s="1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49" customFormat="1" ht="12.75" customHeight="1">
      <c r="A9" s="332"/>
      <c r="B9" s="325" t="s">
        <v>70</v>
      </c>
      <c r="C9" s="333"/>
      <c r="D9" s="334">
        <v>485</v>
      </c>
      <c r="E9" s="335">
        <v>561</v>
      </c>
      <c r="F9" s="336">
        <v>392</v>
      </c>
      <c r="G9" s="336">
        <v>399</v>
      </c>
      <c r="H9" s="335">
        <v>487</v>
      </c>
      <c r="I9" s="335">
        <v>1599</v>
      </c>
      <c r="J9" s="335">
        <v>3500</v>
      </c>
      <c r="K9" s="335">
        <v>7165</v>
      </c>
      <c r="L9" s="335">
        <v>38</v>
      </c>
      <c r="M9" s="335">
        <v>55</v>
      </c>
      <c r="N9" s="330">
        <f aca="true" t="shared" si="1" ref="N9:O24">D9+F9+H9+J9+L9</f>
        <v>4902</v>
      </c>
      <c r="O9" s="330">
        <f t="shared" si="1"/>
        <v>9779</v>
      </c>
      <c r="P9" s="337">
        <f t="shared" si="0"/>
        <v>14681</v>
      </c>
      <c r="Q9" s="148"/>
      <c r="S9" s="150"/>
      <c r="T9" s="161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</row>
    <row r="10" spans="1:45" s="149" customFormat="1" ht="12.75" customHeight="1">
      <c r="A10" s="332"/>
      <c r="B10" s="325" t="s">
        <v>71</v>
      </c>
      <c r="C10" s="333"/>
      <c r="D10" s="334">
        <v>379</v>
      </c>
      <c r="E10" s="335">
        <v>401</v>
      </c>
      <c r="F10" s="336">
        <v>639</v>
      </c>
      <c r="G10" s="336">
        <v>678</v>
      </c>
      <c r="H10" s="335">
        <v>259</v>
      </c>
      <c r="I10" s="335">
        <v>298</v>
      </c>
      <c r="J10" s="335">
        <v>3333</v>
      </c>
      <c r="K10" s="335">
        <v>14061</v>
      </c>
      <c r="L10" s="335">
        <v>23</v>
      </c>
      <c r="M10" s="335">
        <v>80</v>
      </c>
      <c r="N10" s="330">
        <f>D10+F10+H10+J10+L10</f>
        <v>4633</v>
      </c>
      <c r="O10" s="330">
        <f>E10+G10+I10+K10+M10</f>
        <v>15518</v>
      </c>
      <c r="P10" s="337">
        <f>SUM(D10:M10)</f>
        <v>20151</v>
      </c>
      <c r="Q10" s="148"/>
      <c r="S10" s="150"/>
      <c r="T10" s="148"/>
      <c r="U10" s="148"/>
      <c r="V10" s="148"/>
      <c r="W10" s="162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</row>
    <row r="11" spans="1:45" s="58" customFormat="1" ht="12.75" customHeight="1">
      <c r="A11" s="324"/>
      <c r="B11" s="325" t="s">
        <v>18</v>
      </c>
      <c r="C11" s="333"/>
      <c r="D11" s="327">
        <v>519</v>
      </c>
      <c r="E11" s="328">
        <v>545</v>
      </c>
      <c r="F11" s="329">
        <v>511</v>
      </c>
      <c r="G11" s="329">
        <v>497</v>
      </c>
      <c r="H11" s="328">
        <v>376</v>
      </c>
      <c r="I11" s="328">
        <v>431</v>
      </c>
      <c r="J11" s="328">
        <v>1427</v>
      </c>
      <c r="K11" s="328">
        <v>3135</v>
      </c>
      <c r="L11" s="328">
        <v>198</v>
      </c>
      <c r="M11" s="328">
        <v>204</v>
      </c>
      <c r="N11" s="330">
        <f t="shared" si="1"/>
        <v>3031</v>
      </c>
      <c r="O11" s="330">
        <f t="shared" si="1"/>
        <v>4812</v>
      </c>
      <c r="P11" s="337">
        <f t="shared" si="0"/>
        <v>7843</v>
      </c>
      <c r="Q11" s="97"/>
      <c r="R11" s="98"/>
      <c r="S11" s="15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155" customFormat="1" ht="12.75" customHeight="1">
      <c r="A12" s="338"/>
      <c r="B12" s="325" t="s">
        <v>21</v>
      </c>
      <c r="C12" s="333"/>
      <c r="D12" s="327">
        <v>1124</v>
      </c>
      <c r="E12" s="328">
        <v>1265</v>
      </c>
      <c r="F12" s="329">
        <v>1822</v>
      </c>
      <c r="G12" s="329">
        <v>2060</v>
      </c>
      <c r="H12" s="328">
        <v>823</v>
      </c>
      <c r="I12" s="328">
        <v>1056</v>
      </c>
      <c r="J12" s="328">
        <v>3088</v>
      </c>
      <c r="K12" s="328">
        <v>3606</v>
      </c>
      <c r="L12" s="328">
        <v>156</v>
      </c>
      <c r="M12" s="328">
        <v>297</v>
      </c>
      <c r="N12" s="330">
        <f t="shared" si="1"/>
        <v>7013</v>
      </c>
      <c r="O12" s="330">
        <f t="shared" si="1"/>
        <v>8284</v>
      </c>
      <c r="P12" s="337">
        <f t="shared" si="0"/>
        <v>15297</v>
      </c>
      <c r="Q12" s="152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s="157" customFormat="1" ht="12.75" customHeight="1">
      <c r="A13" s="339"/>
      <c r="B13" s="325" t="s">
        <v>11</v>
      </c>
      <c r="C13" s="333"/>
      <c r="D13" s="327">
        <v>3446</v>
      </c>
      <c r="E13" s="328">
        <v>3391</v>
      </c>
      <c r="F13" s="329">
        <v>3845</v>
      </c>
      <c r="G13" s="329">
        <v>4115</v>
      </c>
      <c r="H13" s="328">
        <v>2944</v>
      </c>
      <c r="I13" s="328">
        <v>2257</v>
      </c>
      <c r="J13" s="328">
        <v>5320</v>
      </c>
      <c r="K13" s="328">
        <v>2702</v>
      </c>
      <c r="L13" s="328">
        <v>193</v>
      </c>
      <c r="M13" s="328">
        <v>56</v>
      </c>
      <c r="N13" s="330">
        <f t="shared" si="1"/>
        <v>15748</v>
      </c>
      <c r="O13" s="330">
        <f t="shared" si="1"/>
        <v>12521</v>
      </c>
      <c r="P13" s="337">
        <f t="shared" si="0"/>
        <v>28269</v>
      </c>
      <c r="Q13" s="156"/>
      <c r="S13" s="158"/>
      <c r="T13" s="156"/>
      <c r="U13" s="163"/>
      <c r="V13" s="163"/>
      <c r="W13" s="16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s="58" customFormat="1" ht="12.75">
      <c r="A14" s="324"/>
      <c r="B14" s="325" t="s">
        <v>13</v>
      </c>
      <c r="C14" s="333"/>
      <c r="D14" s="334">
        <v>856</v>
      </c>
      <c r="E14" s="335">
        <v>937</v>
      </c>
      <c r="F14" s="336">
        <v>966</v>
      </c>
      <c r="G14" s="336">
        <v>1030</v>
      </c>
      <c r="H14" s="335">
        <v>483</v>
      </c>
      <c r="I14" s="335">
        <v>683</v>
      </c>
      <c r="J14" s="335">
        <v>1637</v>
      </c>
      <c r="K14" s="335">
        <v>2899</v>
      </c>
      <c r="L14" s="335">
        <v>51</v>
      </c>
      <c r="M14" s="335">
        <v>75</v>
      </c>
      <c r="N14" s="330">
        <f t="shared" si="1"/>
        <v>3993</v>
      </c>
      <c r="O14" s="330">
        <f t="shared" si="1"/>
        <v>5624</v>
      </c>
      <c r="P14" s="337">
        <f t="shared" si="0"/>
        <v>9617</v>
      </c>
      <c r="Q14" s="152"/>
      <c r="R14" s="153"/>
      <c r="S14" s="1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45" s="58" customFormat="1" ht="12.75">
      <c r="A15" s="324"/>
      <c r="B15" s="325" t="s">
        <v>94</v>
      </c>
      <c r="C15" s="333"/>
      <c r="D15" s="334">
        <v>1160</v>
      </c>
      <c r="E15" s="335">
        <v>1268</v>
      </c>
      <c r="F15" s="336">
        <v>1365</v>
      </c>
      <c r="G15" s="336">
        <v>1391</v>
      </c>
      <c r="H15" s="335">
        <v>594</v>
      </c>
      <c r="I15" s="335">
        <v>741</v>
      </c>
      <c r="J15" s="335">
        <v>2284</v>
      </c>
      <c r="K15" s="335">
        <v>3302</v>
      </c>
      <c r="L15" s="335">
        <v>188</v>
      </c>
      <c r="M15" s="335">
        <v>182</v>
      </c>
      <c r="N15" s="330">
        <f t="shared" si="1"/>
        <v>5591</v>
      </c>
      <c r="O15" s="330">
        <f t="shared" si="1"/>
        <v>6884</v>
      </c>
      <c r="P15" s="337">
        <f t="shared" si="0"/>
        <v>12475</v>
      </c>
      <c r="Q15" s="152"/>
      <c r="R15" s="153"/>
      <c r="S15" s="15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45" s="58" customFormat="1" ht="12.75">
      <c r="A16" s="324"/>
      <c r="B16" s="325" t="s">
        <v>95</v>
      </c>
      <c r="C16" s="333"/>
      <c r="D16" s="334">
        <v>1579</v>
      </c>
      <c r="E16" s="335">
        <v>1638</v>
      </c>
      <c r="F16" s="336">
        <v>1603</v>
      </c>
      <c r="G16" s="336">
        <v>1622</v>
      </c>
      <c r="H16" s="335">
        <v>736</v>
      </c>
      <c r="I16" s="335">
        <v>886</v>
      </c>
      <c r="J16" s="335">
        <v>3043</v>
      </c>
      <c r="K16" s="335">
        <v>2759</v>
      </c>
      <c r="L16" s="335">
        <v>273</v>
      </c>
      <c r="M16" s="335">
        <v>296</v>
      </c>
      <c r="N16" s="330">
        <f t="shared" si="1"/>
        <v>7234</v>
      </c>
      <c r="O16" s="330">
        <f t="shared" si="1"/>
        <v>7201</v>
      </c>
      <c r="P16" s="337">
        <f t="shared" si="0"/>
        <v>14435</v>
      </c>
      <c r="Q16" s="152"/>
      <c r="R16" s="153"/>
      <c r="S16" s="15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45" s="58" customFormat="1" ht="12.75">
      <c r="A17" s="324"/>
      <c r="B17" s="325" t="s">
        <v>20</v>
      </c>
      <c r="C17" s="333"/>
      <c r="D17" s="327">
        <v>270</v>
      </c>
      <c r="E17" s="328">
        <v>279</v>
      </c>
      <c r="F17" s="329">
        <v>339</v>
      </c>
      <c r="G17" s="329">
        <v>357</v>
      </c>
      <c r="H17" s="328">
        <v>225</v>
      </c>
      <c r="I17" s="328">
        <v>160</v>
      </c>
      <c r="J17" s="328">
        <v>556</v>
      </c>
      <c r="K17" s="328">
        <v>405</v>
      </c>
      <c r="L17" s="328">
        <v>98</v>
      </c>
      <c r="M17" s="328">
        <v>91</v>
      </c>
      <c r="N17" s="330">
        <f t="shared" si="1"/>
        <v>1488</v>
      </c>
      <c r="O17" s="330">
        <f t="shared" si="1"/>
        <v>1292</v>
      </c>
      <c r="P17" s="337">
        <f t="shared" si="0"/>
        <v>2780</v>
      </c>
      <c r="Q17" s="152"/>
      <c r="R17" s="15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1:45" s="157" customFormat="1" ht="12.75">
      <c r="A18" s="339"/>
      <c r="B18" s="325" t="s">
        <v>31</v>
      </c>
      <c r="C18" s="333"/>
      <c r="D18" s="327">
        <v>832</v>
      </c>
      <c r="E18" s="328">
        <v>868</v>
      </c>
      <c r="F18" s="329">
        <v>1992</v>
      </c>
      <c r="G18" s="329">
        <v>1940</v>
      </c>
      <c r="H18" s="329">
        <v>1180</v>
      </c>
      <c r="I18" s="328">
        <v>1282</v>
      </c>
      <c r="J18" s="328">
        <v>3032</v>
      </c>
      <c r="K18" s="328">
        <v>2094</v>
      </c>
      <c r="L18" s="328">
        <v>187</v>
      </c>
      <c r="M18" s="328">
        <v>102</v>
      </c>
      <c r="N18" s="330">
        <f t="shared" si="1"/>
        <v>7223</v>
      </c>
      <c r="O18" s="330">
        <f t="shared" si="1"/>
        <v>6286</v>
      </c>
      <c r="P18" s="337">
        <f t="shared" si="0"/>
        <v>13509</v>
      </c>
      <c r="Q18" s="156"/>
      <c r="S18" s="200"/>
      <c r="T18" s="97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s="157" customFormat="1" ht="12.75">
      <c r="A19" s="339"/>
      <c r="B19" s="325" t="s">
        <v>16</v>
      </c>
      <c r="C19" s="333"/>
      <c r="D19" s="327">
        <v>1202</v>
      </c>
      <c r="E19" s="328">
        <v>1207</v>
      </c>
      <c r="F19" s="329">
        <v>2278</v>
      </c>
      <c r="G19" s="329">
        <v>2298</v>
      </c>
      <c r="H19" s="328">
        <v>1097</v>
      </c>
      <c r="I19" s="328">
        <v>1143</v>
      </c>
      <c r="J19" s="328">
        <v>3507</v>
      </c>
      <c r="K19" s="328">
        <v>3097</v>
      </c>
      <c r="L19" s="328">
        <v>207</v>
      </c>
      <c r="M19" s="328">
        <v>269</v>
      </c>
      <c r="N19" s="330">
        <f t="shared" si="1"/>
        <v>8291</v>
      </c>
      <c r="O19" s="330">
        <f t="shared" si="1"/>
        <v>8014</v>
      </c>
      <c r="P19" s="337">
        <f>SUM(D19:M19)</f>
        <v>16305</v>
      </c>
      <c r="Q19" s="156"/>
      <c r="S19" s="158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s="58" customFormat="1" ht="12.75">
      <c r="A20" s="324"/>
      <c r="B20" s="325" t="s">
        <v>24</v>
      </c>
      <c r="C20" s="333"/>
      <c r="D20" s="334">
        <v>924</v>
      </c>
      <c r="E20" s="335">
        <v>974</v>
      </c>
      <c r="F20" s="336">
        <v>1486</v>
      </c>
      <c r="G20" s="336">
        <v>1632</v>
      </c>
      <c r="H20" s="335">
        <v>890</v>
      </c>
      <c r="I20" s="335">
        <v>1009</v>
      </c>
      <c r="J20" s="335">
        <v>2624</v>
      </c>
      <c r="K20" s="335">
        <v>1745</v>
      </c>
      <c r="L20" s="335">
        <v>142</v>
      </c>
      <c r="M20" s="335">
        <v>71</v>
      </c>
      <c r="N20" s="330">
        <f t="shared" si="1"/>
        <v>6066</v>
      </c>
      <c r="O20" s="330">
        <f t="shared" si="1"/>
        <v>5431</v>
      </c>
      <c r="P20" s="337">
        <f t="shared" si="0"/>
        <v>11497</v>
      </c>
      <c r="Q20" s="152"/>
      <c r="R20" s="153"/>
      <c r="S20" s="1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1:45" s="58" customFormat="1" ht="12.75">
      <c r="A21" s="324"/>
      <c r="B21" s="325" t="s">
        <v>58</v>
      </c>
      <c r="C21" s="333"/>
      <c r="D21" s="334">
        <v>3834</v>
      </c>
      <c r="E21" s="335">
        <v>3770</v>
      </c>
      <c r="F21" s="336">
        <v>6582</v>
      </c>
      <c r="G21" s="336">
        <v>6815</v>
      </c>
      <c r="H21" s="335">
        <v>2422</v>
      </c>
      <c r="I21" s="335">
        <v>2910</v>
      </c>
      <c r="J21" s="335">
        <v>7683</v>
      </c>
      <c r="K21" s="335">
        <v>4496</v>
      </c>
      <c r="L21" s="335">
        <v>409</v>
      </c>
      <c r="M21" s="335">
        <v>442</v>
      </c>
      <c r="N21" s="330">
        <f t="shared" si="1"/>
        <v>20930</v>
      </c>
      <c r="O21" s="330">
        <f t="shared" si="1"/>
        <v>18433</v>
      </c>
      <c r="P21" s="337">
        <f t="shared" si="0"/>
        <v>39363</v>
      </c>
      <c r="Q21" s="152"/>
      <c r="R21" s="153"/>
      <c r="S21" s="15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58" customFormat="1" ht="12.75">
      <c r="A22" s="324"/>
      <c r="B22" s="340" t="s">
        <v>72</v>
      </c>
      <c r="C22" s="333"/>
      <c r="D22" s="334">
        <v>3921</v>
      </c>
      <c r="E22" s="335">
        <v>4172</v>
      </c>
      <c r="F22" s="336">
        <v>7189</v>
      </c>
      <c r="G22" s="336">
        <v>7355</v>
      </c>
      <c r="H22" s="335">
        <v>2717</v>
      </c>
      <c r="I22" s="335">
        <v>2915</v>
      </c>
      <c r="J22" s="335">
        <v>7764</v>
      </c>
      <c r="K22" s="335">
        <v>3875</v>
      </c>
      <c r="L22" s="335">
        <v>411</v>
      </c>
      <c r="M22" s="335">
        <v>440</v>
      </c>
      <c r="N22" s="330">
        <f>D22+F22+H22+J22+L22</f>
        <v>22002</v>
      </c>
      <c r="O22" s="330">
        <f t="shared" si="1"/>
        <v>18757</v>
      </c>
      <c r="P22" s="337">
        <f t="shared" si="0"/>
        <v>40759</v>
      </c>
      <c r="Q22" s="152"/>
      <c r="R22" s="153"/>
      <c r="S22" s="15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58" customFormat="1" ht="12.75">
      <c r="A23" s="324"/>
      <c r="B23" s="340" t="s">
        <v>89</v>
      </c>
      <c r="C23" s="333"/>
      <c r="D23" s="334">
        <v>2733</v>
      </c>
      <c r="E23" s="335">
        <v>2850</v>
      </c>
      <c r="F23" s="336">
        <v>4176</v>
      </c>
      <c r="G23" s="336">
        <v>4529</v>
      </c>
      <c r="H23" s="335">
        <v>1393</v>
      </c>
      <c r="I23" s="335">
        <v>1690</v>
      </c>
      <c r="J23" s="335">
        <v>4987</v>
      </c>
      <c r="K23" s="335">
        <v>3580</v>
      </c>
      <c r="L23" s="335">
        <v>394</v>
      </c>
      <c r="M23" s="335">
        <v>459</v>
      </c>
      <c r="N23" s="330">
        <f t="shared" si="1"/>
        <v>13683</v>
      </c>
      <c r="O23" s="330">
        <f t="shared" si="1"/>
        <v>13108</v>
      </c>
      <c r="P23" s="337">
        <f t="shared" si="0"/>
        <v>26791</v>
      </c>
      <c r="Q23" s="152"/>
      <c r="R23" s="153"/>
      <c r="S23" s="1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s="58" customFormat="1" ht="12.75">
      <c r="A24" s="324"/>
      <c r="B24" s="340" t="s">
        <v>91</v>
      </c>
      <c r="C24" s="333"/>
      <c r="D24" s="334">
        <v>2834</v>
      </c>
      <c r="E24" s="335">
        <v>2878</v>
      </c>
      <c r="F24" s="336">
        <v>4425</v>
      </c>
      <c r="G24" s="336">
        <v>4512</v>
      </c>
      <c r="H24" s="335">
        <v>1459</v>
      </c>
      <c r="I24" s="335">
        <v>1640</v>
      </c>
      <c r="J24" s="335">
        <v>5011</v>
      </c>
      <c r="K24" s="335">
        <v>3123</v>
      </c>
      <c r="L24" s="335">
        <v>293</v>
      </c>
      <c r="M24" s="335">
        <v>339</v>
      </c>
      <c r="N24" s="330">
        <f>D24+F24+H24+J24+L24</f>
        <v>14022</v>
      </c>
      <c r="O24" s="330">
        <f t="shared" si="1"/>
        <v>12492</v>
      </c>
      <c r="P24" s="337">
        <f t="shared" si="0"/>
        <v>26514</v>
      </c>
      <c r="Q24" s="152"/>
      <c r="R24" s="153"/>
      <c r="S24" s="15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s="58" customFormat="1" ht="12.75">
      <c r="A25" s="324"/>
      <c r="B25" s="340" t="s">
        <v>100</v>
      </c>
      <c r="C25" s="333"/>
      <c r="D25" s="334">
        <v>2349</v>
      </c>
      <c r="E25" s="335">
        <v>2345</v>
      </c>
      <c r="F25" s="336">
        <v>3115</v>
      </c>
      <c r="G25" s="336">
        <v>3207</v>
      </c>
      <c r="H25" s="335">
        <v>1069</v>
      </c>
      <c r="I25" s="335">
        <v>1148</v>
      </c>
      <c r="J25" s="335">
        <v>3657</v>
      </c>
      <c r="K25" s="335">
        <v>2424</v>
      </c>
      <c r="L25" s="335">
        <v>237</v>
      </c>
      <c r="M25" s="335">
        <v>223</v>
      </c>
      <c r="N25" s="330">
        <f>D25+F25+H25+J25+L25</f>
        <v>10427</v>
      </c>
      <c r="O25" s="330">
        <f>E25+G25+I25+K25+M25</f>
        <v>9347</v>
      </c>
      <c r="P25" s="337">
        <f t="shared" si="0"/>
        <v>19774</v>
      </c>
      <c r="Q25" s="152"/>
      <c r="R25" s="153"/>
      <c r="S25" s="15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1:45" s="58" customFormat="1" ht="21.75">
      <c r="A26" s="324"/>
      <c r="B26" s="341" t="s">
        <v>90</v>
      </c>
      <c r="C26" s="333"/>
      <c r="D26" s="327">
        <v>77</v>
      </c>
      <c r="E26" s="328">
        <v>84</v>
      </c>
      <c r="F26" s="329">
        <v>98</v>
      </c>
      <c r="G26" s="329">
        <v>87</v>
      </c>
      <c r="H26" s="328">
        <v>25</v>
      </c>
      <c r="I26" s="328">
        <v>43</v>
      </c>
      <c r="J26" s="328">
        <v>128</v>
      </c>
      <c r="K26" s="328">
        <v>111</v>
      </c>
      <c r="L26" s="328">
        <v>9</v>
      </c>
      <c r="M26" s="328">
        <v>13</v>
      </c>
      <c r="N26" s="330">
        <f>D26+F26+H26+J26+L26</f>
        <v>337</v>
      </c>
      <c r="O26" s="330">
        <f>E26+G26+I26+K26+M26</f>
        <v>338</v>
      </c>
      <c r="P26" s="337">
        <f>SUM(D26:M26)</f>
        <v>675</v>
      </c>
      <c r="Q26" s="152"/>
      <c r="R26" s="153"/>
      <c r="S26" s="15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59" t="s">
        <v>93</v>
      </c>
      <c r="C27" s="165"/>
      <c r="D27" s="166">
        <v>176</v>
      </c>
      <c r="E27" s="167">
        <v>185</v>
      </c>
      <c r="F27" s="168">
        <v>151</v>
      </c>
      <c r="G27" s="168">
        <v>122</v>
      </c>
      <c r="H27" s="167">
        <v>41</v>
      </c>
      <c r="I27" s="167">
        <v>6</v>
      </c>
      <c r="J27" s="167">
        <v>520</v>
      </c>
      <c r="K27" s="167">
        <v>63</v>
      </c>
      <c r="L27" s="167">
        <v>78</v>
      </c>
      <c r="M27" s="167">
        <v>12</v>
      </c>
      <c r="N27" s="169">
        <f>D27+F27+H27+J27+L27</f>
        <v>966</v>
      </c>
      <c r="O27" s="169">
        <f>E27+G27+I27+K27+M27</f>
        <v>388</v>
      </c>
      <c r="P27" s="170">
        <f>SUM(N27:O27)</f>
        <v>1354</v>
      </c>
      <c r="Q27" s="152"/>
      <c r="R27" s="153"/>
      <c r="S27" s="1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2" ref="D28:M28">SUM(D8:D27)</f>
        <v>28882</v>
      </c>
      <c r="E28" s="40">
        <f t="shared" si="2"/>
        <v>29795</v>
      </c>
      <c r="F28" s="40">
        <f t="shared" si="2"/>
        <v>43235</v>
      </c>
      <c r="G28" s="68">
        <f t="shared" si="2"/>
        <v>44964</v>
      </c>
      <c r="H28" s="40">
        <f t="shared" si="2"/>
        <v>19433</v>
      </c>
      <c r="I28" s="40">
        <f t="shared" si="2"/>
        <v>22102</v>
      </c>
      <c r="J28" s="40">
        <f t="shared" si="2"/>
        <v>64065</v>
      </c>
      <c r="K28" s="40">
        <f t="shared" si="2"/>
        <v>66158</v>
      </c>
      <c r="L28" s="40">
        <f t="shared" si="2"/>
        <v>3628</v>
      </c>
      <c r="M28" s="40">
        <f t="shared" si="2"/>
        <v>3817</v>
      </c>
      <c r="N28" s="41">
        <f>D28+F28+H28+J28+L28</f>
        <v>159243</v>
      </c>
      <c r="O28" s="41">
        <f>E28+G28+I28+K28+M28</f>
        <v>166836</v>
      </c>
      <c r="P28" s="42">
        <f>SUM(P8:P27)</f>
        <v>326079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0.08857362786318652</v>
      </c>
      <c r="E29" s="45">
        <f aca="true" t="shared" si="3" ref="E29:M29">E28/$P$28</f>
        <v>0.09137356284826684</v>
      </c>
      <c r="F29" s="45">
        <f t="shared" si="3"/>
        <v>0.13259056854320578</v>
      </c>
      <c r="G29" s="45">
        <f t="shared" si="3"/>
        <v>0.13789296458833594</v>
      </c>
      <c r="H29" s="45">
        <f t="shared" si="3"/>
        <v>0.059595987475427735</v>
      </c>
      <c r="I29" s="45">
        <f t="shared" si="3"/>
        <v>0.0677811205260075</v>
      </c>
      <c r="J29" s="45">
        <f t="shared" si="3"/>
        <v>0.19647079388737085</v>
      </c>
      <c r="K29" s="45">
        <f t="shared" si="3"/>
        <v>0.20288948383673894</v>
      </c>
      <c r="L29" s="45">
        <f t="shared" si="3"/>
        <v>0.011126138144437392</v>
      </c>
      <c r="M29" s="45">
        <f t="shared" si="3"/>
        <v>0.01170575228702247</v>
      </c>
      <c r="N29" s="66">
        <f>N28/$P$28</f>
        <v>0.4883571159136283</v>
      </c>
      <c r="O29" s="66">
        <f>O28/$P$28</f>
        <v>0.5116428840863717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41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76" t="s">
        <v>106</v>
      </c>
      <c r="L1" s="376"/>
      <c r="M1" s="376"/>
      <c r="N1" s="376"/>
      <c r="O1" s="376"/>
      <c r="P1" s="376"/>
      <c r="Q1" s="376"/>
      <c r="R1" s="376"/>
    </row>
    <row r="2" spans="2:20" ht="18" customHeight="1">
      <c r="B2" s="293"/>
      <c r="C2" s="293"/>
      <c r="D2" s="293"/>
      <c r="E2" s="293"/>
      <c r="F2" s="293"/>
      <c r="G2" s="293"/>
      <c r="H2" s="293"/>
      <c r="I2" s="293"/>
      <c r="J2" s="293"/>
      <c r="S2" s="100"/>
      <c r="T2" s="100"/>
    </row>
    <row r="3" spans="2:22" ht="17.25" customHeight="1">
      <c r="B3" s="293"/>
      <c r="C3" s="181"/>
      <c r="D3" s="182"/>
      <c r="E3" s="182"/>
      <c r="F3" s="183" t="str">
        <f>AgeSexBreakdown!B8</f>
        <v>Addis Ababa</v>
      </c>
      <c r="G3" s="182"/>
      <c r="H3" s="182" t="b">
        <v>0</v>
      </c>
      <c r="I3" s="184" t="str">
        <f>AgeSexBreakdown!B8</f>
        <v>Addis Ababa</v>
      </c>
      <c r="J3" s="293"/>
      <c r="L3" s="296"/>
      <c r="M3" s="377" t="s">
        <v>73</v>
      </c>
      <c r="N3" s="377"/>
      <c r="O3" s="377"/>
      <c r="P3" s="377"/>
      <c r="Q3" s="378" t="s">
        <v>3</v>
      </c>
      <c r="R3" s="378"/>
      <c r="V3" t="str">
        <f>IF(H3=TRUE,I3," ")</f>
        <v> </v>
      </c>
    </row>
    <row r="4" spans="2:22" ht="24" customHeight="1">
      <c r="B4" s="293"/>
      <c r="C4" s="181"/>
      <c r="D4" s="182"/>
      <c r="E4" s="182"/>
      <c r="F4" s="183" t="str">
        <f>AgeSexBreakdown!B9</f>
        <v>Mai-Aini</v>
      </c>
      <c r="G4" s="182"/>
      <c r="H4" s="182" t="b">
        <v>0</v>
      </c>
      <c r="I4" s="184" t="str">
        <f>AgeSexBreakdown!B9</f>
        <v>Mai-Aini</v>
      </c>
      <c r="J4" s="293"/>
      <c r="L4" s="297" t="s">
        <v>74</v>
      </c>
      <c r="M4" s="298" t="s">
        <v>75</v>
      </c>
      <c r="N4" s="299" t="s">
        <v>76</v>
      </c>
      <c r="O4" s="298" t="s">
        <v>77</v>
      </c>
      <c r="P4" s="299" t="s">
        <v>76</v>
      </c>
      <c r="Q4" s="300" t="s">
        <v>3</v>
      </c>
      <c r="R4" s="301" t="s">
        <v>76</v>
      </c>
      <c r="S4" s="100"/>
      <c r="V4" t="str">
        <f aca="true" t="shared" si="0" ref="V4:V24">IF(H4=TRUE,I4," ")</f>
        <v> </v>
      </c>
    </row>
    <row r="5" spans="2:23" ht="19.5" customHeight="1">
      <c r="B5" s="293"/>
      <c r="C5" s="181"/>
      <c r="D5" s="182"/>
      <c r="E5" s="182"/>
      <c r="F5" s="183" t="str">
        <f>AgeSexBreakdown!B10</f>
        <v>Adi Harush</v>
      </c>
      <c r="G5" s="182"/>
      <c r="H5" s="182" t="b">
        <v>0</v>
      </c>
      <c r="I5" s="184" t="str">
        <f>AgeSexBreakdown!B10</f>
        <v>Adi Harush</v>
      </c>
      <c r="J5" s="293"/>
      <c r="L5" s="101" t="s">
        <v>78</v>
      </c>
      <c r="M5" s="102">
        <f>M26+M36+M46+M56+M66+M76+M86+M96+M106+M116+M126+M136+M146+M156+M166+M176+M186+M196+M206+M216</f>
        <v>3391</v>
      </c>
      <c r="N5" s="103">
        <f aca="true" t="shared" si="1" ref="N5:N10">M5/$Q$10</f>
        <v>0.11995472071880858</v>
      </c>
      <c r="O5" s="102">
        <f>O26+O36+O46+O66+O76+O86+O96+O106+O116+O126+O136+O56+O146+O156+O166+O176+O186+O196+O206+O216</f>
        <v>3446</v>
      </c>
      <c r="P5" s="103">
        <f aca="true" t="shared" si="2" ref="P5:P10">O5/$Q$10</f>
        <v>0.12190031483250204</v>
      </c>
      <c r="Q5" s="104">
        <f>M5+O5</f>
        <v>6837</v>
      </c>
      <c r="R5" s="105">
        <f aca="true" t="shared" si="3" ref="R5:R10">Q5/$Q$10</f>
        <v>0.24185503555131063</v>
      </c>
      <c r="S5" s="106"/>
      <c r="V5" t="str">
        <f t="shared" si="0"/>
        <v> </v>
      </c>
      <c r="W5" t="str">
        <f>IF(H3=TRUE,"Urban"," ")</f>
        <v> </v>
      </c>
    </row>
    <row r="6" spans="2:23" ht="19.5" customHeight="1">
      <c r="B6" s="293"/>
      <c r="C6" s="181"/>
      <c r="D6" s="182"/>
      <c r="E6" s="182"/>
      <c r="F6" s="183" t="str">
        <f>AgeSexBreakdown!B11</f>
        <v>Shimelba</v>
      </c>
      <c r="G6" s="182"/>
      <c r="H6" s="182" t="b">
        <v>0</v>
      </c>
      <c r="I6" s="184" t="str">
        <f>AgeSexBreakdown!B11</f>
        <v>Shimelba</v>
      </c>
      <c r="J6" s="293"/>
      <c r="L6" s="107" t="s">
        <v>79</v>
      </c>
      <c r="M6" s="102">
        <f>M27+M37+M47+M57+M67+M77+M87+M97+M107+M117+M127+M137+M147+M157+M167+M177+M187+M197+M207+M217</f>
        <v>4115</v>
      </c>
      <c r="N6" s="103">
        <f t="shared" si="1"/>
        <v>0.14556581414270048</v>
      </c>
      <c r="O6" s="102">
        <f>O27+O37+O47+O67+O77+O87+O97+O107+O117+O127+O137+O57+O147+O157+O167+O177+O187+O197+O207+O217</f>
        <v>3845</v>
      </c>
      <c r="P6" s="103">
        <f t="shared" si="2"/>
        <v>0.1360147157663872</v>
      </c>
      <c r="Q6" s="104">
        <f>M6+O6</f>
        <v>7960</v>
      </c>
      <c r="R6" s="105">
        <f t="shared" si="3"/>
        <v>0.2815805299090877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293"/>
      <c r="C7" s="181"/>
      <c r="D7" s="182"/>
      <c r="E7" s="182"/>
      <c r="F7" s="183" t="str">
        <f>AgeSexBreakdown!B12</f>
        <v>ERT-Afar</v>
      </c>
      <c r="G7" s="182"/>
      <c r="H7" s="182" t="b">
        <v>0</v>
      </c>
      <c r="I7" s="184" t="str">
        <f>AgeSexBreakdown!B12</f>
        <v>ERT-Afar</v>
      </c>
      <c r="J7" s="293"/>
      <c r="L7" s="109" t="s">
        <v>80</v>
      </c>
      <c r="M7" s="102">
        <f>M28+M38+M48+M58+M68+M78+M88+M98+M108+M118+M128+M138+M148+M158+M168+M178+M188+M198+M208+M218</f>
        <v>2257</v>
      </c>
      <c r="N7" s="103">
        <f t="shared" si="1"/>
        <v>0.07984010753829283</v>
      </c>
      <c r="O7" s="102">
        <f>O28+O38+O48+O68+O78+O88+O98+O108+O118+O128+O138+O58+O148+O158+O168+O178+O188+O198+O208+O218</f>
        <v>2944</v>
      </c>
      <c r="P7" s="103">
        <f t="shared" si="2"/>
        <v>0.1041423467402455</v>
      </c>
      <c r="Q7" s="104">
        <f>M7+O7</f>
        <v>5201</v>
      </c>
      <c r="R7" s="105">
        <f t="shared" si="3"/>
        <v>0.18398245427853832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293"/>
      <c r="C8" s="181"/>
      <c r="D8" s="182"/>
      <c r="E8" s="182"/>
      <c r="F8" s="183" t="str">
        <f>AgeSexBreakdown!B13</f>
        <v>Fugnido</v>
      </c>
      <c r="G8" s="182"/>
      <c r="H8" s="182" t="b">
        <v>1</v>
      </c>
      <c r="I8" s="184" t="str">
        <f>AgeSexBreakdown!B13</f>
        <v>Fugnido</v>
      </c>
      <c r="J8" s="293"/>
      <c r="L8" s="101" t="s">
        <v>81</v>
      </c>
      <c r="M8" s="102">
        <f>M29+M39+M49+M59+M69+M79+M89+M99+M109+M119+M129+M139+M149+M159+M169+M179+M189+M199+M209+M219</f>
        <v>2702</v>
      </c>
      <c r="N8" s="103">
        <f t="shared" si="1"/>
        <v>0.09558173263999434</v>
      </c>
      <c r="O8" s="102">
        <f>O29+O39+O49+O69+O79+O89+O99+O109+O119+O129+O59+O139+O149+O159+O169+O179+O189+O199+O209+O219</f>
        <v>5320</v>
      </c>
      <c r="P8" s="103">
        <f t="shared" si="2"/>
        <v>0.18819201245180234</v>
      </c>
      <c r="Q8" s="104">
        <f>M8+O8</f>
        <v>8022</v>
      </c>
      <c r="R8" s="105">
        <f t="shared" si="3"/>
        <v>0.28377374509179665</v>
      </c>
      <c r="S8" s="108"/>
      <c r="V8" t="str">
        <f t="shared" si="0"/>
        <v>Fugnido</v>
      </c>
      <c r="W8" t="str">
        <f>IF(H6=TRUE,"Somali"," ")</f>
        <v> </v>
      </c>
    </row>
    <row r="9" spans="2:23" ht="19.5" customHeight="1">
      <c r="B9" s="293"/>
      <c r="C9" s="181"/>
      <c r="D9" s="182"/>
      <c r="E9" s="182"/>
      <c r="F9" s="183" t="str">
        <f>AgeSexBreakdown!B14</f>
        <v>Sherkole</v>
      </c>
      <c r="G9" s="182"/>
      <c r="H9" s="182" t="b">
        <v>0</v>
      </c>
      <c r="I9" s="184" t="str">
        <f>AgeSexBreakdown!B14</f>
        <v>Sherkole</v>
      </c>
      <c r="J9" s="293"/>
      <c r="L9" s="101" t="s">
        <v>82</v>
      </c>
      <c r="M9" s="102">
        <f>M30+M40+M50+M60+M70+M80+M90+M100+M110+M120+M130+M140+M150+M160+M170+M180+M190+M200+M210+M220</f>
        <v>56</v>
      </c>
      <c r="N9" s="103">
        <f t="shared" si="1"/>
        <v>0.001980968552124235</v>
      </c>
      <c r="O9" s="102">
        <f>O30+O40+O50+O70+O80+O90+O100+O110+O120+O130+O140+O60+O150+O160+O170+O180+O190+O200+O210+O220</f>
        <v>193</v>
      </c>
      <c r="P9" s="103">
        <f t="shared" si="2"/>
        <v>0.006827266617142453</v>
      </c>
      <c r="Q9" s="104">
        <f>M9+O9</f>
        <v>249</v>
      </c>
      <c r="R9" s="105">
        <f t="shared" si="3"/>
        <v>0.008808235169266689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293"/>
      <c r="C10" s="181"/>
      <c r="D10" s="182"/>
      <c r="E10" s="182"/>
      <c r="F10" s="183" t="str">
        <f>AgeSexBreakdown!B15</f>
        <v>Tongo</v>
      </c>
      <c r="G10" s="182"/>
      <c r="H10" s="182" t="b">
        <v>0</v>
      </c>
      <c r="I10" s="184" t="str">
        <f>AgeSexBreakdown!B15</f>
        <v>Tongo</v>
      </c>
      <c r="J10" s="293"/>
      <c r="L10" s="110" t="s">
        <v>3</v>
      </c>
      <c r="M10" s="111">
        <f>SUM(M5:M9)</f>
        <v>12521</v>
      </c>
      <c r="N10" s="112">
        <f t="shared" si="1"/>
        <v>0.4429233435919205</v>
      </c>
      <c r="O10" s="111">
        <f>SUM(O5:O9)</f>
        <v>15748</v>
      </c>
      <c r="P10" s="112">
        <f t="shared" si="2"/>
        <v>0.5570766564080796</v>
      </c>
      <c r="Q10" s="111">
        <f>SUM(Q5:Q9)</f>
        <v>28269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Eritrean</v>
      </c>
    </row>
    <row r="11" spans="2:23" ht="19.5" customHeight="1">
      <c r="B11" s="293"/>
      <c r="C11" s="181"/>
      <c r="D11" s="182"/>
      <c r="E11" s="182"/>
      <c r="F11" s="183" t="str">
        <f>AgeSexBreakdown!B16</f>
        <v>Ad-Damazin TC</v>
      </c>
      <c r="G11" s="182"/>
      <c r="H11" s="182" t="b">
        <v>0</v>
      </c>
      <c r="I11" s="184" t="str">
        <f>AgeSexBreakdown!B16</f>
        <v>Ad-Damazin TC</v>
      </c>
      <c r="J11" s="293"/>
      <c r="L11" s="385" t="s">
        <v>83</v>
      </c>
      <c r="M11" s="379" t="str">
        <f>CONCATENATE(V5," ",V6," ",V7," ",V8," ",V9," ",V10," ",V11," ",V12," ",V13," ",V14,V15,V16,V17,V18,V19,V20,V21,V22,V23,V24,V25)</f>
        <v>      Fugnido                       </v>
      </c>
      <c r="N11" s="379"/>
      <c r="O11" s="379"/>
      <c r="P11" s="379"/>
      <c r="Q11" s="379"/>
      <c r="R11" s="380"/>
      <c r="S11" s="113"/>
      <c r="V11" t="str">
        <f t="shared" si="0"/>
        <v> </v>
      </c>
      <c r="W11" t="s">
        <v>98</v>
      </c>
    </row>
    <row r="12" spans="2:23" ht="16.5" customHeight="1">
      <c r="B12" s="293"/>
      <c r="C12" s="181"/>
      <c r="D12" s="182"/>
      <c r="E12" s="182"/>
      <c r="F12" s="183" t="str">
        <f>AgeSexBreakdown!B17</f>
        <v>KEN-Borena</v>
      </c>
      <c r="G12" s="182"/>
      <c r="H12" s="182" t="b">
        <v>0</v>
      </c>
      <c r="I12" s="184" t="str">
        <f>AgeSexBreakdown!B17</f>
        <v>KEN-Borena</v>
      </c>
      <c r="J12" s="293"/>
      <c r="L12" s="386"/>
      <c r="M12" s="381"/>
      <c r="N12" s="381"/>
      <c r="O12" s="381"/>
      <c r="P12" s="381"/>
      <c r="Q12" s="381"/>
      <c r="R12" s="382"/>
      <c r="V12" t="str">
        <f t="shared" si="0"/>
        <v> </v>
      </c>
      <c r="W12" t="s">
        <v>98</v>
      </c>
    </row>
    <row r="13" spans="2:23" ht="19.5" customHeight="1" thickBot="1">
      <c r="B13" s="293"/>
      <c r="C13" s="181"/>
      <c r="D13" s="182"/>
      <c r="E13" s="182"/>
      <c r="F13" s="183" t="str">
        <f>AgeSexBreakdown!B18</f>
        <v>Aw-barre</v>
      </c>
      <c r="G13" s="182"/>
      <c r="H13" s="182" t="b">
        <v>0</v>
      </c>
      <c r="I13" s="184" t="str">
        <f>AgeSexBreakdown!B18</f>
        <v>Aw-barre</v>
      </c>
      <c r="J13" s="293"/>
      <c r="L13" s="387"/>
      <c r="M13" s="383"/>
      <c r="N13" s="383"/>
      <c r="O13" s="383"/>
      <c r="P13" s="383"/>
      <c r="Q13" s="383"/>
      <c r="R13" s="38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293"/>
      <c r="C14" s="181"/>
      <c r="D14" s="182"/>
      <c r="E14" s="182"/>
      <c r="F14" s="183" t="str">
        <f>AgeSexBreakdown!B19</f>
        <v>Kebribeyah</v>
      </c>
      <c r="G14" s="182"/>
      <c r="H14" s="182" t="b">
        <v>0</v>
      </c>
      <c r="I14" s="184" t="str">
        <f>AgeSexBreakdown!B19</f>
        <v>Kebribeyah</v>
      </c>
      <c r="J14" s="293"/>
      <c r="V14" t="str">
        <f t="shared" si="0"/>
        <v> </v>
      </c>
      <c r="W14" t="str">
        <f>IF(H12=TRUE,"Sudanese"," ")</f>
        <v> </v>
      </c>
    </row>
    <row r="15" spans="2:22" ht="21" customHeight="1">
      <c r="B15" s="293"/>
      <c r="C15" s="181"/>
      <c r="D15" s="182"/>
      <c r="E15" s="182"/>
      <c r="F15" s="183" t="str">
        <f>AgeSexBreakdown!B20</f>
        <v>Sheder</v>
      </c>
      <c r="G15" s="182"/>
      <c r="H15" s="182" t="b">
        <v>0</v>
      </c>
      <c r="I15" s="184" t="str">
        <f>AgeSexBreakdown!B20</f>
        <v>Sheder</v>
      </c>
      <c r="J15" s="293"/>
      <c r="S15" s="100"/>
      <c r="V15" t="str">
        <f t="shared" si="0"/>
        <v> </v>
      </c>
    </row>
    <row r="16" spans="2:24" ht="19.5" customHeight="1">
      <c r="B16" s="293"/>
      <c r="C16" s="181"/>
      <c r="D16" s="182"/>
      <c r="E16" s="182"/>
      <c r="F16" s="182" t="str">
        <f>AgeSexBreakdown!B21</f>
        <v>Bokolmanyo</v>
      </c>
      <c r="G16" s="182"/>
      <c r="H16" s="182" t="b">
        <v>0</v>
      </c>
      <c r="I16" s="184" t="str">
        <f>AgeSexBreakdown!B21</f>
        <v>Bokolmanyo</v>
      </c>
      <c r="J16" s="293"/>
      <c r="S16" s="106"/>
      <c r="T16" s="106"/>
      <c r="V16" t="str">
        <f t="shared" si="0"/>
        <v> </v>
      </c>
      <c r="X16" s="134"/>
    </row>
    <row r="17" spans="2:22" ht="19.5" customHeight="1">
      <c r="B17" s="293"/>
      <c r="C17" s="181"/>
      <c r="D17" s="182"/>
      <c r="E17" s="182"/>
      <c r="F17" s="182" t="str">
        <f>AgeSexBreakdown!B22</f>
        <v>Melkadida   </v>
      </c>
      <c r="G17" s="182"/>
      <c r="H17" s="182" t="b">
        <v>0</v>
      </c>
      <c r="I17" s="184" t="str">
        <f>AgeSexBreakdown!B22</f>
        <v>Melkadida   </v>
      </c>
      <c r="J17" s="293"/>
      <c r="S17" s="108"/>
      <c r="T17" s="108"/>
      <c r="V17" t="str">
        <f t="shared" si="0"/>
        <v> </v>
      </c>
    </row>
    <row r="18" spans="2:23" ht="18" customHeight="1">
      <c r="B18" s="293"/>
      <c r="C18" s="181"/>
      <c r="D18" s="182"/>
      <c r="E18" s="182"/>
      <c r="F18" s="185" t="str">
        <f>AgeSexBreakdown!B23</f>
        <v>Kobe</v>
      </c>
      <c r="G18" s="182"/>
      <c r="H18" s="182" t="b">
        <v>0</v>
      </c>
      <c r="I18" s="184" t="str">
        <f>AgeSexBreakdown!B23</f>
        <v>Kobe</v>
      </c>
      <c r="J18" s="293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294"/>
      <c r="C19" s="181"/>
      <c r="D19" s="182"/>
      <c r="E19" s="182"/>
      <c r="F19" s="185" t="str">
        <f>AgeSexBreakdown!B24</f>
        <v>Hilaweyn</v>
      </c>
      <c r="G19" s="182"/>
      <c r="H19" s="182" t="b">
        <v>0</v>
      </c>
      <c r="I19" s="184" t="str">
        <f>AgeSexBreakdown!B24</f>
        <v>Hilaweyn</v>
      </c>
      <c r="J19" s="294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293"/>
      <c r="C20" s="181"/>
      <c r="D20" s="182"/>
      <c r="E20" s="182"/>
      <c r="F20" s="185" t="str">
        <f>AgeSexBreakdown!B25</f>
        <v>Buramino</v>
      </c>
      <c r="G20" s="182"/>
      <c r="H20" s="182" t="b">
        <v>0</v>
      </c>
      <c r="I20" s="184" t="str">
        <f>AgeSexBreakdown!B25</f>
        <v>Buramino</v>
      </c>
      <c r="J20" s="293"/>
      <c r="S20" s="108"/>
      <c r="T20" s="108"/>
      <c r="V20" t="str">
        <f t="shared" si="0"/>
        <v> </v>
      </c>
    </row>
    <row r="21" spans="2:23" s="113" customFormat="1" ht="18" customHeight="1" hidden="1">
      <c r="B21" s="294"/>
      <c r="C21" s="181"/>
      <c r="D21" s="182"/>
      <c r="E21" s="182"/>
      <c r="F21" s="185" t="str">
        <f>AgeSexBreakdown!B26</f>
        <v>Dolo Ado transit and reception  centre</v>
      </c>
      <c r="G21" s="182"/>
      <c r="H21" s="182" t="b">
        <v>0</v>
      </c>
      <c r="I21" s="184" t="str">
        <f>AgeSexBreakdown!B26</f>
        <v>Dolo Ado transit and reception  centre</v>
      </c>
      <c r="J21" s="294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293"/>
      <c r="C22" s="181"/>
      <c r="D22" s="182"/>
      <c r="E22" s="182"/>
      <c r="F22" s="185" t="str">
        <f>AgeSexBreakdown!B27</f>
        <v>Gode(Dod-Dehar)</v>
      </c>
      <c r="G22" s="182"/>
      <c r="H22" s="182" t="b">
        <v>0</v>
      </c>
      <c r="I22" s="184" t="str">
        <f>AgeSexBreakdown!B27</f>
        <v>Gode(Dod-Dehar)</v>
      </c>
      <c r="J22" s="293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293"/>
      <c r="C23" s="294"/>
      <c r="D23" s="294"/>
      <c r="E23" s="294"/>
      <c r="F23" s="295"/>
      <c r="G23" s="294"/>
      <c r="H23" s="177"/>
      <c r="I23" s="178"/>
      <c r="J23" s="293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 t="b">
        <f>IF($H$3=TRUE,AgeSexBreakdown!E8)</f>
        <v>0</v>
      </c>
      <c r="N26" s="120" t="e">
        <f aca="true" t="shared" si="4" ref="N26:N31">M26/$Q$31</f>
        <v>#DIV/0!</v>
      </c>
      <c r="O26" s="119" t="b">
        <f>IF($H$3=TRUE,AgeSexBreakdown!D8)</f>
        <v>0</v>
      </c>
      <c r="P26" s="120" t="e">
        <f aca="true" t="shared" si="5" ref="P26:P31">O26/$Q$31</f>
        <v>#DIV/0!</v>
      </c>
      <c r="Q26" s="119">
        <f>M26+O26</f>
        <v>0</v>
      </c>
      <c r="R26" s="120" t="e">
        <f>Q26/$Q$31</f>
        <v>#DIV/0!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 t="b">
        <f>IF($H$3=TRUE,AgeSexBreakdown!G8)</f>
        <v>0</v>
      </c>
      <c r="N27" s="120" t="e">
        <f t="shared" si="4"/>
        <v>#DIV/0!</v>
      </c>
      <c r="O27" s="119" t="b">
        <f>IF($H$3=TRUE,AgeSexBreakdown!F8)</f>
        <v>0</v>
      </c>
      <c r="P27" s="120" t="e">
        <f t="shared" si="5"/>
        <v>#DIV/0!</v>
      </c>
      <c r="Q27" s="119">
        <f>M27+O27</f>
        <v>0</v>
      </c>
      <c r="R27" s="120" t="e">
        <f>Q27/$Q$31</f>
        <v>#DIV/0!</v>
      </c>
      <c r="S27" s="108"/>
      <c r="T27" s="108"/>
    </row>
    <row r="28" spans="12:20" ht="24" customHeight="1" hidden="1">
      <c r="L28" s="109" t="s">
        <v>80</v>
      </c>
      <c r="M28" s="119" t="b">
        <f>IF($H$3=TRUE,AgeSexBreakdown!I8)</f>
        <v>0</v>
      </c>
      <c r="N28" s="120" t="e">
        <f t="shared" si="4"/>
        <v>#DIV/0!</v>
      </c>
      <c r="O28" s="119" t="b">
        <f>IF($H$3=TRUE,AgeSexBreakdown!H8)</f>
        <v>0</v>
      </c>
      <c r="P28" s="120" t="e">
        <f t="shared" si="5"/>
        <v>#DIV/0!</v>
      </c>
      <c r="Q28" s="119">
        <f>M28+O28</f>
        <v>0</v>
      </c>
      <c r="R28" s="120" t="e">
        <f>Q28/$Q$31</f>
        <v>#DIV/0!</v>
      </c>
      <c r="S28" s="100"/>
      <c r="T28" s="100"/>
    </row>
    <row r="29" spans="12:18" ht="15.75" customHeight="1" hidden="1">
      <c r="L29" s="101" t="s">
        <v>81</v>
      </c>
      <c r="M29" s="119" t="b">
        <f>IF($H$3=TRUE,AgeSexBreakdown!K8)</f>
        <v>0</v>
      </c>
      <c r="N29" s="120" t="e">
        <f t="shared" si="4"/>
        <v>#DIV/0!</v>
      </c>
      <c r="O29" s="119" t="b">
        <f>IF($H$3=TRUE,AgeSexBreakdown!J8)</f>
        <v>0</v>
      </c>
      <c r="P29" s="120" t="e">
        <f t="shared" si="5"/>
        <v>#DIV/0!</v>
      </c>
      <c r="Q29" s="119">
        <f>M29+O29</f>
        <v>0</v>
      </c>
      <c r="R29" s="120" t="e">
        <f>Q29/$Q$31</f>
        <v>#DIV/0!</v>
      </c>
    </row>
    <row r="30" spans="12:18" ht="15.75" customHeight="1" hidden="1">
      <c r="L30" s="101" t="s">
        <v>82</v>
      </c>
      <c r="M30" s="119" t="b">
        <f>IF($H$3=TRUE,AgeSexBreakdown!M8)</f>
        <v>0</v>
      </c>
      <c r="N30" s="120" t="e">
        <f t="shared" si="4"/>
        <v>#DIV/0!</v>
      </c>
      <c r="O30" s="119" t="b">
        <f>IF($H$3=TRUE,AgeSexBreakdown!L8)</f>
        <v>0</v>
      </c>
      <c r="P30" s="120" t="e">
        <f t="shared" si="5"/>
        <v>#DIV/0!</v>
      </c>
      <c r="Q30" s="119">
        <f>M30+O30</f>
        <v>0</v>
      </c>
      <c r="R30" s="120"/>
    </row>
    <row r="31" spans="12:18" ht="15.75" customHeight="1" hidden="1">
      <c r="L31" s="101" t="s">
        <v>3</v>
      </c>
      <c r="M31" s="119">
        <f>SUM(M26:M30)</f>
        <v>0</v>
      </c>
      <c r="N31" s="120" t="e">
        <f t="shared" si="4"/>
        <v>#DIV/0!</v>
      </c>
      <c r="O31" s="119">
        <f>SUM(O26:O30)</f>
        <v>0</v>
      </c>
      <c r="P31" s="120" t="e">
        <f t="shared" si="5"/>
        <v>#DIV/0!</v>
      </c>
      <c r="Q31" s="119">
        <f>SUM(Q26:Q30)</f>
        <v>0</v>
      </c>
      <c r="R31" s="120" t="e">
        <f>Q31/$Q$31</f>
        <v>#DIV/0!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>
        <f>IF(H8=TRUE,AgeSexBreakdown!E13)</f>
        <v>3391</v>
      </c>
      <c r="N76" s="120">
        <f aca="true" t="shared" si="18" ref="N76:N81">M76/$Q$81</f>
        <v>0.11995472071880858</v>
      </c>
      <c r="O76" s="119">
        <f>IF($H$8=TRUE,AgeSexBreakdown!D13)</f>
        <v>3446</v>
      </c>
      <c r="P76" s="120">
        <f aca="true" t="shared" si="19" ref="P76:P81">O76/$Q$81</f>
        <v>0.12190031483250204</v>
      </c>
      <c r="Q76" s="119">
        <f>M76+O76</f>
        <v>6837</v>
      </c>
      <c r="R76" s="120">
        <f aca="true" t="shared" si="20" ref="R76:R81">Q76/$Q$81</f>
        <v>0.24185503555131063</v>
      </c>
      <c r="S76" s="125"/>
      <c r="T76" s="125"/>
    </row>
    <row r="77" spans="12:20" ht="14.25" customHeight="1" hidden="1">
      <c r="L77" s="107" t="s">
        <v>86</v>
      </c>
      <c r="M77" s="119">
        <f>IF($H$8=TRUE,AgeSexBreakdown!G13)</f>
        <v>4115</v>
      </c>
      <c r="N77" s="120">
        <f t="shared" si="18"/>
        <v>0.14556581414270048</v>
      </c>
      <c r="O77" s="119">
        <f>IF($H$8=TRUE,AgeSexBreakdown!F13)</f>
        <v>3845</v>
      </c>
      <c r="P77" s="120">
        <f t="shared" si="19"/>
        <v>0.1360147157663872</v>
      </c>
      <c r="Q77" s="119">
        <f>M77+O77</f>
        <v>7960</v>
      </c>
      <c r="R77" s="120">
        <f t="shared" si="20"/>
        <v>0.2815805299090877</v>
      </c>
      <c r="S77" s="106"/>
      <c r="T77" s="106"/>
    </row>
    <row r="78" spans="12:20" ht="6.75" customHeight="1" hidden="1">
      <c r="L78" s="109" t="s">
        <v>80</v>
      </c>
      <c r="M78" s="119">
        <f>IF($H$8=TRUE,AgeSexBreakdown!I13)</f>
        <v>2257</v>
      </c>
      <c r="N78" s="120">
        <f t="shared" si="18"/>
        <v>0.07984010753829283</v>
      </c>
      <c r="O78" s="119">
        <f>IF($H$8=TRUE,AgeSexBreakdown!H13)</f>
        <v>2944</v>
      </c>
      <c r="P78" s="120">
        <f t="shared" si="19"/>
        <v>0.1041423467402455</v>
      </c>
      <c r="Q78" s="119">
        <f>M78+O78</f>
        <v>5201</v>
      </c>
      <c r="R78" s="120">
        <f t="shared" si="20"/>
        <v>0.18398245427853832</v>
      </c>
      <c r="S78" s="108"/>
      <c r="T78" s="108"/>
    </row>
    <row r="79" spans="12:20" ht="15.75" hidden="1">
      <c r="L79" s="101" t="s">
        <v>81</v>
      </c>
      <c r="M79" s="119">
        <f>IF($H$8=TRUE,AgeSexBreakdown!K13)</f>
        <v>2702</v>
      </c>
      <c r="N79" s="120">
        <f t="shared" si="18"/>
        <v>0.09558173263999434</v>
      </c>
      <c r="O79" s="119">
        <f>IF($H$8=TRUE,AgeSexBreakdown!J13)</f>
        <v>5320</v>
      </c>
      <c r="P79" s="120">
        <f t="shared" si="19"/>
        <v>0.18819201245180234</v>
      </c>
      <c r="Q79" s="119">
        <f>M79+O79</f>
        <v>8022</v>
      </c>
      <c r="R79" s="120">
        <f t="shared" si="20"/>
        <v>0.28377374509179665</v>
      </c>
      <c r="S79" s="108"/>
      <c r="T79" s="108"/>
    </row>
    <row r="80" spans="12:20" ht="15.75" hidden="1">
      <c r="L80" s="101" t="s">
        <v>82</v>
      </c>
      <c r="M80" s="119">
        <f>IF($H$8=TRUE,AgeSexBreakdown!M13)</f>
        <v>56</v>
      </c>
      <c r="N80" s="120">
        <f t="shared" si="18"/>
        <v>0.001980968552124235</v>
      </c>
      <c r="O80" s="119">
        <f>IF($H$8=TRUE,AgeSexBreakdown!L13)</f>
        <v>193</v>
      </c>
      <c r="P80" s="120">
        <f t="shared" si="19"/>
        <v>0.006827266617142453</v>
      </c>
      <c r="Q80" s="119">
        <f>M80+O80</f>
        <v>249</v>
      </c>
      <c r="R80" s="120">
        <f t="shared" si="20"/>
        <v>0.008808235169266689</v>
      </c>
      <c r="S80" s="108"/>
      <c r="T80" s="108"/>
    </row>
    <row r="81" spans="12:20" ht="15.75" hidden="1">
      <c r="L81" s="101" t="s">
        <v>3</v>
      </c>
      <c r="M81" s="119">
        <f>SUM(M76:M80)</f>
        <v>12521</v>
      </c>
      <c r="N81" s="120">
        <f t="shared" si="18"/>
        <v>0.4429233435919205</v>
      </c>
      <c r="O81" s="119">
        <f>SUM(O76:O80)</f>
        <v>15748</v>
      </c>
      <c r="P81" s="120">
        <f t="shared" si="19"/>
        <v>0.5570766564080796</v>
      </c>
      <c r="Q81" s="119">
        <f>SUM(Q76:Q80)</f>
        <v>28269</v>
      </c>
      <c r="R81" s="120">
        <f t="shared" si="20"/>
        <v>1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3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3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3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3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3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3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3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3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3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0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3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3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3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0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3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3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3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0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3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3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3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0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3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3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3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0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2012-06-06T07:59:52Z</cp:lastPrinted>
  <dcterms:created xsi:type="dcterms:W3CDTF">2006-11-03T14:22:08Z</dcterms:created>
  <dcterms:modified xsi:type="dcterms:W3CDTF">2012-06-06T08:35:29Z</dcterms:modified>
  <cp:category/>
  <cp:version/>
  <cp:contentType/>
  <cp:contentStatus/>
</cp:coreProperties>
</file>