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ustomProperty2.bin" ContentType="application/vnd.openxmlformats-officedocument.spreadsheetml.customProperty"/>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ustomProperty3.bin" ContentType="application/vnd.openxmlformats-officedocument.spreadsheetml.customProperty"/>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ustomProperty4.bin" ContentType="application/vnd.openxmlformats-officedocument.spreadsheetml.customProperty"/>
  <Override PartName="/xl/drawings/drawing5.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729"/>
  <workbookPr codeName="ThisWorkbook" defaultThemeVersion="124226"/>
  <mc:AlternateContent xmlns:mc="http://schemas.openxmlformats.org/markup-compatibility/2006">
    <mc:Choice Requires="x15">
      <x15ac:absPath xmlns:x15ac="http://schemas.microsoft.com/office/spreadsheetml/2010/11/ac" url="C:\Users\CCCMIMO\Documents\UNHCR\Greece\Site Monitoring Tool\"/>
    </mc:Choice>
  </mc:AlternateContent>
  <bookViews>
    <workbookView xWindow="0" yWindow="180" windowWidth="19185" windowHeight="7065" tabRatio="729" firstSheet="2" activeTab="9"/>
  </bookViews>
  <sheets>
    <sheet name="Instructions" sheetId="4" r:id="rId1"/>
    <sheet name="Proposed new version" sheetId="7" r:id="rId2"/>
    <sheet name="Site_Profile" sheetId="14" r:id="rId3"/>
    <sheet name="Profile_Portrait" sheetId="1" state="hidden" r:id="rId4"/>
    <sheet name="Profile_Landscape" sheetId="6" state="hidden" r:id="rId5"/>
    <sheet name="Data" sheetId="27" r:id="rId6"/>
    <sheet name="Data_original" sheetId="3" r:id="rId7"/>
    <sheet name="General Analysis" sheetId="12" r:id="rId8"/>
    <sheet name="Shelter" sheetId="17" r:id="rId9"/>
    <sheet name="WASH" sheetId="15" r:id="rId10"/>
    <sheet name="Food" sheetId="20" r:id="rId11"/>
    <sheet name="Health" sheetId="21" r:id="rId12"/>
    <sheet name="Protection" sheetId="23" r:id="rId13"/>
    <sheet name="CwC" sheetId="22" r:id="rId14"/>
    <sheet name="All" sheetId="24" r:id="rId15"/>
    <sheet name="Site_Profile (2)" sheetId="26" state="hidden" r:id="rId16"/>
    <sheet name="ESRI_ATTRIBUTES_SHEET" sheetId="8" state="veryHidden" r:id="rId17"/>
    <sheet name="ESRI_FEATURES_SHEET" sheetId="9" state="veryHidden" r:id="rId18"/>
    <sheet name="ESRI_STATUS_SHEET" sheetId="10" state="veryHidden" r:id="rId19"/>
    <sheet name="ESRI_MAPINFO_SHEET" sheetId="11" state="veryHidden" r:id="rId20"/>
  </sheets>
  <externalReferences>
    <externalReference r:id="rId21"/>
  </externalReferences>
  <definedNames>
    <definedName name="Actual2" localSheetId="4">#REF!</definedName>
    <definedName name="Ex2leftOffset" localSheetId="4">[1]Example2!#REF!</definedName>
    <definedName name="MaxOK2" localSheetId="4">#REF!</definedName>
    <definedName name="MaxPoor2" localSheetId="4">#REF!</definedName>
    <definedName name="MaxVal2" localSheetId="4">#REF!</definedName>
    <definedName name="MinVal2" localSheetId="4">#REF!</definedName>
    <definedName name="_xlnm.Print_Area" localSheetId="14">All!$A$1:$X$35</definedName>
    <definedName name="_xlnm.Print_Area" localSheetId="4">Profile_Landscape!$B$1:$B$42</definedName>
    <definedName name="_xlnm.Print_Area" localSheetId="3">Profile_Portrait!$B$1:$B$60</definedName>
    <definedName name="_xlnm.Print_Area" localSheetId="2">Site_Profile!$B$1:$U$97</definedName>
    <definedName name="_xlnm.Print_Area" localSheetId="15">'Site_Profile (2)'!$A$1:$V$79</definedName>
    <definedName name="Target2" localSheetId="4">#REF!</definedName>
  </definedNames>
  <calcPr calcId="162913"/>
</workbook>
</file>

<file path=xl/calcChain.xml><?xml version="1.0" encoding="utf-8"?>
<calcChain xmlns="http://schemas.openxmlformats.org/spreadsheetml/2006/main">
  <c r="F5" i="12" l="1"/>
  <c r="C58" i="24" l="1"/>
  <c r="J58" i="24"/>
  <c r="N58" i="24"/>
  <c r="T58" i="24"/>
  <c r="C59" i="24"/>
  <c r="J59" i="24"/>
  <c r="N59" i="24"/>
  <c r="T59" i="24"/>
  <c r="C60" i="24"/>
  <c r="J60" i="24"/>
  <c r="C61" i="24"/>
  <c r="J61" i="24"/>
  <c r="C62" i="24"/>
  <c r="J62" i="24"/>
  <c r="N62" i="24"/>
  <c r="T62" i="24"/>
  <c r="C63" i="24"/>
  <c r="J63" i="24"/>
  <c r="N63" i="24"/>
  <c r="T63" i="24"/>
  <c r="N64" i="24"/>
  <c r="T64" i="24"/>
  <c r="C66" i="24"/>
  <c r="J66" i="24"/>
  <c r="C67" i="24"/>
  <c r="J67" i="24"/>
  <c r="N67" i="24"/>
  <c r="T67" i="24"/>
  <c r="C68" i="24"/>
  <c r="J68" i="24"/>
  <c r="N68" i="24"/>
  <c r="T68" i="24"/>
  <c r="C69" i="24"/>
  <c r="J69" i="24"/>
  <c r="N69" i="24"/>
  <c r="T69" i="24"/>
  <c r="N70" i="24"/>
  <c r="T70" i="24"/>
  <c r="N71" i="24"/>
  <c r="T71" i="24"/>
  <c r="C72" i="24"/>
  <c r="J72" i="24"/>
  <c r="C73" i="24"/>
  <c r="J73" i="24"/>
  <c r="C74" i="24"/>
  <c r="J74" i="24"/>
  <c r="N74" i="24"/>
  <c r="T74" i="24"/>
  <c r="C76" i="24"/>
  <c r="J76" i="24"/>
  <c r="N76" i="24"/>
  <c r="T76" i="24"/>
  <c r="C77" i="24"/>
  <c r="J77" i="24"/>
  <c r="N77" i="24"/>
  <c r="T77" i="24"/>
  <c r="C80" i="24"/>
  <c r="J80" i="24"/>
  <c r="N80" i="24"/>
  <c r="T80" i="24"/>
  <c r="C81" i="24"/>
  <c r="J81" i="24"/>
  <c r="N81" i="24"/>
  <c r="T81" i="24"/>
  <c r="C82" i="24"/>
  <c r="J82" i="24"/>
  <c r="N82" i="24"/>
  <c r="T82" i="24"/>
  <c r="C83" i="24"/>
  <c r="J83" i="24"/>
  <c r="N83" i="24"/>
  <c r="T83" i="24"/>
  <c r="N84" i="24"/>
  <c r="T84" i="24"/>
  <c r="N85" i="24"/>
  <c r="T85" i="24"/>
  <c r="C86" i="24"/>
  <c r="J86" i="24"/>
  <c r="N86" i="24"/>
  <c r="T86" i="24"/>
  <c r="C87" i="24"/>
  <c r="J87" i="24"/>
  <c r="N87" i="24"/>
  <c r="T87" i="24"/>
  <c r="C88" i="24"/>
  <c r="J88" i="24"/>
  <c r="N88" i="24"/>
  <c r="T88" i="24"/>
  <c r="C89" i="24"/>
  <c r="J89" i="24"/>
  <c r="C90" i="24"/>
  <c r="J90" i="24"/>
  <c r="C92" i="24"/>
  <c r="C93" i="24"/>
  <c r="J93" i="24"/>
  <c r="C94" i="24"/>
  <c r="J94" i="24"/>
  <c r="C95" i="24"/>
  <c r="J95" i="24"/>
  <c r="C96" i="24"/>
  <c r="J96" i="24"/>
  <c r="E11" i="24"/>
  <c r="C11" i="24"/>
  <c r="E9" i="24"/>
  <c r="C9" i="24"/>
  <c r="N43" i="12"/>
  <c r="O43" i="12"/>
  <c r="P43" i="12"/>
  <c r="Q43" i="12"/>
  <c r="R43" i="12"/>
  <c r="S43" i="12"/>
  <c r="T43" i="12"/>
  <c r="U43" i="12"/>
  <c r="V43" i="12"/>
  <c r="W43" i="12" s="1"/>
  <c r="N44" i="12"/>
  <c r="T44" i="12" s="1"/>
  <c r="O44" i="12"/>
  <c r="P44" i="12"/>
  <c r="R44" i="12"/>
  <c r="S44" i="12"/>
  <c r="U44" i="12"/>
  <c r="V44" i="12"/>
  <c r="W44" i="12"/>
  <c r="N45" i="12"/>
  <c r="O45" i="12"/>
  <c r="P45" i="12"/>
  <c r="Q45" i="12"/>
  <c r="R45" i="12"/>
  <c r="S45" i="12"/>
  <c r="T45" i="12"/>
  <c r="U45" i="12"/>
  <c r="V45" i="12"/>
  <c r="W45" i="12" s="1"/>
  <c r="N46" i="12"/>
  <c r="T46" i="12" s="1"/>
  <c r="O46" i="12"/>
  <c r="P46" i="12"/>
  <c r="R46" i="12"/>
  <c r="S46" i="12"/>
  <c r="U46" i="12"/>
  <c r="V46" i="12"/>
  <c r="W46" i="12"/>
  <c r="C14" i="12"/>
  <c r="C5" i="12"/>
  <c r="Q46" i="12" l="1"/>
  <c r="Q44" i="12"/>
  <c r="I33" i="12"/>
  <c r="I34" i="12"/>
  <c r="I35" i="12"/>
  <c r="I36" i="12"/>
  <c r="I37" i="12"/>
  <c r="I38" i="12"/>
  <c r="I32" i="12"/>
  <c r="F33" i="12"/>
  <c r="F34" i="12"/>
  <c r="F35" i="12"/>
  <c r="F36" i="12"/>
  <c r="F37" i="12"/>
  <c r="F38" i="12"/>
  <c r="F32" i="12"/>
  <c r="C33" i="12"/>
  <c r="C34" i="12"/>
  <c r="C35" i="12"/>
  <c r="C36" i="12"/>
  <c r="C37" i="12"/>
  <c r="C38" i="12"/>
  <c r="C32" i="12"/>
  <c r="Y7" i="12"/>
  <c r="Z7" i="12"/>
  <c r="AA7" i="12"/>
  <c r="AB7" i="12" s="1"/>
  <c r="AC7" i="12"/>
  <c r="AD7" i="12"/>
  <c r="Y8" i="12"/>
  <c r="Z8" i="12" s="1"/>
  <c r="AA8" i="12"/>
  <c r="AB8" i="12"/>
  <c r="AC8" i="12"/>
  <c r="AD8" i="12" s="1"/>
  <c r="Y9" i="12"/>
  <c r="Z9" i="12"/>
  <c r="AA9" i="12"/>
  <c r="AB9" i="12" s="1"/>
  <c r="AC9" i="12"/>
  <c r="AD9" i="12"/>
  <c r="Y10" i="12"/>
  <c r="Z10" i="12" s="1"/>
  <c r="AA10" i="12"/>
  <c r="AB10" i="12"/>
  <c r="AC10" i="12"/>
  <c r="AD10" i="12" s="1"/>
  <c r="Y11" i="12"/>
  <c r="Z11" i="12"/>
  <c r="AA11" i="12"/>
  <c r="AB11" i="12" s="1"/>
  <c r="AC11" i="12"/>
  <c r="AD11" i="12"/>
  <c r="Y12" i="12"/>
  <c r="Z12" i="12" s="1"/>
  <c r="AA12" i="12"/>
  <c r="AB12" i="12"/>
  <c r="AC12" i="12"/>
  <c r="AD12" i="12" s="1"/>
  <c r="Y13" i="12"/>
  <c r="Z13" i="12"/>
  <c r="AA13" i="12"/>
  <c r="AB13" i="12" s="1"/>
  <c r="AC13" i="12"/>
  <c r="AD13" i="12"/>
  <c r="Y14" i="12"/>
  <c r="Z14" i="12" s="1"/>
  <c r="AA14" i="12"/>
  <c r="AB14" i="12"/>
  <c r="AC14" i="12"/>
  <c r="AD14" i="12" s="1"/>
  <c r="Y15" i="12"/>
  <c r="Z15" i="12"/>
  <c r="AA15" i="12"/>
  <c r="AB15" i="12" s="1"/>
  <c r="AC15" i="12"/>
  <c r="AD15" i="12"/>
  <c r="Y16" i="12"/>
  <c r="Z16" i="12" s="1"/>
  <c r="AA16" i="12"/>
  <c r="AB16" i="12"/>
  <c r="AC16" i="12"/>
  <c r="AD16" i="12" s="1"/>
  <c r="Y17" i="12"/>
  <c r="Z17" i="12"/>
  <c r="AA17" i="12"/>
  <c r="AB17" i="12" s="1"/>
  <c r="AC17" i="12"/>
  <c r="AD17" i="12"/>
  <c r="Y18" i="12"/>
  <c r="Z18" i="12" s="1"/>
  <c r="AA18" i="12"/>
  <c r="AB18" i="12"/>
  <c r="AC18" i="12"/>
  <c r="AD18" i="12" s="1"/>
  <c r="Y19" i="12"/>
  <c r="Z19" i="12"/>
  <c r="AA19" i="12"/>
  <c r="AB19" i="12" s="1"/>
  <c r="AC19" i="12"/>
  <c r="AD19" i="12"/>
  <c r="Y20" i="12"/>
  <c r="Z20" i="12" s="1"/>
  <c r="AA20" i="12"/>
  <c r="AB20" i="12"/>
  <c r="AC20" i="12"/>
  <c r="AD20" i="12" s="1"/>
  <c r="Y21" i="12"/>
  <c r="Z21" i="12"/>
  <c r="AA21" i="12"/>
  <c r="AB21" i="12" s="1"/>
  <c r="AC21" i="12"/>
  <c r="AD21" i="12"/>
  <c r="Y22" i="12"/>
  <c r="Z22" i="12" s="1"/>
  <c r="AA22" i="12"/>
  <c r="AB22" i="12"/>
  <c r="AC22" i="12"/>
  <c r="AD22" i="12" s="1"/>
  <c r="Y23" i="12"/>
  <c r="Z23" i="12"/>
  <c r="AA23" i="12"/>
  <c r="AB23" i="12" s="1"/>
  <c r="AC23" i="12"/>
  <c r="AD23" i="12"/>
  <c r="Y24" i="12"/>
  <c r="Z24" i="12" s="1"/>
  <c r="AA24" i="12"/>
  <c r="AB24" i="12"/>
  <c r="AC24" i="12"/>
  <c r="AD24" i="12" s="1"/>
  <c r="Y25" i="12"/>
  <c r="Z25" i="12"/>
  <c r="AA25" i="12"/>
  <c r="AB25" i="12" s="1"/>
  <c r="AC25" i="12"/>
  <c r="AD25" i="12"/>
  <c r="Y26" i="12"/>
  <c r="Z26" i="12" s="1"/>
  <c r="AA26" i="12"/>
  <c r="AB26" i="12"/>
  <c r="AC26" i="12"/>
  <c r="AD26" i="12" s="1"/>
  <c r="Y27" i="12"/>
  <c r="Z27" i="12"/>
  <c r="AA27" i="12"/>
  <c r="AB27" i="12" s="1"/>
  <c r="AC27" i="12"/>
  <c r="AD27" i="12"/>
  <c r="Y28" i="12"/>
  <c r="Z28" i="12" s="1"/>
  <c r="AA28" i="12"/>
  <c r="AB28" i="12"/>
  <c r="AC28" i="12"/>
  <c r="AD28" i="12" s="1"/>
  <c r="Y29" i="12"/>
  <c r="Z29" i="12"/>
  <c r="AA29" i="12"/>
  <c r="AB29" i="12" s="1"/>
  <c r="AC29" i="12"/>
  <c r="AD29" i="12"/>
  <c r="Y30" i="12"/>
  <c r="Z30" i="12" s="1"/>
  <c r="AA30" i="12"/>
  <c r="AB30" i="12"/>
  <c r="AC30" i="12"/>
  <c r="AD30" i="12" s="1"/>
  <c r="Y31" i="12"/>
  <c r="Z31" i="12"/>
  <c r="AA31" i="12"/>
  <c r="AB31" i="12" s="1"/>
  <c r="AC31" i="12"/>
  <c r="AD31" i="12"/>
  <c r="Y32" i="12"/>
  <c r="Z32" i="12" s="1"/>
  <c r="AA32" i="12"/>
  <c r="AB32" i="12"/>
  <c r="AC32" i="12"/>
  <c r="AD32" i="12" s="1"/>
  <c r="Y33" i="12"/>
  <c r="Z33" i="12"/>
  <c r="AA33" i="12"/>
  <c r="AB33" i="12" s="1"/>
  <c r="AC33" i="12"/>
  <c r="AD33" i="12"/>
  <c r="Y34" i="12"/>
  <c r="Z34" i="12" s="1"/>
  <c r="AA34" i="12"/>
  <c r="AB34" i="12"/>
  <c r="AC34" i="12"/>
  <c r="AD34" i="12" s="1"/>
  <c r="Y35" i="12"/>
  <c r="Z35" i="12"/>
  <c r="AA35" i="12"/>
  <c r="AB35" i="12" s="1"/>
  <c r="AC35" i="12"/>
  <c r="AD35" i="12"/>
  <c r="Y36" i="12"/>
  <c r="Z36" i="12" s="1"/>
  <c r="AA36" i="12"/>
  <c r="AB36" i="12"/>
  <c r="AC36" i="12"/>
  <c r="AD36" i="12" s="1"/>
  <c r="Y37" i="12"/>
  <c r="Z37" i="12"/>
  <c r="AA37" i="12"/>
  <c r="AB37" i="12" s="1"/>
  <c r="AC37" i="12"/>
  <c r="AD37" i="12"/>
  <c r="Y38" i="12"/>
  <c r="Z38" i="12" s="1"/>
  <c r="AA38" i="12"/>
  <c r="AB38" i="12"/>
  <c r="AC38" i="12"/>
  <c r="AD38" i="12" s="1"/>
  <c r="Y39" i="12"/>
  <c r="Z39" i="12"/>
  <c r="AA39" i="12"/>
  <c r="AB39" i="12" s="1"/>
  <c r="AC39" i="12"/>
  <c r="AD39" i="12"/>
  <c r="Y40" i="12"/>
  <c r="Z40" i="12" s="1"/>
  <c r="AA40" i="12"/>
  <c r="AB40" i="12"/>
  <c r="AC40" i="12"/>
  <c r="AD40" i="12" s="1"/>
  <c r="Y41" i="12"/>
  <c r="Z41" i="12"/>
  <c r="AA41" i="12"/>
  <c r="AB41" i="12" s="1"/>
  <c r="AC41" i="12"/>
  <c r="AD41" i="12"/>
  <c r="Y42" i="12"/>
  <c r="Z42" i="12" s="1"/>
  <c r="AA42" i="12"/>
  <c r="AB42" i="12"/>
  <c r="AC42" i="12"/>
  <c r="AD42" i="12" s="1"/>
  <c r="Y43" i="12"/>
  <c r="Z43" i="12"/>
  <c r="AA43" i="12"/>
  <c r="AB43" i="12" s="1"/>
  <c r="C53" i="12" s="1"/>
  <c r="AC43" i="12"/>
  <c r="AD43" i="12"/>
  <c r="Y44" i="12"/>
  <c r="Z44" i="12" s="1"/>
  <c r="AA44" i="12"/>
  <c r="AB44" i="12"/>
  <c r="AC44" i="12"/>
  <c r="AD44" i="12" s="1"/>
  <c r="Y45" i="12"/>
  <c r="Z45" i="12"/>
  <c r="AA45" i="12"/>
  <c r="AB45" i="12" s="1"/>
  <c r="AC45" i="12"/>
  <c r="AD45" i="12"/>
  <c r="Y46" i="12"/>
  <c r="Z46" i="12" s="1"/>
  <c r="AA46" i="12"/>
  <c r="AB46" i="12"/>
  <c r="AC46" i="12"/>
  <c r="AD46" i="12" s="1"/>
  <c r="AD6" i="12"/>
  <c r="AB6" i="12"/>
  <c r="Z6" i="12"/>
  <c r="N7" i="12"/>
  <c r="O7" i="12"/>
  <c r="P7" i="12"/>
  <c r="Q7" i="12"/>
  <c r="R7" i="12"/>
  <c r="S7" i="12"/>
  <c r="T7" i="12" s="1"/>
  <c r="U7" i="12"/>
  <c r="V7" i="12"/>
  <c r="W7" i="12" s="1"/>
  <c r="N8" i="12"/>
  <c r="O8" i="12"/>
  <c r="P8" i="12"/>
  <c r="Q8" i="12" s="1"/>
  <c r="R8" i="12"/>
  <c r="S8" i="12"/>
  <c r="T8" i="12" s="1"/>
  <c r="U8" i="12"/>
  <c r="V8" i="12"/>
  <c r="W8" i="12"/>
  <c r="N9" i="12"/>
  <c r="W9" i="12" s="1"/>
  <c r="O9" i="12"/>
  <c r="P9" i="12"/>
  <c r="Q9" i="12"/>
  <c r="R9" i="12"/>
  <c r="S9" i="12"/>
  <c r="U9" i="12"/>
  <c r="V9" i="12"/>
  <c r="N10" i="12"/>
  <c r="O10" i="12"/>
  <c r="P10" i="12"/>
  <c r="Q10" i="12" s="1"/>
  <c r="R10" i="12"/>
  <c r="S10" i="12"/>
  <c r="T10" i="12" s="1"/>
  <c r="U10" i="12"/>
  <c r="V10" i="12"/>
  <c r="W10" i="12"/>
  <c r="N11" i="12"/>
  <c r="W11" i="12" s="1"/>
  <c r="O11" i="12"/>
  <c r="P11" i="12"/>
  <c r="Q11" i="12"/>
  <c r="R11" i="12"/>
  <c r="S11" i="12"/>
  <c r="U11" i="12"/>
  <c r="V11" i="12"/>
  <c r="N12" i="12"/>
  <c r="Q12" i="12" s="1"/>
  <c r="O12" i="12"/>
  <c r="P12" i="12"/>
  <c r="R12" i="12"/>
  <c r="S12" i="12"/>
  <c r="T12" i="12" s="1"/>
  <c r="U12" i="12"/>
  <c r="V12" i="12"/>
  <c r="W12" i="12"/>
  <c r="N13" i="12"/>
  <c r="W13" i="12" s="1"/>
  <c r="O13" i="12"/>
  <c r="P13" i="12"/>
  <c r="Q13" i="12"/>
  <c r="R13" i="12"/>
  <c r="S13" i="12"/>
  <c r="U13" i="12"/>
  <c r="V13" i="12"/>
  <c r="N14" i="12"/>
  <c r="O14" i="12"/>
  <c r="P14" i="12"/>
  <c r="Q14" i="12" s="1"/>
  <c r="R14" i="12"/>
  <c r="S14" i="12"/>
  <c r="T14" i="12" s="1"/>
  <c r="U14" i="12"/>
  <c r="V14" i="12"/>
  <c r="W14" i="12"/>
  <c r="N15" i="12"/>
  <c r="W15" i="12" s="1"/>
  <c r="O15" i="12"/>
  <c r="P15" i="12"/>
  <c r="Q15" i="12"/>
  <c r="R15" i="12"/>
  <c r="S15" i="12"/>
  <c r="U15" i="12"/>
  <c r="V15" i="12"/>
  <c r="N16" i="12"/>
  <c r="O16" i="12"/>
  <c r="P16" i="12"/>
  <c r="Q16" i="12" s="1"/>
  <c r="R16" i="12"/>
  <c r="S16" i="12"/>
  <c r="T16" i="12" s="1"/>
  <c r="U16" i="12"/>
  <c r="V16" i="12"/>
  <c r="W16" i="12"/>
  <c r="N17" i="12"/>
  <c r="W17" i="12" s="1"/>
  <c r="O17" i="12"/>
  <c r="P17" i="12"/>
  <c r="Q17" i="12"/>
  <c r="R17" i="12"/>
  <c r="S17" i="12"/>
  <c r="U17" i="12"/>
  <c r="V17" i="12"/>
  <c r="N18" i="12"/>
  <c r="O18" i="12"/>
  <c r="P18" i="12"/>
  <c r="Q18" i="12" s="1"/>
  <c r="R18" i="12"/>
  <c r="S18" i="12"/>
  <c r="T18" i="12" s="1"/>
  <c r="U18" i="12"/>
  <c r="V18" i="12"/>
  <c r="W18" i="12"/>
  <c r="N19" i="12"/>
  <c r="W19" i="12" s="1"/>
  <c r="O19" i="12"/>
  <c r="P19" i="12"/>
  <c r="Q19" i="12"/>
  <c r="R19" i="12"/>
  <c r="S19" i="12"/>
  <c r="U19" i="12"/>
  <c r="V19" i="12"/>
  <c r="N20" i="12"/>
  <c r="O20" i="12"/>
  <c r="P20" i="12"/>
  <c r="Q20" i="12" s="1"/>
  <c r="R20" i="12"/>
  <c r="S20" i="12"/>
  <c r="T20" i="12" s="1"/>
  <c r="U20" i="12"/>
  <c r="V20" i="12"/>
  <c r="W20" i="12"/>
  <c r="N21" i="12"/>
  <c r="W21" i="12" s="1"/>
  <c r="O21" i="12"/>
  <c r="P21" i="12"/>
  <c r="Q21" i="12"/>
  <c r="R21" i="12"/>
  <c r="S21" i="12"/>
  <c r="U21" i="12"/>
  <c r="V21" i="12"/>
  <c r="N22" i="12"/>
  <c r="O22" i="12"/>
  <c r="P22" i="12"/>
  <c r="Q22" i="12" s="1"/>
  <c r="R22" i="12"/>
  <c r="S22" i="12"/>
  <c r="T22" i="12" s="1"/>
  <c r="U22" i="12"/>
  <c r="V22" i="12"/>
  <c r="W22" i="12"/>
  <c r="N23" i="12"/>
  <c r="W23" i="12" s="1"/>
  <c r="O23" i="12"/>
  <c r="P23" i="12"/>
  <c r="Q23" i="12"/>
  <c r="R23" i="12"/>
  <c r="S23" i="12"/>
  <c r="U23" i="12"/>
  <c r="V23" i="12"/>
  <c r="N24" i="12"/>
  <c r="O24" i="12"/>
  <c r="P24" i="12"/>
  <c r="Q24" i="12" s="1"/>
  <c r="R24" i="12"/>
  <c r="S24" i="12"/>
  <c r="T24" i="12" s="1"/>
  <c r="U24" i="12"/>
  <c r="V24" i="12"/>
  <c r="W24" i="12"/>
  <c r="N25" i="12"/>
  <c r="W25" i="12" s="1"/>
  <c r="O25" i="12"/>
  <c r="P25" i="12"/>
  <c r="Q25" i="12"/>
  <c r="R25" i="12"/>
  <c r="S25" i="12"/>
  <c r="U25" i="12"/>
  <c r="V25" i="12"/>
  <c r="N26" i="12"/>
  <c r="O26" i="12"/>
  <c r="P26" i="12"/>
  <c r="Q26" i="12" s="1"/>
  <c r="R26" i="12"/>
  <c r="S26" i="12"/>
  <c r="T26" i="12" s="1"/>
  <c r="U26" i="12"/>
  <c r="V26" i="12"/>
  <c r="W26" i="12"/>
  <c r="N27" i="12"/>
  <c r="W27" i="12" s="1"/>
  <c r="O27" i="12"/>
  <c r="P27" i="12"/>
  <c r="Q27" i="12"/>
  <c r="R27" i="12"/>
  <c r="S27" i="12"/>
  <c r="U27" i="12"/>
  <c r="V27" i="12"/>
  <c r="N28" i="12"/>
  <c r="O28" i="12"/>
  <c r="P28" i="12"/>
  <c r="Q28" i="12" s="1"/>
  <c r="R28" i="12"/>
  <c r="S28" i="12"/>
  <c r="T28" i="12" s="1"/>
  <c r="U28" i="12"/>
  <c r="V28" i="12"/>
  <c r="W28" i="12"/>
  <c r="N29" i="12"/>
  <c r="W29" i="12" s="1"/>
  <c r="O29" i="12"/>
  <c r="P29" i="12"/>
  <c r="Q29" i="12"/>
  <c r="R29" i="12"/>
  <c r="S29" i="12"/>
  <c r="U29" i="12"/>
  <c r="V29" i="12"/>
  <c r="N30" i="12"/>
  <c r="O30" i="12"/>
  <c r="P30" i="12"/>
  <c r="Q30" i="12" s="1"/>
  <c r="R30" i="12"/>
  <c r="S30" i="12"/>
  <c r="T30" i="12" s="1"/>
  <c r="U30" i="12"/>
  <c r="V30" i="12"/>
  <c r="W30" i="12"/>
  <c r="N31" i="12"/>
  <c r="W31" i="12" s="1"/>
  <c r="O31" i="12"/>
  <c r="P31" i="12"/>
  <c r="Q31" i="12"/>
  <c r="R31" i="12"/>
  <c r="S31" i="12"/>
  <c r="U31" i="12"/>
  <c r="V31" i="12"/>
  <c r="N32" i="12"/>
  <c r="O32" i="12"/>
  <c r="P32" i="12"/>
  <c r="Q32" i="12" s="1"/>
  <c r="R32" i="12"/>
  <c r="S32" i="12"/>
  <c r="T32" i="12" s="1"/>
  <c r="U32" i="12"/>
  <c r="V32" i="12"/>
  <c r="W32" i="12"/>
  <c r="N33" i="12"/>
  <c r="W33" i="12" s="1"/>
  <c r="O33" i="12"/>
  <c r="P33" i="12"/>
  <c r="Q33" i="12"/>
  <c r="R33" i="12"/>
  <c r="S33" i="12"/>
  <c r="U33" i="12"/>
  <c r="V33" i="12"/>
  <c r="N34" i="12"/>
  <c r="O34" i="12"/>
  <c r="P34" i="12"/>
  <c r="Q34" i="12" s="1"/>
  <c r="R34" i="12"/>
  <c r="S34" i="12"/>
  <c r="T34" i="12" s="1"/>
  <c r="U34" i="12"/>
  <c r="V34" i="12"/>
  <c r="W34" i="12"/>
  <c r="N35" i="12"/>
  <c r="W35" i="12" s="1"/>
  <c r="O35" i="12"/>
  <c r="P35" i="12"/>
  <c r="Q35" i="12"/>
  <c r="R35" i="12"/>
  <c r="S35" i="12"/>
  <c r="U35" i="12"/>
  <c r="V35" i="12"/>
  <c r="N36" i="12"/>
  <c r="O36" i="12"/>
  <c r="P36" i="12"/>
  <c r="Q36" i="12" s="1"/>
  <c r="R36" i="12"/>
  <c r="S36" i="12"/>
  <c r="T36" i="12" s="1"/>
  <c r="U36" i="12"/>
  <c r="V36" i="12"/>
  <c r="W36" i="12"/>
  <c r="N37" i="12"/>
  <c r="W37" i="12" s="1"/>
  <c r="O37" i="12"/>
  <c r="P37" i="12"/>
  <c r="Q37" i="12"/>
  <c r="R37" i="12"/>
  <c r="S37" i="12"/>
  <c r="U37" i="12"/>
  <c r="V37" i="12"/>
  <c r="N38" i="12"/>
  <c r="O38" i="12"/>
  <c r="P38" i="12"/>
  <c r="Q38" i="12" s="1"/>
  <c r="R38" i="12"/>
  <c r="S38" i="12"/>
  <c r="T38" i="12" s="1"/>
  <c r="U38" i="12"/>
  <c r="V38" i="12"/>
  <c r="W38" i="12"/>
  <c r="N39" i="12"/>
  <c r="W39" i="12" s="1"/>
  <c r="O39" i="12"/>
  <c r="P39" i="12"/>
  <c r="Q39" i="12"/>
  <c r="R39" i="12"/>
  <c r="S39" i="12"/>
  <c r="U39" i="12"/>
  <c r="V39" i="12"/>
  <c r="N40" i="12"/>
  <c r="O40" i="12"/>
  <c r="P40" i="12"/>
  <c r="Q40" i="12" s="1"/>
  <c r="R40" i="12"/>
  <c r="S40" i="12"/>
  <c r="T40" i="12" s="1"/>
  <c r="U40" i="12"/>
  <c r="V40" i="12"/>
  <c r="W40" i="12"/>
  <c r="N41" i="12"/>
  <c r="W41" i="12" s="1"/>
  <c r="O41" i="12"/>
  <c r="P41" i="12"/>
  <c r="Q41" i="12"/>
  <c r="R41" i="12"/>
  <c r="S41" i="12"/>
  <c r="U41" i="12"/>
  <c r="V41" i="12"/>
  <c r="N42" i="12"/>
  <c r="O42" i="12"/>
  <c r="P42" i="12"/>
  <c r="Q42" i="12" s="1"/>
  <c r="R42" i="12"/>
  <c r="S42" i="12"/>
  <c r="T42" i="12" s="1"/>
  <c r="U42" i="12"/>
  <c r="V42" i="12"/>
  <c r="W42" i="12"/>
  <c r="W6" i="12"/>
  <c r="T6" i="12"/>
  <c r="Q6" i="12"/>
  <c r="C54" i="12" l="1"/>
  <c r="C52" i="12"/>
  <c r="T41" i="12"/>
  <c r="T39" i="12"/>
  <c r="T37" i="12"/>
  <c r="T35" i="12"/>
  <c r="T33" i="12"/>
  <c r="T31" i="12"/>
  <c r="T29" i="12"/>
  <c r="T27" i="12"/>
  <c r="T25" i="12"/>
  <c r="T23" i="12"/>
  <c r="T21" i="12"/>
  <c r="T19" i="12"/>
  <c r="T17" i="12"/>
  <c r="T15" i="12"/>
  <c r="T13" i="12"/>
  <c r="T11" i="12"/>
  <c r="T9" i="12"/>
  <c r="L61" i="14"/>
  <c r="D45" i="3" l="1"/>
  <c r="D29" i="3" l="1"/>
  <c r="D44" i="3" l="1"/>
  <c r="D39" i="3" l="1"/>
  <c r="D40" i="3"/>
  <c r="D41" i="3"/>
  <c r="D42" i="3"/>
  <c r="D43" i="3"/>
  <c r="H2" i="14"/>
  <c r="D39" i="27" l="1"/>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ER3" i="27"/>
  <c r="EQ3" i="27"/>
  <c r="EP3" i="27"/>
  <c r="EO3" i="27"/>
  <c r="EN3" i="27"/>
  <c r="EM3" i="27"/>
  <c r="EL3" i="27"/>
  <c r="EK3" i="27"/>
  <c r="EJ3" i="27"/>
  <c r="EI3" i="27"/>
  <c r="EH3" i="27"/>
  <c r="EG3" i="27"/>
  <c r="EF3" i="27"/>
  <c r="EE3" i="27"/>
  <c r="ED3" i="27"/>
  <c r="EC3" i="27"/>
  <c r="EB3" i="27"/>
  <c r="EA3" i="27"/>
  <c r="DZ3" i="27"/>
  <c r="DY3" i="27"/>
  <c r="DX3" i="27"/>
  <c r="DW3" i="27"/>
  <c r="DV3" i="27"/>
  <c r="DU3" i="27"/>
  <c r="DT3" i="27"/>
  <c r="DS3" i="27"/>
  <c r="DR3" i="27"/>
  <c r="DQ3" i="27"/>
  <c r="DP3" i="27"/>
  <c r="DO3" i="27"/>
  <c r="DN3" i="27"/>
  <c r="DM3" i="27"/>
  <c r="DL3" i="27"/>
  <c r="DK3" i="27"/>
  <c r="DJ3" i="27"/>
  <c r="DI3" i="27"/>
  <c r="DH3" i="27"/>
  <c r="DG3" i="27"/>
  <c r="DF3" i="27"/>
  <c r="DE3" i="27"/>
  <c r="DD3" i="27"/>
  <c r="DC3" i="27"/>
  <c r="DB3" i="27"/>
  <c r="DA3" i="27"/>
  <c r="CZ3" i="27"/>
  <c r="CY3" i="27"/>
  <c r="CX3" i="27"/>
  <c r="CW3" i="27"/>
  <c r="CV3" i="27"/>
  <c r="CU3" i="27"/>
  <c r="CT3" i="27"/>
  <c r="CS3" i="27"/>
  <c r="CR3" i="27"/>
  <c r="CQ3" i="27"/>
  <c r="CP3" i="27"/>
  <c r="CO3" i="27"/>
  <c r="CN3" i="27"/>
  <c r="CM3" i="27"/>
  <c r="CL3" i="27"/>
  <c r="CK3" i="27"/>
  <c r="CJ3" i="27"/>
  <c r="CI3" i="27"/>
  <c r="CH3" i="27"/>
  <c r="CG3" i="27"/>
  <c r="CF3" i="27"/>
  <c r="CE3" i="27"/>
  <c r="CD3" i="27"/>
  <c r="CC3" i="27"/>
  <c r="CB3" i="27"/>
  <c r="CA3" i="27"/>
  <c r="BZ3" i="27"/>
  <c r="BY3" i="27"/>
  <c r="BX3" i="27"/>
  <c r="BW3" i="27"/>
  <c r="BV3" i="27"/>
  <c r="BU3" i="27"/>
  <c r="BT3" i="27"/>
  <c r="BS3" i="27"/>
  <c r="BR3" i="27"/>
  <c r="BQ3" i="27"/>
  <c r="BP3"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K3" i="27"/>
  <c r="AJ3" i="27"/>
  <c r="AI3" i="27"/>
  <c r="AH3" i="27"/>
  <c r="AG3" i="27"/>
  <c r="AF3" i="27"/>
  <c r="AE3" i="27"/>
  <c r="AD3" i="27"/>
  <c r="AC3" i="27"/>
  <c r="AB3" i="27"/>
  <c r="AA3" i="27"/>
  <c r="Z3" i="27"/>
  <c r="Y3" i="27"/>
  <c r="X3" i="27"/>
  <c r="W3" i="27"/>
  <c r="V3" i="27"/>
  <c r="U3" i="27"/>
  <c r="T3" i="27"/>
  <c r="S3" i="27"/>
  <c r="R3" i="27"/>
  <c r="Q3" i="27"/>
  <c r="P3" i="27"/>
  <c r="O3" i="27"/>
  <c r="N3" i="27"/>
  <c r="M3" i="27"/>
  <c r="L3" i="27"/>
  <c r="K3" i="27"/>
  <c r="J3" i="27"/>
  <c r="I3" i="27"/>
  <c r="H3" i="27"/>
  <c r="G3" i="27"/>
  <c r="F3" i="27"/>
  <c r="E3" i="27"/>
  <c r="D3" i="27"/>
  <c r="C3" i="27"/>
  <c r="B3" i="27"/>
  <c r="B2" i="27" s="1"/>
  <c r="A3" i="27"/>
  <c r="A2" i="27" s="1"/>
  <c r="ER2" i="27"/>
  <c r="EQ2" i="27"/>
  <c r="EP2" i="27"/>
  <c r="EO2" i="27"/>
  <c r="EN2" i="27"/>
  <c r="EM2" i="27"/>
  <c r="EL2" i="27"/>
  <c r="EK2" i="27"/>
  <c r="EJ2" i="27"/>
  <c r="EI2" i="27"/>
  <c r="EH2" i="27"/>
  <c r="EG2" i="27"/>
  <c r="EF2" i="27"/>
  <c r="EE2" i="27"/>
  <c r="ED2" i="27"/>
  <c r="EC2" i="27"/>
  <c r="EB2" i="27"/>
  <c r="EA2" i="27"/>
  <c r="DZ2" i="27"/>
  <c r="DY2" i="27"/>
  <c r="DX2" i="27"/>
  <c r="DW2" i="27"/>
  <c r="DV2" i="27"/>
  <c r="DU2" i="27"/>
  <c r="DT2" i="27"/>
  <c r="DS2" i="27"/>
  <c r="DR2" i="27"/>
  <c r="DQ2" i="27"/>
  <c r="DP2" i="27"/>
  <c r="DO2" i="27"/>
  <c r="DN2" i="27"/>
  <c r="DM2" i="27"/>
  <c r="DL2" i="27"/>
  <c r="DK2" i="27"/>
  <c r="DJ2" i="27"/>
  <c r="DI2" i="27"/>
  <c r="DH2" i="27"/>
  <c r="DG2" i="27"/>
  <c r="DF2" i="27"/>
  <c r="DE2" i="27"/>
  <c r="DD2" i="27"/>
  <c r="DC2" i="27"/>
  <c r="DB2" i="27"/>
  <c r="DA2" i="27"/>
  <c r="CZ2" i="27"/>
  <c r="CY2" i="27"/>
  <c r="CX2" i="27"/>
  <c r="CW2" i="27"/>
  <c r="CV2" i="27"/>
  <c r="CU2" i="27"/>
  <c r="CT2" i="27"/>
  <c r="CS2" i="27"/>
  <c r="CR2" i="27"/>
  <c r="CQ2" i="27"/>
  <c r="CP2" i="27"/>
  <c r="CO2" i="27"/>
  <c r="CN2" i="27"/>
  <c r="CM2" i="27"/>
  <c r="CL2" i="27"/>
  <c r="CK2" i="27"/>
  <c r="CJ2" i="27"/>
  <c r="CI2" i="27"/>
  <c r="CH2" i="27"/>
  <c r="CG2" i="27"/>
  <c r="CF2" i="27"/>
  <c r="CE2" i="27"/>
  <c r="CD2" i="27"/>
  <c r="CC2" i="27"/>
  <c r="CB2" i="27"/>
  <c r="CA2" i="27"/>
  <c r="BZ2" i="27"/>
  <c r="BY2" i="27"/>
  <c r="BX2" i="27"/>
  <c r="BW2" i="27"/>
  <c r="BV2" i="27"/>
  <c r="BU2" i="27"/>
  <c r="BT2" i="27"/>
  <c r="BS2" i="27"/>
  <c r="BR2" i="27"/>
  <c r="BQ2" i="27"/>
  <c r="BP2" i="27"/>
  <c r="BO2" i="27"/>
  <c r="BN2" i="27"/>
  <c r="BM2" i="27"/>
  <c r="BL2" i="27"/>
  <c r="BK2" i="27"/>
  <c r="BJ2" i="27"/>
  <c r="BI2" i="27"/>
  <c r="BH2" i="27"/>
  <c r="BG2" i="27"/>
  <c r="BF2" i="27"/>
  <c r="BE2" i="27"/>
  <c r="BD2" i="27"/>
  <c r="BC2" i="27"/>
  <c r="BB2" i="27"/>
  <c r="BA2" i="27"/>
  <c r="AZ2" i="27"/>
  <c r="AY2" i="27"/>
  <c r="AX2" i="27"/>
  <c r="AW2" i="27"/>
  <c r="AV2" i="27"/>
  <c r="AU2" i="27"/>
  <c r="AT2" i="27"/>
  <c r="AS2" i="27"/>
  <c r="AR2" i="27"/>
  <c r="AQ2" i="27"/>
  <c r="AP2" i="27"/>
  <c r="AO2" i="27"/>
  <c r="AN2" i="27"/>
  <c r="AM2" i="27"/>
  <c r="AL2" i="27"/>
  <c r="AK2" i="27"/>
  <c r="AJ2" i="27"/>
  <c r="AI2" i="27"/>
  <c r="AH2" i="27"/>
  <c r="AG2" i="27"/>
  <c r="AF2" i="27"/>
  <c r="AE2" i="27"/>
  <c r="AD2" i="27"/>
  <c r="AC2" i="27"/>
  <c r="AB2" i="27"/>
  <c r="AA2" i="27"/>
  <c r="Z2" i="27"/>
  <c r="Y2" i="27"/>
  <c r="X2" i="27"/>
  <c r="W2" i="27"/>
  <c r="V2" i="27"/>
  <c r="U2" i="27"/>
  <c r="T2" i="27"/>
  <c r="S2" i="27"/>
  <c r="R2" i="27"/>
  <c r="Q2" i="27"/>
  <c r="P2" i="27"/>
  <c r="O2" i="27"/>
  <c r="N2" i="27"/>
  <c r="M2" i="27"/>
  <c r="L2" i="27"/>
  <c r="K2" i="27"/>
  <c r="J2" i="27"/>
  <c r="I2" i="27"/>
  <c r="H2" i="27"/>
  <c r="G2" i="27"/>
  <c r="F2" i="27"/>
  <c r="E2" i="27"/>
  <c r="C2" i="27"/>
  <c r="ER1" i="27"/>
  <c r="EQ1" i="27"/>
  <c r="EP1" i="27"/>
  <c r="EO1" i="27"/>
  <c r="EN1" i="27"/>
  <c r="EM1" i="27"/>
  <c r="EL1" i="27"/>
  <c r="EK1" i="27"/>
  <c r="EJ1" i="27"/>
  <c r="EI1" i="27"/>
  <c r="EH1" i="27"/>
  <c r="EG1" i="27"/>
  <c r="EF1" i="27"/>
  <c r="EE1" i="27"/>
  <c r="ED1" i="27"/>
  <c r="EC1" i="27"/>
  <c r="EB1" i="27"/>
  <c r="EA1" i="27"/>
  <c r="DZ1" i="27"/>
  <c r="DY1" i="27"/>
  <c r="DX1" i="27"/>
  <c r="DW1" i="27"/>
  <c r="DV1" i="27"/>
  <c r="DU1" i="27"/>
  <c r="DT1" i="27"/>
  <c r="DS1" i="27"/>
  <c r="DR1" i="27"/>
  <c r="DQ1" i="27"/>
  <c r="DP1" i="27"/>
  <c r="DO1" i="27"/>
  <c r="DN1" i="27"/>
  <c r="DM1" i="27"/>
  <c r="DL1" i="27"/>
  <c r="DK1" i="27"/>
  <c r="DJ1" i="27"/>
  <c r="DI1" i="27"/>
  <c r="DH1" i="27"/>
  <c r="DG1" i="27"/>
  <c r="DF1" i="27"/>
  <c r="DE1" i="27"/>
  <c r="DD1" i="27"/>
  <c r="DC1" i="27"/>
  <c r="DB1" i="27"/>
  <c r="DA1" i="27"/>
  <c r="CZ1" i="27"/>
  <c r="CY1" i="27"/>
  <c r="CX1" i="27"/>
  <c r="CW1" i="27"/>
  <c r="CV1" i="27"/>
  <c r="CU1" i="27"/>
  <c r="CT1" i="27"/>
  <c r="CS1" i="27"/>
  <c r="CR1" i="27"/>
  <c r="CQ1" i="27"/>
  <c r="CP1" i="27"/>
  <c r="CO1" i="27"/>
  <c r="CN1" i="27"/>
  <c r="CM1" i="27"/>
  <c r="CL1" i="27"/>
  <c r="CK1" i="27"/>
  <c r="CJ1" i="27"/>
  <c r="CI1" i="27"/>
  <c r="CH1" i="27"/>
  <c r="CG1" i="27"/>
  <c r="CF1" i="27"/>
  <c r="CE1" i="27"/>
  <c r="CD1" i="27"/>
  <c r="CC1" i="27"/>
  <c r="CB1" i="27"/>
  <c r="CA1" i="27"/>
  <c r="BZ1" i="27"/>
  <c r="BY1" i="27"/>
  <c r="BX1" i="27"/>
  <c r="BW1" i="27"/>
  <c r="BV1" i="27"/>
  <c r="BU1" i="27"/>
  <c r="BT1" i="27"/>
  <c r="BS1" i="27"/>
  <c r="BR1" i="27"/>
  <c r="BQ1" i="27"/>
  <c r="BP1" i="27"/>
  <c r="BO1" i="27"/>
  <c r="BN1" i="27"/>
  <c r="BM1" i="27"/>
  <c r="BL1" i="27"/>
  <c r="BK1" i="27"/>
  <c r="BJ1" i="27"/>
  <c r="BI1" i="27"/>
  <c r="BH1" i="27"/>
  <c r="BG1" i="27"/>
  <c r="BF1" i="27"/>
  <c r="BE1" i="27"/>
  <c r="BD1" i="27"/>
  <c r="BC1" i="27"/>
  <c r="BB1" i="27"/>
  <c r="BA1" i="27"/>
  <c r="AZ1" i="27"/>
  <c r="AY1" i="27"/>
  <c r="AX1" i="27"/>
  <c r="AW1" i="27"/>
  <c r="AV1" i="27"/>
  <c r="AU1" i="27"/>
  <c r="AT1" i="27"/>
  <c r="AS1" i="27"/>
  <c r="AR1" i="27"/>
  <c r="AQ1" i="27"/>
  <c r="AP1" i="27"/>
  <c r="AO1" i="27"/>
  <c r="AN1" i="27"/>
  <c r="AM1" i="27"/>
  <c r="AL1" i="27"/>
  <c r="AK1" i="27"/>
  <c r="AJ1" i="27"/>
  <c r="AI1" i="27"/>
  <c r="AH1" i="27"/>
  <c r="AG1" i="27"/>
  <c r="AF1" i="27"/>
  <c r="AE1" i="27"/>
  <c r="AD1" i="27"/>
  <c r="AC1" i="27"/>
  <c r="AB1" i="27"/>
  <c r="AA1" i="27"/>
  <c r="Z1" i="27"/>
  <c r="Y1" i="27"/>
  <c r="X1" i="27"/>
  <c r="W1" i="27"/>
  <c r="V1" i="27"/>
  <c r="U1" i="27"/>
  <c r="T1" i="27"/>
  <c r="S1" i="27"/>
  <c r="R1" i="27"/>
  <c r="Q1" i="27"/>
  <c r="P1" i="27"/>
  <c r="O1" i="27"/>
  <c r="N1" i="27"/>
  <c r="M1" i="27"/>
  <c r="L1" i="27"/>
  <c r="K1" i="27"/>
  <c r="J1" i="27"/>
  <c r="I1" i="27"/>
  <c r="H1" i="27"/>
  <c r="G1" i="27"/>
  <c r="F1" i="27"/>
  <c r="E1" i="27"/>
  <c r="D1" i="27"/>
  <c r="C1" i="27"/>
  <c r="B1" i="27"/>
  <c r="A1" i="27"/>
  <c r="D2" i="27" l="1"/>
  <c r="BA25" i="24"/>
  <c r="BA24" i="24"/>
  <c r="BA18" i="24"/>
  <c r="BA19" i="24"/>
  <c r="BA20" i="24"/>
  <c r="BA21" i="24"/>
  <c r="BA22" i="24"/>
  <c r="BA23" i="24"/>
  <c r="BA17" i="24"/>
  <c r="F27" i="22"/>
  <c r="F28" i="22"/>
  <c r="F26" i="22"/>
  <c r="F21" i="22"/>
  <c r="F22" i="22"/>
  <c r="F23" i="22"/>
  <c r="F16" i="22"/>
  <c r="F17" i="22"/>
  <c r="F18" i="22"/>
  <c r="F19" i="22"/>
  <c r="F20" i="22"/>
  <c r="F15" i="22"/>
  <c r="AS35" i="24"/>
  <c r="AS34" i="24"/>
  <c r="AP34" i="24"/>
  <c r="AS33" i="24"/>
  <c r="AP33" i="24"/>
  <c r="AP32" i="24"/>
  <c r="AJ30" i="24"/>
  <c r="AS29" i="24"/>
  <c r="AP29" i="24"/>
  <c r="AJ29" i="24"/>
  <c r="AS28" i="24"/>
  <c r="AP28" i="24"/>
  <c r="AJ28" i="24"/>
  <c r="AS27" i="24"/>
  <c r="AP27" i="24"/>
  <c r="AJ27" i="24"/>
  <c r="AV24" i="24"/>
  <c r="AW24" i="24" s="1"/>
  <c r="AV23" i="24"/>
  <c r="AS23" i="24"/>
  <c r="AP23" i="24"/>
  <c r="AJ23" i="24"/>
  <c r="AV22" i="24"/>
  <c r="AW22" i="24" s="1"/>
  <c r="AS22" i="24"/>
  <c r="AP22" i="24"/>
  <c r="AJ22" i="24"/>
  <c r="AS21" i="24"/>
  <c r="AP21" i="24"/>
  <c r="AJ21" i="24"/>
  <c r="AJ20" i="24"/>
  <c r="AV19" i="24"/>
  <c r="AW19" i="24" s="1"/>
  <c r="AV18" i="24"/>
  <c r="AP18" i="24"/>
  <c r="AV17" i="24"/>
  <c r="AW17" i="24" s="1"/>
  <c r="AS17" i="24"/>
  <c r="AP17" i="24"/>
  <c r="AJ17" i="24"/>
  <c r="AF17" i="24"/>
  <c r="AS16" i="24"/>
  <c r="AP16" i="24"/>
  <c r="AJ16" i="24"/>
  <c r="AF16" i="24"/>
  <c r="AS15" i="24"/>
  <c r="AP15" i="24"/>
  <c r="AK15" i="24"/>
  <c r="AJ15" i="24"/>
  <c r="AF15" i="24"/>
  <c r="AV14" i="24"/>
  <c r="AW14" i="24" s="1"/>
  <c r="AF14" i="24"/>
  <c r="AV13" i="24"/>
  <c r="AW13" i="24" s="1"/>
  <c r="AV12" i="24"/>
  <c r="AJ12" i="24"/>
  <c r="BA11" i="24"/>
  <c r="AV11" i="24"/>
  <c r="AW11" i="24" s="1"/>
  <c r="AK11" i="24"/>
  <c r="AJ11" i="24"/>
  <c r="AE11" i="24"/>
  <c r="BA10" i="24"/>
  <c r="AV10" i="24"/>
  <c r="AW10" i="24" s="1"/>
  <c r="AS10" i="24"/>
  <c r="AK10" i="24"/>
  <c r="AJ10" i="24"/>
  <c r="BA9" i="24"/>
  <c r="AS9" i="24"/>
  <c r="AP9" i="24"/>
  <c r="AF9" i="24"/>
  <c r="BA8" i="24"/>
  <c r="AS8" i="24"/>
  <c r="AP8" i="24"/>
  <c r="AF8" i="24"/>
  <c r="BA7" i="24"/>
  <c r="AV7" i="24"/>
  <c r="AW7" i="24" s="1"/>
  <c r="AS7" i="24"/>
  <c r="AP7" i="24"/>
  <c r="AJ7" i="24"/>
  <c r="AF7" i="24"/>
  <c r="BA6" i="24"/>
  <c r="AV6" i="24"/>
  <c r="AW6" i="24" s="1"/>
  <c r="AS6" i="24"/>
  <c r="AP6" i="24"/>
  <c r="AJ6" i="24"/>
  <c r="AF6" i="24"/>
  <c r="BA5" i="24"/>
  <c r="AV5" i="24"/>
  <c r="AW5" i="24" s="1"/>
  <c r="AS5" i="24"/>
  <c r="AP5" i="24"/>
  <c r="AK5" i="24"/>
  <c r="AK6" i="24" s="1"/>
  <c r="AJ5" i="24"/>
  <c r="AF5" i="24"/>
  <c r="F24" i="23"/>
  <c r="G24" i="23" s="1"/>
  <c r="F23" i="23"/>
  <c r="G23" i="23" s="1"/>
  <c r="F22" i="23"/>
  <c r="G22" i="23" s="1"/>
  <c r="F19" i="23"/>
  <c r="G19" i="23" s="1"/>
  <c r="F18" i="23"/>
  <c r="G18" i="23" s="1"/>
  <c r="F17" i="23"/>
  <c r="G17" i="23" s="1"/>
  <c r="F14" i="23"/>
  <c r="G14" i="23" s="1"/>
  <c r="F13" i="23"/>
  <c r="G13" i="23" s="1"/>
  <c r="F12" i="23"/>
  <c r="G12" i="23" s="1"/>
  <c r="F11" i="23"/>
  <c r="G11" i="23" s="1"/>
  <c r="F10" i="23"/>
  <c r="G10" i="23" s="1"/>
  <c r="F7" i="23"/>
  <c r="G7" i="23" s="1"/>
  <c r="F6" i="23"/>
  <c r="G6" i="23" s="1"/>
  <c r="F5" i="23"/>
  <c r="G5" i="23" s="1"/>
  <c r="F11" i="22"/>
  <c r="F10" i="22"/>
  <c r="F9" i="22"/>
  <c r="F8" i="22"/>
  <c r="F7" i="22"/>
  <c r="F6" i="22"/>
  <c r="F5" i="22"/>
  <c r="F35" i="21"/>
  <c r="F34" i="21"/>
  <c r="F33" i="21"/>
  <c r="F29" i="21"/>
  <c r="F28" i="21"/>
  <c r="F27" i="21"/>
  <c r="F23" i="21"/>
  <c r="F22" i="21"/>
  <c r="F21" i="21"/>
  <c r="F17" i="21"/>
  <c r="F16" i="21"/>
  <c r="F15" i="21"/>
  <c r="F10" i="21"/>
  <c r="F9" i="21"/>
  <c r="F8" i="21"/>
  <c r="F7" i="21"/>
  <c r="F6" i="21"/>
  <c r="F5" i="21"/>
  <c r="F34" i="20"/>
  <c r="F33" i="20"/>
  <c r="F32" i="20"/>
  <c r="F29" i="20"/>
  <c r="F28" i="20"/>
  <c r="F27" i="20"/>
  <c r="F23" i="20"/>
  <c r="F22" i="20"/>
  <c r="F21" i="20"/>
  <c r="F18" i="20"/>
  <c r="F17" i="20"/>
  <c r="F16" i="20"/>
  <c r="F15" i="20"/>
  <c r="F9" i="20"/>
  <c r="F8" i="20"/>
  <c r="F7" i="20"/>
  <c r="F6" i="20"/>
  <c r="F5" i="20"/>
  <c r="F17" i="17"/>
  <c r="F16" i="17"/>
  <c r="F15" i="17"/>
  <c r="F14" i="17"/>
  <c r="E11" i="17"/>
  <c r="F9" i="17"/>
  <c r="F8" i="17"/>
  <c r="F7" i="17"/>
  <c r="F6" i="17"/>
  <c r="F5" i="17"/>
  <c r="F8" i="12"/>
  <c r="G15" i="15"/>
  <c r="G11" i="15"/>
  <c r="G10" i="15"/>
  <c r="G12" i="15" s="1"/>
  <c r="G5" i="15"/>
  <c r="F28" i="15"/>
  <c r="F29" i="15"/>
  <c r="F30" i="15"/>
  <c r="F27" i="15"/>
  <c r="F21" i="15"/>
  <c r="F22" i="15"/>
  <c r="F23" i="15"/>
  <c r="F20" i="15"/>
  <c r="F17" i="15"/>
  <c r="F16" i="15"/>
  <c r="F15" i="15"/>
  <c r="F6" i="15"/>
  <c r="F7" i="15"/>
  <c r="F10" i="15"/>
  <c r="F11" i="15"/>
  <c r="F12" i="15"/>
  <c r="F5" i="15"/>
  <c r="AS18" i="24" l="1"/>
  <c r="AL15" i="24"/>
  <c r="F29" i="22"/>
  <c r="F35" i="20"/>
  <c r="F30" i="21"/>
  <c r="AP24" i="24"/>
  <c r="AS24" i="24"/>
  <c r="AL10" i="24"/>
  <c r="AW12" i="24"/>
  <c r="AS36" i="24"/>
  <c r="AP10" i="24"/>
  <c r="AL6" i="24"/>
  <c r="BA12" i="24"/>
  <c r="BB6" i="24" s="1"/>
  <c r="AW23" i="24"/>
  <c r="AP35" i="24"/>
  <c r="AJ24" i="24"/>
  <c r="AS11" i="24"/>
  <c r="AL11" i="24"/>
  <c r="AW18" i="24"/>
  <c r="AS30" i="24"/>
  <c r="AJ31" i="24"/>
  <c r="F18" i="21"/>
  <c r="F24" i="21"/>
  <c r="F11" i="21"/>
  <c r="F36" i="21"/>
  <c r="F10" i="20"/>
  <c r="F24" i="20"/>
  <c r="AK12" i="24"/>
  <c r="AL12" i="24" s="1"/>
  <c r="AL5" i="24"/>
  <c r="F12" i="22"/>
  <c r="G6" i="22" s="1"/>
  <c r="H15" i="15"/>
  <c r="H10" i="15"/>
  <c r="F31" i="15"/>
  <c r="H5" i="15"/>
  <c r="H12" i="15"/>
  <c r="H11" i="15"/>
  <c r="G6" i="15"/>
  <c r="H6" i="15" s="1"/>
  <c r="F24" i="15"/>
  <c r="C74" i="12"/>
  <c r="C73" i="12"/>
  <c r="C72" i="12"/>
  <c r="C66" i="12"/>
  <c r="C67" i="12"/>
  <c r="C68" i="12"/>
  <c r="C65" i="12"/>
  <c r="C59" i="12"/>
  <c r="C60" i="12"/>
  <c r="C61" i="12"/>
  <c r="C58" i="12"/>
  <c r="AC6" i="12"/>
  <c r="AA6" i="12"/>
  <c r="Y6" i="12"/>
  <c r="U6" i="12"/>
  <c r="R6" i="12"/>
  <c r="V6" i="12"/>
  <c r="S6" i="12"/>
  <c r="P6" i="12"/>
  <c r="O6" i="12"/>
  <c r="N6" i="12"/>
  <c r="C29" i="12"/>
  <c r="C28" i="12"/>
  <c r="C27" i="12"/>
  <c r="C26" i="12"/>
  <c r="C25" i="12"/>
  <c r="C24" i="12"/>
  <c r="C12" i="12"/>
  <c r="C13" i="12"/>
  <c r="C11" i="12"/>
  <c r="F15" i="12"/>
  <c r="F16" i="12"/>
  <c r="F12" i="12"/>
  <c r="F13" i="12"/>
  <c r="F14" i="12"/>
  <c r="F11" i="12"/>
  <c r="C7" i="12"/>
  <c r="F7" i="12"/>
  <c r="C6" i="12"/>
  <c r="C15" i="12" l="1"/>
  <c r="BB8" i="24"/>
  <c r="BB12" i="24"/>
  <c r="BB9" i="24"/>
  <c r="BB10" i="24"/>
  <c r="BB5" i="24"/>
  <c r="BB11" i="24"/>
  <c r="BB7" i="24"/>
  <c r="G11" i="22"/>
  <c r="G8" i="22"/>
  <c r="C62" i="12"/>
  <c r="D61" i="12" s="1"/>
  <c r="G9" i="22"/>
  <c r="G5" i="22"/>
  <c r="G12" i="22"/>
  <c r="G10" i="22"/>
  <c r="G7" i="22"/>
  <c r="C69" i="12"/>
  <c r="D66" i="12" s="1"/>
  <c r="C75" i="12"/>
  <c r="D75" i="12" s="1"/>
  <c r="J21" i="1"/>
  <c r="I21" i="1"/>
  <c r="H21" i="1"/>
  <c r="G21" i="1"/>
  <c r="I20" i="1"/>
  <c r="H20" i="1"/>
  <c r="G20" i="1"/>
  <c r="P19" i="1"/>
  <c r="P18" i="1"/>
  <c r="E1" i="1"/>
  <c r="D38" i="3"/>
  <c r="D37" i="3"/>
  <c r="D36" i="3"/>
  <c r="D35" i="3"/>
  <c r="D34" i="3"/>
  <c r="D33" i="3"/>
  <c r="D32" i="3"/>
  <c r="D31" i="3"/>
  <c r="D30" i="3"/>
  <c r="D28" i="3"/>
  <c r="D27" i="3"/>
  <c r="D26" i="3"/>
  <c r="D25" i="3"/>
  <c r="D24" i="3"/>
  <c r="D23" i="3"/>
  <c r="D22" i="3"/>
  <c r="D21" i="3"/>
  <c r="D20" i="3"/>
  <c r="D19" i="3"/>
  <c r="D18" i="3"/>
  <c r="D17" i="3"/>
  <c r="D16" i="3"/>
  <c r="D15" i="3"/>
  <c r="D14" i="3"/>
  <c r="D13" i="3"/>
  <c r="D12" i="3"/>
  <c r="D11" i="3"/>
  <c r="D10" i="3"/>
  <c r="D9" i="3"/>
  <c r="ER3" i="3"/>
  <c r="ER2" i="3" s="1"/>
  <c r="EQ3" i="3"/>
  <c r="EQ2" i="3" s="1"/>
  <c r="EP3" i="3"/>
  <c r="EP2" i="3" s="1"/>
  <c r="EO3" i="3"/>
  <c r="EO2" i="3" s="1"/>
  <c r="EN3" i="3"/>
  <c r="EM3" i="3"/>
  <c r="EM2" i="3" s="1"/>
  <c r="EL3" i="3"/>
  <c r="EL2" i="3" s="1"/>
  <c r="EK3" i="3"/>
  <c r="EK2" i="3" s="1"/>
  <c r="EJ3" i="3"/>
  <c r="EJ2" i="3" s="1"/>
  <c r="EI3" i="3"/>
  <c r="EI2" i="3" s="1"/>
  <c r="EH3" i="3"/>
  <c r="EH2" i="3" s="1"/>
  <c r="EG3" i="3"/>
  <c r="EF3" i="3"/>
  <c r="EE3" i="3"/>
  <c r="EE2" i="3" s="1"/>
  <c r="ED3" i="3"/>
  <c r="ED2" i="3" s="1"/>
  <c r="EC3" i="3"/>
  <c r="EC2" i="3" s="1"/>
  <c r="EB3" i="3"/>
  <c r="EB2" i="3" s="1"/>
  <c r="EA3" i="3"/>
  <c r="EA2" i="3" s="1"/>
  <c r="DZ3" i="3"/>
  <c r="DZ2" i="3" s="1"/>
  <c r="DY3" i="3"/>
  <c r="DY2" i="3" s="1"/>
  <c r="DX3" i="3"/>
  <c r="DW3" i="3"/>
  <c r="DW2" i="3" s="1"/>
  <c r="DV3" i="3"/>
  <c r="DV2" i="3" s="1"/>
  <c r="DU3" i="3"/>
  <c r="DU2" i="3" s="1"/>
  <c r="DT3" i="3"/>
  <c r="DT2" i="3" s="1"/>
  <c r="DS3" i="3"/>
  <c r="DS2" i="3" s="1"/>
  <c r="DR3" i="3"/>
  <c r="DR2" i="3" s="1"/>
  <c r="DQ3" i="3"/>
  <c r="DP3" i="3"/>
  <c r="DP2" i="3" s="1"/>
  <c r="Z21" i="1" s="1"/>
  <c r="DO3" i="3"/>
  <c r="DO2" i="3" s="1"/>
  <c r="Z20" i="1" s="1"/>
  <c r="DN3" i="3"/>
  <c r="DN2" i="3" s="1"/>
  <c r="Z19" i="1" s="1"/>
  <c r="DM3" i="3"/>
  <c r="DM2" i="3" s="1"/>
  <c r="Z18" i="1" s="1"/>
  <c r="DL3" i="3"/>
  <c r="DL2" i="3" s="1"/>
  <c r="Z17" i="1" s="1"/>
  <c r="DK3" i="3"/>
  <c r="DK2" i="3" s="1"/>
  <c r="Z16" i="1" s="1"/>
  <c r="DJ3" i="3"/>
  <c r="DJ2" i="3" s="1"/>
  <c r="DI3" i="3"/>
  <c r="DI2" i="3" s="1"/>
  <c r="DH3" i="3"/>
  <c r="DH2" i="3" s="1"/>
  <c r="DG3" i="3"/>
  <c r="DG2" i="3" s="1"/>
  <c r="DF3" i="3"/>
  <c r="DF2" i="3" s="1"/>
  <c r="DE3" i="3"/>
  <c r="DE2" i="3" s="1"/>
  <c r="DD3" i="3"/>
  <c r="DD2" i="3" s="1"/>
  <c r="AQ31" i="26" s="1"/>
  <c r="R84" i="26" s="1"/>
  <c r="DC3" i="3"/>
  <c r="DC2" i="3" s="1"/>
  <c r="DB3" i="3"/>
  <c r="DB2" i="3" s="1"/>
  <c r="DA3" i="3"/>
  <c r="CZ3" i="3"/>
  <c r="CY3" i="3"/>
  <c r="CY2" i="3" s="1"/>
  <c r="CX3" i="3"/>
  <c r="CX2" i="3" s="1"/>
  <c r="AR25" i="14" s="1"/>
  <c r="S73" i="14" s="1"/>
  <c r="L73" i="14" s="1"/>
  <c r="CW3" i="3"/>
  <c r="CW2" i="3" s="1"/>
  <c r="CV3" i="3"/>
  <c r="CV2" i="3" s="1"/>
  <c r="CU3" i="3"/>
  <c r="CU2" i="3" s="1"/>
  <c r="CT3" i="3"/>
  <c r="CT2" i="3" s="1"/>
  <c r="CS3" i="3"/>
  <c r="CS2" i="3" s="1"/>
  <c r="CR3" i="3"/>
  <c r="CR2" i="3" s="1"/>
  <c r="CQ3" i="3"/>
  <c r="CQ2" i="3" s="1"/>
  <c r="CP3" i="3"/>
  <c r="CP2" i="3" s="1"/>
  <c r="CO3" i="3"/>
  <c r="CO2" i="3" s="1"/>
  <c r="CN3" i="3"/>
  <c r="CN2" i="3" s="1"/>
  <c r="CM3" i="3"/>
  <c r="CM2" i="3" s="1"/>
  <c r="CL3" i="3"/>
  <c r="CL2" i="3" s="1"/>
  <c r="CK3" i="3"/>
  <c r="CJ3" i="3"/>
  <c r="CI3" i="3"/>
  <c r="CI2" i="3" s="1"/>
  <c r="CH3" i="3"/>
  <c r="CH2" i="3" s="1"/>
  <c r="CG3" i="3"/>
  <c r="CG2" i="3" s="1"/>
  <c r="CF3" i="3"/>
  <c r="CF2" i="3" s="1"/>
  <c r="CE3" i="3"/>
  <c r="CE2" i="3" s="1"/>
  <c r="CD3" i="3"/>
  <c r="CD2" i="3" s="1"/>
  <c r="CC3" i="3"/>
  <c r="CC2" i="3" s="1"/>
  <c r="CB3" i="3"/>
  <c r="CA3" i="3"/>
  <c r="CA2" i="3" s="1"/>
  <c r="BZ3" i="3"/>
  <c r="BZ2" i="3" s="1"/>
  <c r="BY3" i="3"/>
  <c r="BY2" i="3" s="1"/>
  <c r="BX3" i="3"/>
  <c r="BX2" i="3" s="1"/>
  <c r="AM10" i="26" s="1"/>
  <c r="H74" i="26" s="1"/>
  <c r="BW3" i="3"/>
  <c r="BW2" i="3" s="1"/>
  <c r="BV3" i="3"/>
  <c r="BV2" i="3" s="1"/>
  <c r="BU3" i="3"/>
  <c r="BT3" i="3"/>
  <c r="BT2" i="3" s="1"/>
  <c r="AJ23" i="14" s="1"/>
  <c r="S65" i="14" s="1"/>
  <c r="BS3" i="3"/>
  <c r="BS2" i="3" s="1"/>
  <c r="BR3" i="3"/>
  <c r="BR2" i="3" s="1"/>
  <c r="BQ3" i="3"/>
  <c r="BQ2" i="3" s="1"/>
  <c r="BP3" i="3"/>
  <c r="BP2" i="3" s="1"/>
  <c r="BO3" i="3"/>
  <c r="BO2" i="3" s="1"/>
  <c r="BN3" i="3"/>
  <c r="BN2" i="3" s="1"/>
  <c r="BM3" i="3"/>
  <c r="BM2" i="3" s="1"/>
  <c r="BL3" i="3"/>
  <c r="BK3" i="3"/>
  <c r="BK2" i="3" s="1"/>
  <c r="AI10" i="26" s="1"/>
  <c r="R59" i="26" s="1"/>
  <c r="BJ3" i="3"/>
  <c r="BJ2" i="3" s="1"/>
  <c r="BI3" i="3"/>
  <c r="BI2" i="3" s="1"/>
  <c r="BH3" i="3"/>
  <c r="BH2" i="3" s="1"/>
  <c r="BG3" i="3"/>
  <c r="BG2" i="3" s="1"/>
  <c r="BF3" i="3"/>
  <c r="BF2" i="3" s="1"/>
  <c r="BE3" i="3"/>
  <c r="BE2" i="3" s="1"/>
  <c r="BD3" i="3"/>
  <c r="BD2" i="3" s="1"/>
  <c r="BC3" i="3"/>
  <c r="BC2" i="3" s="1"/>
  <c r="BB3" i="3"/>
  <c r="BB2" i="3" s="1"/>
  <c r="BA3" i="3"/>
  <c r="BA2" i="3" s="1"/>
  <c r="AZ3" i="3"/>
  <c r="AZ2" i="3" s="1"/>
  <c r="AY3" i="3"/>
  <c r="AY2" i="3" s="1"/>
  <c r="AX3" i="3"/>
  <c r="AX2" i="3" s="1"/>
  <c r="S15" i="1" s="1"/>
  <c r="AW3" i="3"/>
  <c r="AW2" i="3" s="1"/>
  <c r="AV3" i="3"/>
  <c r="AU3" i="3"/>
  <c r="AU2" i="3" s="1"/>
  <c r="AT3" i="3"/>
  <c r="AT2" i="3" s="1"/>
  <c r="AS3" i="3"/>
  <c r="AS2" i="3" s="1"/>
  <c r="AD10" i="26" s="1"/>
  <c r="H59" i="26" s="1"/>
  <c r="AR3" i="3"/>
  <c r="AR2" i="3" s="1"/>
  <c r="AH10" i="1" s="1"/>
  <c r="AQ3" i="3"/>
  <c r="AQ2" i="3" s="1"/>
  <c r="AP3" i="3"/>
  <c r="AP2" i="3" s="1"/>
  <c r="AO3" i="3"/>
  <c r="AO2" i="3" s="1"/>
  <c r="AN3" i="3"/>
  <c r="AM3" i="3"/>
  <c r="AM2" i="3" s="1"/>
  <c r="AL3" i="3"/>
  <c r="AL2" i="3" s="1"/>
  <c r="AK3" i="3"/>
  <c r="AK2" i="3" s="1"/>
  <c r="AJ3" i="3"/>
  <c r="AJ2" i="3" s="1"/>
  <c r="AI3" i="3"/>
  <c r="AI2" i="3" s="1"/>
  <c r="AH3" i="3"/>
  <c r="AH2" i="3" s="1"/>
  <c r="AG3" i="3"/>
  <c r="AG2" i="3" s="1"/>
  <c r="AF3" i="3"/>
  <c r="AE3" i="3"/>
  <c r="AE2" i="3" s="1"/>
  <c r="AD3" i="3"/>
  <c r="AD2" i="3" s="1"/>
  <c r="AC3" i="3"/>
  <c r="AC2" i="3" s="1"/>
  <c r="AB3" i="3"/>
  <c r="AB2" i="3" s="1"/>
  <c r="AA3" i="3"/>
  <c r="AA2" i="3" s="1"/>
  <c r="Z3" i="3"/>
  <c r="Z2" i="3" s="1"/>
  <c r="Y24" i="14" s="1"/>
  <c r="Y3" i="3"/>
  <c r="Y2" i="3" s="1"/>
  <c r="I16" i="1" s="1"/>
  <c r="X3" i="3"/>
  <c r="W3" i="3"/>
  <c r="W2" i="3" s="1"/>
  <c r="H16" i="1" s="1"/>
  <c r="V3" i="3"/>
  <c r="V2" i="3" s="1"/>
  <c r="G17" i="1" s="1"/>
  <c r="U3" i="3"/>
  <c r="U2" i="3" s="1"/>
  <c r="G16" i="1" s="1"/>
  <c r="T3" i="3"/>
  <c r="T2" i="3" s="1"/>
  <c r="S3" i="3"/>
  <c r="S2" i="3" s="1"/>
  <c r="R3" i="3"/>
  <c r="R2" i="3" s="1"/>
  <c r="Q3" i="3"/>
  <c r="P3" i="3"/>
  <c r="O3" i="3"/>
  <c r="O2" i="3" s="1"/>
  <c r="N3" i="3"/>
  <c r="N2" i="3" s="1"/>
  <c r="M3" i="3"/>
  <c r="M2" i="3" s="1"/>
  <c r="L3" i="3"/>
  <c r="L2" i="3" s="1"/>
  <c r="K3" i="3"/>
  <c r="K2" i="3" s="1"/>
  <c r="J3" i="3"/>
  <c r="J2" i="3" s="1"/>
  <c r="I3" i="3"/>
  <c r="I2" i="3" s="1"/>
  <c r="Y14" i="14" s="1"/>
  <c r="E20" i="14" s="1"/>
  <c r="H3" i="3"/>
  <c r="H2" i="3" s="1"/>
  <c r="G3" i="3"/>
  <c r="G2" i="3" s="1"/>
  <c r="F3" i="3"/>
  <c r="F2" i="3" s="1"/>
  <c r="E3" i="3"/>
  <c r="E2" i="3" s="1"/>
  <c r="D3" i="3"/>
  <c r="C3" i="3"/>
  <c r="C2" i="3" s="1"/>
  <c r="X10" i="26" s="1"/>
  <c r="E13" i="26" s="1"/>
  <c r="B3" i="3"/>
  <c r="B2" i="3" s="1"/>
  <c r="A3" i="3"/>
  <c r="A2" i="3" s="1"/>
  <c r="EN2" i="3"/>
  <c r="EG2" i="3"/>
  <c r="EF2" i="3"/>
  <c r="DX2" i="3"/>
  <c r="DQ2" i="3"/>
  <c r="Z22" i="1" s="1"/>
  <c r="DA2" i="3"/>
  <c r="CZ2" i="3"/>
  <c r="CK2" i="3"/>
  <c r="CJ2" i="3"/>
  <c r="CB2" i="3"/>
  <c r="BU2" i="3"/>
  <c r="BL2" i="3"/>
  <c r="AV2" i="3"/>
  <c r="H26" i="1" s="1"/>
  <c r="AN2" i="3"/>
  <c r="K9" i="1" s="1"/>
  <c r="AF2" i="3"/>
  <c r="X2" i="3"/>
  <c r="H17" i="1" s="1"/>
  <c r="Q2" i="3"/>
  <c r="P2" i="3"/>
  <c r="ER1" i="3"/>
  <c r="EQ1" i="3"/>
  <c r="EP1" i="3"/>
  <c r="EO1" i="3"/>
  <c r="EN1" i="3"/>
  <c r="EM1" i="3"/>
  <c r="EL1" i="3"/>
  <c r="EK1" i="3"/>
  <c r="EJ1" i="3"/>
  <c r="EI1" i="3"/>
  <c r="EH1" i="3"/>
  <c r="EG1" i="3"/>
  <c r="EF1" i="3"/>
  <c r="EE1" i="3"/>
  <c r="ED1" i="3"/>
  <c r="EC1" i="3"/>
  <c r="EB1" i="3"/>
  <c r="EA1" i="3"/>
  <c r="DZ1" i="3"/>
  <c r="DY1" i="3"/>
  <c r="DX1" i="3"/>
  <c r="DW1" i="3"/>
  <c r="DV1" i="3"/>
  <c r="DU1" i="3"/>
  <c r="DT1" i="3"/>
  <c r="DS1" i="3"/>
  <c r="DR1" i="3"/>
  <c r="DQ1" i="3"/>
  <c r="W22" i="1" s="1"/>
  <c r="DP1" i="3"/>
  <c r="W21" i="1" s="1"/>
  <c r="DO1" i="3"/>
  <c r="W20" i="1" s="1"/>
  <c r="DN1" i="3"/>
  <c r="W19" i="1" s="1"/>
  <c r="DM1" i="3"/>
  <c r="W18" i="1" s="1"/>
  <c r="DL1" i="3"/>
  <c r="W17" i="1" s="1"/>
  <c r="DK1" i="3"/>
  <c r="W16" i="1" s="1"/>
  <c r="DJ1" i="3"/>
  <c r="DI1" i="3"/>
  <c r="DH1" i="3"/>
  <c r="DG1" i="3"/>
  <c r="DF1" i="3"/>
  <c r="DE1" i="3"/>
  <c r="DD1" i="3"/>
  <c r="DC1" i="3"/>
  <c r="DB1" i="3"/>
  <c r="DA1" i="3"/>
  <c r="CZ1" i="3"/>
  <c r="CY1" i="3"/>
  <c r="CX1" i="3"/>
  <c r="CW1" i="3"/>
  <c r="CV1" i="3"/>
  <c r="CU1" i="3"/>
  <c r="CT1" i="3"/>
  <c r="CS1" i="3"/>
  <c r="CR1" i="3"/>
  <c r="CQ1" i="3"/>
  <c r="CP1" i="3"/>
  <c r="CO1" i="3"/>
  <c r="CN1" i="3"/>
  <c r="CM1" i="3"/>
  <c r="CL1" i="3"/>
  <c r="CK1" i="3"/>
  <c r="CJ1" i="3"/>
  <c r="CI1" i="3"/>
  <c r="CH1" i="3"/>
  <c r="CG1" i="3"/>
  <c r="CF1" i="3"/>
  <c r="CE1" i="3"/>
  <c r="CD1" i="3"/>
  <c r="CC1" i="3"/>
  <c r="CB1" i="3"/>
  <c r="CA1" i="3"/>
  <c r="BZ1" i="3"/>
  <c r="BY1" i="3"/>
  <c r="BX1" i="3"/>
  <c r="BW1" i="3"/>
  <c r="BV1" i="3"/>
  <c r="BU1" i="3"/>
  <c r="BT1" i="3"/>
  <c r="BS1" i="3"/>
  <c r="BR1" i="3"/>
  <c r="BQ1" i="3"/>
  <c r="BP1" i="3"/>
  <c r="BO1" i="3"/>
  <c r="BN1" i="3"/>
  <c r="BM1" i="3"/>
  <c r="BL1" i="3"/>
  <c r="BK1" i="3"/>
  <c r="BJ1" i="3"/>
  <c r="BI1" i="3"/>
  <c r="BH1" i="3"/>
  <c r="BG1" i="3"/>
  <c r="BF1" i="3"/>
  <c r="BE1" i="3"/>
  <c r="BD1" i="3"/>
  <c r="BC1" i="3"/>
  <c r="BB1" i="3"/>
  <c r="BA1" i="3"/>
  <c r="AZ1" i="3"/>
  <c r="AY1" i="3"/>
  <c r="AX1" i="3"/>
  <c r="Q14" i="1" s="1"/>
  <c r="AW1" i="3"/>
  <c r="AV1" i="3"/>
  <c r="G27" i="1" s="1"/>
  <c r="AU1" i="3"/>
  <c r="AT1" i="3"/>
  <c r="AS1" i="3"/>
  <c r="AR1" i="3"/>
  <c r="Q12" i="1" s="1"/>
  <c r="AQ1" i="3"/>
  <c r="AP1" i="3"/>
  <c r="AO1" i="3"/>
  <c r="AN1" i="3"/>
  <c r="AM1" i="3"/>
  <c r="AL1" i="3"/>
  <c r="AK1" i="3"/>
  <c r="AJ1" i="3"/>
  <c r="AI1" i="3"/>
  <c r="AH1" i="3"/>
  <c r="P10" i="1" s="1"/>
  <c r="AG1" i="3"/>
  <c r="Q9" i="1" s="1"/>
  <c r="AF1" i="3"/>
  <c r="AE1" i="3"/>
  <c r="AD1" i="3"/>
  <c r="AC1" i="3"/>
  <c r="AB1" i="3"/>
  <c r="AA1" i="3"/>
  <c r="Z1" i="3"/>
  <c r="Y1" i="3"/>
  <c r="X1" i="3"/>
  <c r="W1" i="3"/>
  <c r="V1" i="3"/>
  <c r="U1" i="3"/>
  <c r="T1" i="3"/>
  <c r="S1" i="3"/>
  <c r="R1" i="3"/>
  <c r="Q1" i="3"/>
  <c r="P1" i="3"/>
  <c r="O1" i="3"/>
  <c r="N1" i="3"/>
  <c r="M1" i="3"/>
  <c r="L1" i="3"/>
  <c r="K1" i="3"/>
  <c r="J1" i="3"/>
  <c r="I1" i="3"/>
  <c r="H1" i="3"/>
  <c r="G1" i="3"/>
  <c r="F1" i="3"/>
  <c r="E1" i="3"/>
  <c r="D1" i="3"/>
  <c r="C1" i="3"/>
  <c r="B1" i="3"/>
  <c r="A1" i="3"/>
  <c r="D2" i="3" l="1"/>
  <c r="D58" i="12"/>
  <c r="D59" i="12"/>
  <c r="X20" i="14"/>
  <c r="W20" i="26"/>
  <c r="C21" i="26" s="1"/>
  <c r="P9" i="1"/>
  <c r="W26" i="26"/>
  <c r="X29" i="14"/>
  <c r="W29" i="26"/>
  <c r="X11" i="14"/>
  <c r="C16" i="14" s="1"/>
  <c r="W11" i="26"/>
  <c r="C15" i="26" s="1"/>
  <c r="X14" i="14"/>
  <c r="W14" i="26"/>
  <c r="C19" i="26" s="1"/>
  <c r="X16" i="14"/>
  <c r="P6" i="14" s="1"/>
  <c r="W16" i="26"/>
  <c r="O6" i="26" s="1"/>
  <c r="X19" i="14"/>
  <c r="C9" i="14" s="1"/>
  <c r="W19" i="26"/>
  <c r="C9" i="26" s="1"/>
  <c r="X25" i="14"/>
  <c r="W25" i="26"/>
  <c r="X30" i="14"/>
  <c r="W30" i="26"/>
  <c r="X41" i="14"/>
  <c r="C29" i="14" s="1"/>
  <c r="W41" i="26"/>
  <c r="C28" i="26" s="1"/>
  <c r="AD10" i="14"/>
  <c r="C56" i="14" s="1"/>
  <c r="AC10" i="26"/>
  <c r="C59" i="26" s="1"/>
  <c r="G28" i="1"/>
  <c r="AC13" i="26"/>
  <c r="C62" i="26" s="1"/>
  <c r="AD19" i="14"/>
  <c r="C65" i="14" s="1"/>
  <c r="AC19" i="26"/>
  <c r="C68" i="26" s="1"/>
  <c r="AD26" i="14"/>
  <c r="AC26" i="26"/>
  <c r="AI24" i="14"/>
  <c r="M66" i="14" s="1"/>
  <c r="AH24" i="26"/>
  <c r="L70" i="26" s="1"/>
  <c r="AM11" i="14"/>
  <c r="AL11" i="26"/>
  <c r="AM15" i="14"/>
  <c r="C70" i="14" s="1"/>
  <c r="AL15" i="26"/>
  <c r="C73" i="26" s="1"/>
  <c r="AM23" i="14"/>
  <c r="C78" i="14" s="1"/>
  <c r="AL23" i="26"/>
  <c r="C81" i="26" s="1"/>
  <c r="AQ9" i="14"/>
  <c r="C83" i="14" s="1"/>
  <c r="AP9" i="26"/>
  <c r="C86" i="26" s="1"/>
  <c r="AQ13" i="14"/>
  <c r="C92" i="14" s="1"/>
  <c r="AP13" i="26"/>
  <c r="C95" i="26" s="1"/>
  <c r="AQ16" i="14"/>
  <c r="C85" i="14" s="1"/>
  <c r="AP16" i="26"/>
  <c r="C88" i="26" s="1"/>
  <c r="AQ24" i="14"/>
  <c r="AP24" i="26"/>
  <c r="AQ28" i="14"/>
  <c r="M78" i="14" s="1"/>
  <c r="AP28" i="26"/>
  <c r="L81" i="26" s="1"/>
  <c r="W10" i="1"/>
  <c r="AP32" i="26"/>
  <c r="L85" i="26" s="1"/>
  <c r="AQ39" i="14"/>
  <c r="M74" i="14" s="1"/>
  <c r="AP39" i="26"/>
  <c r="L77" i="26" s="1"/>
  <c r="D60" i="12"/>
  <c r="D62" i="12"/>
  <c r="X12" i="14"/>
  <c r="W12" i="26"/>
  <c r="O4" i="26"/>
  <c r="X13" i="14"/>
  <c r="C11" i="14" s="1"/>
  <c r="W13" i="26"/>
  <c r="C11" i="26" s="1"/>
  <c r="X18" i="14"/>
  <c r="S6" i="14" s="1"/>
  <c r="W18" i="26"/>
  <c r="R6" i="26" s="1"/>
  <c r="X24" i="14"/>
  <c r="W24" i="26"/>
  <c r="X39" i="14"/>
  <c r="C25" i="14" s="1"/>
  <c r="W39" i="26"/>
  <c r="C24" i="26" s="1"/>
  <c r="Q13" i="1"/>
  <c r="AC11" i="26"/>
  <c r="C60" i="26" s="1"/>
  <c r="AD20" i="14"/>
  <c r="C66" i="14" s="1"/>
  <c r="AC20" i="26"/>
  <c r="C69" i="26" s="1"/>
  <c r="AD27" i="14"/>
  <c r="AC27" i="26"/>
  <c r="P7" i="1"/>
  <c r="AH9" i="26"/>
  <c r="L58" i="26" s="1"/>
  <c r="AI14" i="14"/>
  <c r="M59" i="14" s="1"/>
  <c r="AH14" i="26"/>
  <c r="L62" i="26" s="1"/>
  <c r="AI21" i="14"/>
  <c r="AH21" i="26"/>
  <c r="L67" i="26" s="1"/>
  <c r="AI25" i="14"/>
  <c r="M67" i="14" s="1"/>
  <c r="AH25" i="26"/>
  <c r="L71" i="26" s="1"/>
  <c r="AM12" i="14"/>
  <c r="AL12" i="26"/>
  <c r="AM16" i="14"/>
  <c r="C73" i="14" s="1"/>
  <c r="AL16" i="26"/>
  <c r="C76" i="26" s="1"/>
  <c r="AM24" i="14"/>
  <c r="C79" i="14" s="1"/>
  <c r="AL24" i="26"/>
  <c r="C82" i="26" s="1"/>
  <c r="AQ10" i="14"/>
  <c r="C89" i="14" s="1"/>
  <c r="AP10" i="26"/>
  <c r="C92" i="26" s="1"/>
  <c r="AQ14" i="14"/>
  <c r="C93" i="14" s="1"/>
  <c r="AP14" i="26"/>
  <c r="C96" i="26" s="1"/>
  <c r="AQ18" i="14"/>
  <c r="C86" i="14" s="1"/>
  <c r="AP18" i="26"/>
  <c r="C89" i="26" s="1"/>
  <c r="AQ25" i="14"/>
  <c r="M73" i="14" s="1"/>
  <c r="AP25" i="26"/>
  <c r="L76" i="26" s="1"/>
  <c r="W7" i="1"/>
  <c r="AP29" i="26"/>
  <c r="L82" i="26" s="1"/>
  <c r="AQ36" i="14"/>
  <c r="M83" i="14" s="1"/>
  <c r="AP36" i="26"/>
  <c r="L86" i="26" s="1"/>
  <c r="W15" i="1"/>
  <c r="AP44" i="26"/>
  <c r="X10" i="14"/>
  <c r="C13" i="14" s="1"/>
  <c r="W10" i="26"/>
  <c r="C13" i="26" s="1"/>
  <c r="P11" i="1"/>
  <c r="W28" i="26"/>
  <c r="X40" i="14"/>
  <c r="C27" i="14" s="1"/>
  <c r="W40" i="26"/>
  <c r="C26" i="26" s="1"/>
  <c r="AD9" i="14"/>
  <c r="C55" i="14" s="1"/>
  <c r="AC9" i="26"/>
  <c r="C58" i="26" s="1"/>
  <c r="R13" i="1"/>
  <c r="AC12" i="26"/>
  <c r="C61" i="26" s="1"/>
  <c r="R14" i="1"/>
  <c r="AC16" i="26"/>
  <c r="C66" i="26" s="1"/>
  <c r="AD21" i="14"/>
  <c r="AC21" i="26"/>
  <c r="C63" i="26" s="1"/>
  <c r="P17" i="1"/>
  <c r="AC28" i="26"/>
  <c r="AI10" i="14"/>
  <c r="M56" i="14" s="1"/>
  <c r="AH10" i="26"/>
  <c r="L59" i="26" s="1"/>
  <c r="AI15" i="14"/>
  <c r="M60" i="14" s="1"/>
  <c r="AH15" i="26"/>
  <c r="L63" i="26" s="1"/>
  <c r="AI22" i="14"/>
  <c r="M64" i="14" s="1"/>
  <c r="AH22" i="26"/>
  <c r="L68" i="26" s="1"/>
  <c r="AM9" i="14"/>
  <c r="C69" i="14" s="1"/>
  <c r="AL9" i="26"/>
  <c r="C72" i="26" s="1"/>
  <c r="AM13" i="14"/>
  <c r="AL13" i="26"/>
  <c r="AM18" i="14"/>
  <c r="C74" i="14" s="1"/>
  <c r="AL18" i="26"/>
  <c r="C77" i="26" s="1"/>
  <c r="AM25" i="14"/>
  <c r="C80" i="14" s="1"/>
  <c r="AL25" i="26"/>
  <c r="C83" i="26" s="1"/>
  <c r="AQ11" i="14"/>
  <c r="C90" i="14" s="1"/>
  <c r="AP11" i="26"/>
  <c r="C93" i="26" s="1"/>
  <c r="AQ19" i="14"/>
  <c r="C87" i="14" s="1"/>
  <c r="AP19" i="26"/>
  <c r="C90" i="26" s="1"/>
  <c r="AQ26" i="14"/>
  <c r="AP26" i="26"/>
  <c r="AQ30" i="14"/>
  <c r="M80" i="14" s="1"/>
  <c r="AP30" i="26"/>
  <c r="L83" i="26" s="1"/>
  <c r="AQ37" i="14"/>
  <c r="M84" i="14" s="1"/>
  <c r="AP37" i="26"/>
  <c r="L87" i="26" s="1"/>
  <c r="X15" i="14"/>
  <c r="W15" i="26"/>
  <c r="R15" i="1"/>
  <c r="AC18" i="26"/>
  <c r="C67" i="26" s="1"/>
  <c r="AD25" i="14"/>
  <c r="AC25" i="26"/>
  <c r="AD29" i="14"/>
  <c r="AC29" i="26"/>
  <c r="AI11" i="14"/>
  <c r="AH11" i="26"/>
  <c r="P8" i="1"/>
  <c r="AH16" i="26"/>
  <c r="L64" i="26" s="1"/>
  <c r="AI23" i="14"/>
  <c r="M65" i="14" s="1"/>
  <c r="AH23" i="26"/>
  <c r="L69" i="26" s="1"/>
  <c r="AM10" i="14"/>
  <c r="C71" i="14" s="1"/>
  <c r="AL10" i="26"/>
  <c r="C74" i="26" s="1"/>
  <c r="AM14" i="14"/>
  <c r="AL14" i="26"/>
  <c r="AM22" i="14"/>
  <c r="C77" i="14" s="1"/>
  <c r="AL22" i="26"/>
  <c r="C80" i="26" s="1"/>
  <c r="AM26" i="14"/>
  <c r="AL26" i="26"/>
  <c r="AQ12" i="14"/>
  <c r="C91" i="14" s="1"/>
  <c r="AP12" i="26"/>
  <c r="C94" i="26" s="1"/>
  <c r="AQ15" i="14"/>
  <c r="C84" i="14" s="1"/>
  <c r="AP15" i="26"/>
  <c r="C87" i="26" s="1"/>
  <c r="AQ23" i="14"/>
  <c r="M71" i="14" s="1"/>
  <c r="AP23" i="26"/>
  <c r="L74" i="26" s="1"/>
  <c r="AQ27" i="14"/>
  <c r="M77" i="14" s="1"/>
  <c r="AP27" i="26"/>
  <c r="L80" i="26" s="1"/>
  <c r="W9" i="1"/>
  <c r="AP31" i="26"/>
  <c r="L84" i="26" s="1"/>
  <c r="W13" i="1"/>
  <c r="AP38" i="26"/>
  <c r="L88" i="26" s="1"/>
  <c r="I17" i="1"/>
  <c r="X24" i="26"/>
  <c r="Z26" i="14"/>
  <c r="Y26" i="26"/>
  <c r="AE11" i="14"/>
  <c r="H57" i="14" s="1"/>
  <c r="AD11" i="26"/>
  <c r="H60" i="26" s="1"/>
  <c r="AE27" i="14"/>
  <c r="AD27" i="26"/>
  <c r="AJ21" i="14"/>
  <c r="AI21" i="26"/>
  <c r="R67" i="26" s="1"/>
  <c r="AC8" i="1"/>
  <c r="AM16" i="26"/>
  <c r="H76" i="26" s="1"/>
  <c r="AR14" i="14"/>
  <c r="H93" i="14" s="1"/>
  <c r="B93" i="14" s="1"/>
  <c r="AQ14" i="26"/>
  <c r="H96" i="26" s="1"/>
  <c r="AQ25" i="26"/>
  <c r="R76" i="26" s="1"/>
  <c r="Y12" i="14"/>
  <c r="S4" i="14" s="1"/>
  <c r="X12" i="26"/>
  <c r="R4" i="26" s="1"/>
  <c r="Y20" i="14"/>
  <c r="E22" i="14" s="1"/>
  <c r="X20" i="26"/>
  <c r="E22" i="26" s="1"/>
  <c r="Z25" i="14"/>
  <c r="Y25" i="26"/>
  <c r="Y28" i="14"/>
  <c r="X28" i="26"/>
  <c r="J9" i="1"/>
  <c r="L9" i="1" s="1"/>
  <c r="X40" i="26"/>
  <c r="E26" i="26" s="1"/>
  <c r="S12" i="1"/>
  <c r="AD9" i="26"/>
  <c r="H58" i="26" s="1"/>
  <c r="H25" i="1"/>
  <c r="AD12" i="26"/>
  <c r="H61" i="26" s="1"/>
  <c r="S16" i="1"/>
  <c r="AD16" i="26"/>
  <c r="H66" i="26" s="1"/>
  <c r="AE21" i="14"/>
  <c r="AD21" i="26"/>
  <c r="H63" i="26" s="1"/>
  <c r="AE28" i="14"/>
  <c r="AD28" i="26"/>
  <c r="AJ15" i="14"/>
  <c r="S60" i="14" s="1"/>
  <c r="AI15" i="26"/>
  <c r="R63" i="26" s="1"/>
  <c r="AJ22" i="14"/>
  <c r="S64" i="14" s="1"/>
  <c r="AI22" i="26"/>
  <c r="R68" i="26" s="1"/>
  <c r="AN9" i="14"/>
  <c r="H69" i="14" s="1"/>
  <c r="B69" i="14" s="1"/>
  <c r="AM9" i="26"/>
  <c r="H72" i="26" s="1"/>
  <c r="AD6" i="1"/>
  <c r="AM13" i="26"/>
  <c r="AN18" i="14"/>
  <c r="H74" i="14" s="1"/>
  <c r="B74" i="14" s="1"/>
  <c r="AM18" i="26"/>
  <c r="H77" i="26" s="1"/>
  <c r="AD10" i="1"/>
  <c r="AM25" i="26"/>
  <c r="H83" i="26" s="1"/>
  <c r="AD12" i="1"/>
  <c r="AQ11" i="26"/>
  <c r="H93" i="26" s="1"/>
  <c r="AR19" i="14"/>
  <c r="H87" i="14" s="1"/>
  <c r="B87" i="14" s="1"/>
  <c r="AQ19" i="26"/>
  <c r="H90" i="26" s="1"/>
  <c r="AR26" i="14"/>
  <c r="AQ26" i="26"/>
  <c r="Z8" i="1"/>
  <c r="AQ30" i="26"/>
  <c r="R83" i="26" s="1"/>
  <c r="Z12" i="1"/>
  <c r="AQ37" i="26"/>
  <c r="R87" i="26" s="1"/>
  <c r="AE20" i="14"/>
  <c r="H66" i="14" s="1"/>
  <c r="AD20" i="26"/>
  <c r="H69" i="26" s="1"/>
  <c r="AJ14" i="14"/>
  <c r="S59" i="14" s="1"/>
  <c r="L60" i="14" s="1"/>
  <c r="AI14" i="26"/>
  <c r="R62" i="26" s="1"/>
  <c r="AN12" i="14"/>
  <c r="AM12" i="26"/>
  <c r="AN24" i="14"/>
  <c r="H79" i="14" s="1"/>
  <c r="B79" i="14" s="1"/>
  <c r="AM24" i="26"/>
  <c r="H82" i="26" s="1"/>
  <c r="AR18" i="14"/>
  <c r="H86" i="14" s="1"/>
  <c r="B86" i="14" s="1"/>
  <c r="AQ18" i="26"/>
  <c r="H89" i="26" s="1"/>
  <c r="AR36" i="14"/>
  <c r="S83" i="14" s="1"/>
  <c r="L83" i="14" s="1"/>
  <c r="AQ36" i="26"/>
  <c r="R86" i="26" s="1"/>
  <c r="T12" i="1"/>
  <c r="X15" i="26"/>
  <c r="Z24" i="14"/>
  <c r="Y24" i="26"/>
  <c r="S9" i="1"/>
  <c r="X26" i="26"/>
  <c r="AH6" i="1"/>
  <c r="X29" i="26"/>
  <c r="AE18" i="14"/>
  <c r="H64" i="14" s="1"/>
  <c r="AD18" i="26"/>
  <c r="H67" i="26" s="1"/>
  <c r="AE25" i="14"/>
  <c r="AD25" i="26"/>
  <c r="AE29" i="14"/>
  <c r="AD29" i="26"/>
  <c r="AJ11" i="14"/>
  <c r="AI11" i="26"/>
  <c r="AJ16" i="14"/>
  <c r="AI16" i="26"/>
  <c r="R64" i="26" s="1"/>
  <c r="AI23" i="26"/>
  <c r="R69" i="26" s="1"/>
  <c r="AC7" i="1"/>
  <c r="AM14" i="26"/>
  <c r="AN22" i="14"/>
  <c r="H77" i="14" s="1"/>
  <c r="B77" i="14" s="1"/>
  <c r="AM22" i="26"/>
  <c r="H80" i="26" s="1"/>
  <c r="AN26" i="14"/>
  <c r="AM26" i="26"/>
  <c r="AC13" i="1"/>
  <c r="AQ12" i="26"/>
  <c r="H94" i="26" s="1"/>
  <c r="AR15" i="14"/>
  <c r="H84" i="14" s="1"/>
  <c r="B84" i="14" s="1"/>
  <c r="AQ15" i="26"/>
  <c r="H87" i="26" s="1"/>
  <c r="AR23" i="14"/>
  <c r="S71" i="14" s="1"/>
  <c r="L71" i="14" s="1"/>
  <c r="AQ23" i="26"/>
  <c r="R74" i="26" s="1"/>
  <c r="AR27" i="14"/>
  <c r="S77" i="14" s="1"/>
  <c r="L77" i="14" s="1"/>
  <c r="AQ27" i="26"/>
  <c r="R80" i="26" s="1"/>
  <c r="AR38" i="14"/>
  <c r="S85" i="14" s="1"/>
  <c r="L85" i="14" s="1"/>
  <c r="AQ38" i="26"/>
  <c r="R88" i="26" s="1"/>
  <c r="Y13" i="14"/>
  <c r="E11" i="14" s="1"/>
  <c r="X13" i="26"/>
  <c r="E11" i="26" s="1"/>
  <c r="Y18" i="14"/>
  <c r="T6" i="14" s="1"/>
  <c r="X18" i="26"/>
  <c r="S6" i="26" s="1"/>
  <c r="H8" i="6"/>
  <c r="X39" i="26"/>
  <c r="E24" i="26" s="1"/>
  <c r="S7" i="1"/>
  <c r="AI9" i="26"/>
  <c r="R58" i="26" s="1"/>
  <c r="AJ25" i="14"/>
  <c r="S67" i="14" s="1"/>
  <c r="L67" i="14" s="1"/>
  <c r="AI25" i="26"/>
  <c r="R71" i="26" s="1"/>
  <c r="AR10" i="14"/>
  <c r="AQ10" i="26"/>
  <c r="AR29" i="14"/>
  <c r="S79" i="14" s="1"/>
  <c r="L79" i="14" s="1"/>
  <c r="AQ29" i="26"/>
  <c r="R82" i="26" s="1"/>
  <c r="AR44" i="14"/>
  <c r="AQ44" i="26"/>
  <c r="Y11" i="14"/>
  <c r="E16" i="14" s="1"/>
  <c r="L65" i="14" s="1"/>
  <c r="X11" i="26"/>
  <c r="E15" i="26" s="1"/>
  <c r="X14" i="26"/>
  <c r="E19" i="26" s="1"/>
  <c r="Y16" i="14"/>
  <c r="Q6" i="14" s="1"/>
  <c r="X16" i="26"/>
  <c r="P6" i="26" s="1"/>
  <c r="Y19" i="14"/>
  <c r="E9" i="14" s="1"/>
  <c r="X19" i="26"/>
  <c r="E9" i="26" s="1"/>
  <c r="Y25" i="14"/>
  <c r="X25" i="26"/>
  <c r="H7" i="6"/>
  <c r="X30" i="26"/>
  <c r="J10" i="1"/>
  <c r="X41" i="26"/>
  <c r="E29" i="26" s="1"/>
  <c r="H27" i="1"/>
  <c r="AD13" i="26"/>
  <c r="H62" i="26" s="1"/>
  <c r="AE19" i="14"/>
  <c r="H65" i="14" s="1"/>
  <c r="AD19" i="26"/>
  <c r="H68" i="26" s="1"/>
  <c r="AE26" i="14"/>
  <c r="AD26" i="26"/>
  <c r="AJ24" i="14"/>
  <c r="AI24" i="26"/>
  <c r="R70" i="26" s="1"/>
  <c r="AN11" i="14"/>
  <c r="AM11" i="26"/>
  <c r="AD7" i="1"/>
  <c r="AM15" i="26"/>
  <c r="H73" i="26" s="1"/>
  <c r="AD9" i="1"/>
  <c r="AM23" i="26"/>
  <c r="H81" i="26" s="1"/>
  <c r="AD11" i="1"/>
  <c r="AQ9" i="26"/>
  <c r="H86" i="26" s="1"/>
  <c r="AR13" i="14"/>
  <c r="H92" i="14" s="1"/>
  <c r="B92" i="14" s="1"/>
  <c r="AQ13" i="26"/>
  <c r="H95" i="26" s="1"/>
  <c r="AR16" i="14"/>
  <c r="H85" i="14" s="1"/>
  <c r="B85" i="14" s="1"/>
  <c r="AQ16" i="26"/>
  <c r="H88" i="26" s="1"/>
  <c r="AR24" i="14"/>
  <c r="AQ24" i="26"/>
  <c r="S19" i="1"/>
  <c r="AQ28" i="26"/>
  <c r="R81" i="26" s="1"/>
  <c r="AR32" i="14"/>
  <c r="S82" i="14" s="1"/>
  <c r="L82" i="14" s="1"/>
  <c r="AQ32" i="26"/>
  <c r="R85" i="26" s="1"/>
  <c r="AR39" i="14"/>
  <c r="S74" i="14" s="1"/>
  <c r="L74" i="14" s="1"/>
  <c r="AQ39" i="26"/>
  <c r="R77" i="26" s="1"/>
  <c r="D74" i="12"/>
  <c r="D73" i="12"/>
  <c r="D69" i="12"/>
  <c r="D68" i="12"/>
  <c r="D65" i="12"/>
  <c r="D67" i="12"/>
  <c r="D72" i="12"/>
  <c r="C46" i="12"/>
  <c r="C47" i="12"/>
  <c r="C45" i="12"/>
  <c r="AQ38" i="14"/>
  <c r="M85" i="14" s="1"/>
  <c r="AI9" i="14"/>
  <c r="M55" i="14" s="1"/>
  <c r="AQ29" i="14"/>
  <c r="M79" i="14" s="1"/>
  <c r="P14" i="1"/>
  <c r="F17" i="12"/>
  <c r="F18" i="12" s="1"/>
  <c r="F6" i="12"/>
  <c r="AF11" i="24" s="1"/>
  <c r="AQ31" i="14"/>
  <c r="M81" i="14" s="1"/>
  <c r="R10" i="1"/>
  <c r="W14" i="1"/>
  <c r="AD11" i="14"/>
  <c r="C57" i="14" s="1"/>
  <c r="AQ32" i="14"/>
  <c r="M82" i="14" s="1"/>
  <c r="AQ44" i="14"/>
  <c r="W11" i="1"/>
  <c r="G25" i="1"/>
  <c r="P15" i="1"/>
  <c r="P13" i="1"/>
  <c r="Q10" i="1"/>
  <c r="R9" i="1"/>
  <c r="W12" i="1"/>
  <c r="P12" i="1"/>
  <c r="P16" i="1"/>
  <c r="P4" i="14"/>
  <c r="AD12" i="14"/>
  <c r="C58" i="14" s="1"/>
  <c r="AD13" i="14"/>
  <c r="C59" i="14" s="1"/>
  <c r="AI16" i="14"/>
  <c r="M61" i="14" s="1"/>
  <c r="AD18" i="14"/>
  <c r="C64" i="14" s="1"/>
  <c r="X26" i="14"/>
  <c r="W8" i="1"/>
  <c r="Q15" i="1"/>
  <c r="X28" i="14"/>
  <c r="AD16" i="14"/>
  <c r="C63" i="14" s="1"/>
  <c r="AD28" i="14"/>
  <c r="G26" i="1"/>
  <c r="R12" i="1"/>
  <c r="G24" i="1"/>
  <c r="S13" i="1"/>
  <c r="AE10" i="14"/>
  <c r="H56" i="14" s="1"/>
  <c r="AN10" i="14"/>
  <c r="H71" i="14" s="1"/>
  <c r="Y10" i="14"/>
  <c r="E13" i="14" s="1"/>
  <c r="AJ10" i="14"/>
  <c r="S56" i="14" s="1"/>
  <c r="L56" i="14" s="1"/>
  <c r="Z15" i="1"/>
  <c r="AD8" i="1"/>
  <c r="AN23" i="14"/>
  <c r="AG7" i="1"/>
  <c r="AR9" i="14"/>
  <c r="H83" i="14" s="1"/>
  <c r="B83" i="14" s="1"/>
  <c r="AN15" i="14"/>
  <c r="H70" i="14" s="1"/>
  <c r="B70" i="14" s="1"/>
  <c r="J8" i="1"/>
  <c r="AC9" i="1"/>
  <c r="AD13" i="1"/>
  <c r="S14" i="1"/>
  <c r="S17" i="1"/>
  <c r="I7" i="6"/>
  <c r="K7" i="1"/>
  <c r="AN16" i="14"/>
  <c r="H73" i="14" s="1"/>
  <c r="B73" i="14" s="1"/>
  <c r="AC11" i="1"/>
  <c r="J7" i="6"/>
  <c r="AE13" i="14"/>
  <c r="H59" i="14" s="1"/>
  <c r="AE16" i="14"/>
  <c r="H63" i="14" s="1"/>
  <c r="AR28" i="14"/>
  <c r="S78" i="14" s="1"/>
  <c r="L78" i="14" s="1"/>
  <c r="AG6" i="1"/>
  <c r="Z7" i="1"/>
  <c r="AG9" i="1"/>
  <c r="AC12" i="1"/>
  <c r="Z14" i="1"/>
  <c r="K8" i="6"/>
  <c r="J8" i="6"/>
  <c r="AH9" i="1"/>
  <c r="AE9" i="14"/>
  <c r="H55" i="14" s="1"/>
  <c r="AR11" i="14"/>
  <c r="H90" i="14" s="1"/>
  <c r="B90" i="14" s="1"/>
  <c r="AE12" i="14"/>
  <c r="H58" i="14" s="1"/>
  <c r="AR12" i="14"/>
  <c r="H91" i="14" s="1"/>
  <c r="B91" i="14" s="1"/>
  <c r="AN13" i="14"/>
  <c r="AN14" i="14"/>
  <c r="AR30" i="14"/>
  <c r="S80" i="14" s="1"/>
  <c r="L80" i="14" s="1"/>
  <c r="Y40" i="14"/>
  <c r="E27" i="14" s="1"/>
  <c r="S8" i="1"/>
  <c r="AG8" i="1"/>
  <c r="AC10" i="1"/>
  <c r="H24" i="1"/>
  <c r="S11" i="1"/>
  <c r="J7" i="1"/>
  <c r="G7" i="6"/>
  <c r="J11" i="1"/>
  <c r="K7" i="6"/>
  <c r="Y15" i="14"/>
  <c r="AN25" i="14"/>
  <c r="H80" i="14" s="1"/>
  <c r="B80" i="14" s="1"/>
  <c r="Y26" i="14"/>
  <c r="Y39" i="14"/>
  <c r="E25" i="14" s="1"/>
  <c r="AC6" i="1"/>
  <c r="K10" i="1"/>
  <c r="Z13" i="1"/>
  <c r="G8" i="6"/>
  <c r="AH8" i="1"/>
  <c r="I8" i="6"/>
  <c r="Z10" i="1"/>
  <c r="Z9" i="1"/>
  <c r="AR31" i="14"/>
  <c r="S81" i="14" s="1"/>
  <c r="L81" i="14" s="1"/>
  <c r="AJ9" i="14"/>
  <c r="S55" i="14" s="1"/>
  <c r="Y29" i="14"/>
  <c r="AR37" i="14"/>
  <c r="S84" i="14" s="1"/>
  <c r="L84" i="14" s="1"/>
  <c r="AH7" i="1"/>
  <c r="K8" i="1"/>
  <c r="S10" i="1"/>
  <c r="AG10" i="1"/>
  <c r="AI10" i="1" s="1"/>
  <c r="K11" i="1"/>
  <c r="Z11" i="1"/>
  <c r="S18" i="1"/>
  <c r="H28" i="1"/>
  <c r="Y30" i="14"/>
  <c r="Y41" i="14"/>
  <c r="E30" i="14" s="1"/>
  <c r="S66" i="14" l="1"/>
  <c r="L66" i="14" s="1"/>
  <c r="L55" i="14"/>
  <c r="H78" i="14"/>
  <c r="B78" i="14" s="1"/>
  <c r="L59" i="14"/>
  <c r="C48" i="12"/>
  <c r="L64" i="14"/>
  <c r="C39" i="12"/>
  <c r="D35" i="12" s="1"/>
  <c r="AI6" i="1"/>
  <c r="H9" i="6"/>
  <c r="K9" i="6"/>
  <c r="F11" i="17"/>
  <c r="C55" i="12"/>
  <c r="D55" i="12" s="1"/>
  <c r="C42" i="12"/>
  <c r="I39" i="12"/>
  <c r="J33" i="12" s="1"/>
  <c r="C43" i="12"/>
  <c r="F39" i="12"/>
  <c r="G33" i="12" s="1"/>
  <c r="C44" i="12"/>
  <c r="AD14" i="1"/>
  <c r="L8" i="1"/>
  <c r="AI9" i="1"/>
  <c r="AI7" i="1"/>
  <c r="I9" i="6"/>
  <c r="AG11" i="1"/>
  <c r="J9" i="6"/>
  <c r="AC14" i="1"/>
  <c r="J12" i="1"/>
  <c r="L7" i="1"/>
  <c r="AI8" i="1"/>
  <c r="K12" i="1"/>
  <c r="L10" i="1"/>
  <c r="L7" i="6"/>
  <c r="G9" i="6"/>
  <c r="AH11" i="1"/>
  <c r="L8" i="6"/>
  <c r="L11" i="1"/>
  <c r="D34" i="12" l="1"/>
  <c r="D37" i="12"/>
  <c r="D32" i="12"/>
  <c r="D33" i="12"/>
  <c r="D36" i="12"/>
  <c r="D38" i="12"/>
  <c r="D54" i="12"/>
  <c r="D52" i="12"/>
  <c r="D53" i="12"/>
  <c r="G34" i="12"/>
  <c r="G39" i="12"/>
  <c r="G37" i="12"/>
  <c r="G38" i="12"/>
  <c r="G32" i="12"/>
  <c r="G35" i="12"/>
  <c r="G36" i="12"/>
  <c r="C49" i="12"/>
  <c r="J39" i="12"/>
  <c r="J37" i="12"/>
  <c r="J36" i="12"/>
  <c r="J38" i="12"/>
  <c r="J35" i="12"/>
  <c r="J34" i="12"/>
  <c r="J32" i="12"/>
  <c r="AI11" i="1"/>
  <c r="L12" i="1"/>
  <c r="I9" i="1" s="1"/>
  <c r="L9" i="6"/>
  <c r="D39" i="12" l="1"/>
  <c r="D49" i="12"/>
  <c r="D48" i="12"/>
  <c r="D47" i="12"/>
  <c r="D45" i="12"/>
  <c r="D42" i="12"/>
  <c r="D46" i="12"/>
  <c r="D44" i="12"/>
  <c r="D43" i="12"/>
  <c r="I8" i="1"/>
  <c r="H9" i="1"/>
  <c r="H8" i="1"/>
  <c r="I7" i="1"/>
  <c r="I10" i="1"/>
  <c r="H10" i="1"/>
  <c r="I11" i="1"/>
  <c r="H11" i="1"/>
  <c r="H7" i="1"/>
</calcChain>
</file>

<file path=xl/sharedStrings.xml><?xml version="1.0" encoding="utf-8"?>
<sst xmlns="http://schemas.openxmlformats.org/spreadsheetml/2006/main" count="4574" uniqueCount="762">
  <si>
    <t>Yes</t>
  </si>
  <si>
    <t>Education</t>
  </si>
  <si>
    <t>Food</t>
  </si>
  <si>
    <t>Total</t>
  </si>
  <si>
    <t>Health</t>
  </si>
  <si>
    <t>Open</t>
  </si>
  <si>
    <t>0-4</t>
  </si>
  <si>
    <t>5-11</t>
  </si>
  <si>
    <t>12-17</t>
  </si>
  <si>
    <t>18-59</t>
  </si>
  <si>
    <t>60 and above</t>
  </si>
  <si>
    <t>Demographics</t>
  </si>
  <si>
    <t>Male%</t>
  </si>
  <si>
    <t>Female%</t>
  </si>
  <si>
    <t>Male</t>
  </si>
  <si>
    <t>Female</t>
  </si>
  <si>
    <t>General Information</t>
  </si>
  <si>
    <t>Main Ethnicities</t>
  </si>
  <si>
    <t>Age and Gender Breakdown</t>
  </si>
  <si>
    <t>Main Religions</t>
  </si>
  <si>
    <t>No</t>
  </si>
  <si>
    <t>Modules</t>
  </si>
  <si>
    <t>Shelter</t>
  </si>
  <si>
    <t>Percentage</t>
  </si>
  <si>
    <t>Vulnerable Populations</t>
  </si>
  <si>
    <t>Livelihood</t>
  </si>
  <si>
    <t>Protection</t>
  </si>
  <si>
    <t>Shelter/NFI</t>
  </si>
  <si>
    <t>WASH</t>
  </si>
  <si>
    <t>CCCM</t>
  </si>
  <si>
    <t>Operational Standard</t>
  </si>
  <si>
    <t>3.5m2</t>
  </si>
  <si>
    <t>Places of Origin</t>
  </si>
  <si>
    <t xml:space="preserve"> </t>
  </si>
  <si>
    <t>Status:</t>
  </si>
  <si>
    <t>Reported Indicator</t>
  </si>
  <si>
    <t>Minimum Standard</t>
  </si>
  <si>
    <t>Males</t>
  </si>
  <si>
    <t>Females</t>
  </si>
  <si>
    <t>Totals</t>
  </si>
  <si>
    <t>Over 60</t>
  </si>
  <si>
    <t>Basic Sectorial Information</t>
  </si>
  <si>
    <t>Detailed Sectorial Overview</t>
  </si>
  <si>
    <t>Age</t>
  </si>
  <si>
    <t>1-5km</t>
  </si>
  <si>
    <t xml:space="preserve">Separated Child </t>
  </si>
  <si>
    <t xml:space="preserve">Woman at Risk </t>
  </si>
  <si>
    <t xml:space="preserve">Serious Medical Condition </t>
  </si>
  <si>
    <t xml:space="preserve">Legal Protection Needs </t>
  </si>
  <si>
    <t xml:space="preserve">Single Parent </t>
  </si>
  <si>
    <t xml:space="preserve">Persons with Disabilities </t>
  </si>
  <si>
    <t xml:space="preserve">Unaccompanied Minor/Separated Child </t>
  </si>
  <si>
    <t xml:space="preserve">Older Person at Risk </t>
  </si>
  <si>
    <t>10,000 max</t>
  </si>
  <si>
    <t>min 22</t>
  </si>
  <si>
    <t>10km</t>
  </si>
  <si>
    <t>2m</t>
  </si>
  <si>
    <t>50 max</t>
  </si>
  <si>
    <t>250 max</t>
  </si>
  <si>
    <t>Min 30</t>
  </si>
  <si>
    <t>Max 500</t>
  </si>
  <si>
    <t>PROPOSED NEW VERSION</t>
  </si>
  <si>
    <t>Sector</t>
  </si>
  <si>
    <t>Information/Indicator</t>
  </si>
  <si>
    <t>Example</t>
  </si>
  <si>
    <t>Type</t>
  </si>
  <si>
    <t>Variables</t>
  </si>
  <si>
    <t>Comments</t>
  </si>
  <si>
    <t>Enumerator Name</t>
  </si>
  <si>
    <t>Text</t>
  </si>
  <si>
    <t>Date Last Updated</t>
  </si>
  <si>
    <t>Date</t>
  </si>
  <si>
    <t>Site Name:</t>
  </si>
  <si>
    <t>Lesvos (Kara Tepe)</t>
  </si>
  <si>
    <t>text</t>
  </si>
  <si>
    <t>select one</t>
  </si>
  <si>
    <t>Open, Closed, Planned, Under construction, Contingency, Assessment pending</t>
  </si>
  <si>
    <t>Location of Site</t>
  </si>
  <si>
    <t>Dropdown list of regions, then sites</t>
  </si>
  <si>
    <t>Lat</t>
  </si>
  <si>
    <t>Latitude</t>
  </si>
  <si>
    <t>Long</t>
  </si>
  <si>
    <t>Longitude</t>
  </si>
  <si>
    <t>Overview</t>
  </si>
  <si>
    <t>Waiting (0-24hrs)</t>
  </si>
  <si>
    <t>Waiting (0-24hrs), Transit (1-5 days), Other</t>
  </si>
  <si>
    <t>Registration Activities conducted at site?</t>
  </si>
  <si>
    <t>Yes/No/Don't Know</t>
  </si>
  <si>
    <t>Main nationality during the reporting period</t>
  </si>
  <si>
    <t>% Afghanistan</t>
  </si>
  <si>
    <t>Select one</t>
  </si>
  <si>
    <t>Estimation</t>
  </si>
  <si>
    <t>2nd main nationality during reporting period</t>
  </si>
  <si>
    <t>% Iraq</t>
  </si>
  <si>
    <t>3rd main nationality during reporting period</t>
  </si>
  <si>
    <t>% Syria</t>
  </si>
  <si>
    <t xml:space="preserve"> % adult men out of total population residing at site during the reporting period</t>
  </si>
  <si>
    <t>Estimate if n/a</t>
  </si>
  <si>
    <t>% adult women out of total population residing at site during reporting period</t>
  </si>
  <si>
    <t>% under 18, out of total population residing at site during the reporting period</t>
  </si>
  <si>
    <t>Is electricity available at site</t>
  </si>
  <si>
    <t>Not at all, during the night only, infrequent, available all day</t>
  </si>
  <si>
    <t>Who is providing security at the site?</t>
  </si>
  <si>
    <t>Multiple</t>
  </si>
  <si>
    <t>Don't know/Police/Army/Private/Other</t>
  </si>
  <si>
    <t>Number of tents</t>
  </si>
  <si>
    <t>number</t>
  </si>
  <si>
    <t>Repeating question, Number + Size (UNHCR standard, ??,??)</t>
  </si>
  <si>
    <t>Size of tents</t>
  </si>
  <si>
    <t>Number of rub halls</t>
  </si>
  <si>
    <t>Number of RHUs</t>
  </si>
  <si>
    <t>Total number of people that can be accommodated in other buildings (capacity):</t>
  </si>
  <si>
    <t>Organization/Institution in charge of shelter allocation based on a numbering system</t>
  </si>
  <si>
    <t>DRC</t>
  </si>
  <si>
    <t>NFI</t>
  </si>
  <si>
    <t>% of population receiving NFIs kits?</t>
  </si>
  <si>
    <t>%</t>
  </si>
  <si>
    <t>percentage</t>
  </si>
  <si>
    <t>estimation</t>
  </si>
  <si>
    <t>% of population receiving Hygiene kits</t>
  </si>
  <si>
    <t xml:space="preserve">% of population receiving  sanitary napkins </t>
  </si>
  <si>
    <t>% of population receiving  sleeping bags</t>
  </si>
  <si>
    <t>% of population receiving blankets</t>
  </si>
  <si>
    <t>Total number of functioning toilets</t>
  </si>
  <si>
    <t>Total number of separate toilets for women</t>
  </si>
  <si>
    <t>Total number of functioning hot water showers</t>
  </si>
  <si>
    <t>Total number of hand washing facilities</t>
  </si>
  <si>
    <t>Number</t>
  </si>
  <si>
    <t>Total number of water taps</t>
  </si>
  <si>
    <t xml:space="preserve">Number of hygiene promoters </t>
  </si>
  <si>
    <t>Cleaning of WASH facilities ensured?</t>
  </si>
  <si>
    <t>selct one</t>
  </si>
  <si>
    <t>Yes/No</t>
  </si>
  <si>
    <t>Garbage disposal/waste management organized</t>
  </si>
  <si>
    <t>FOOD</t>
  </si>
  <si>
    <t xml:space="preserve">Distribution of meals </t>
  </si>
  <si>
    <t>None, once per day, twice per day, three times per day, 4 times or more</t>
  </si>
  <si>
    <t>Types of meals</t>
  </si>
  <si>
    <t>select multiple</t>
  </si>
  <si>
    <t>dry food/hot meals/sandwiches/other</t>
  </si>
  <si>
    <t>% of people covered by food distributions</t>
  </si>
  <si>
    <t>&lt;25%, 25-50, 51 to 75%, &gt;75%, all covered,</t>
  </si>
  <si>
    <t>Nutritional screening available</t>
  </si>
  <si>
    <t>Facilities for breastfeeding mothers available on site</t>
  </si>
  <si>
    <t>Distance to nearest Health facility ?</t>
  </si>
  <si>
    <t>on site/less than 1km/1-5 km/more than 5 km/not available</t>
  </si>
  <si>
    <t xml:space="preserve">Ministry of Health Psychosocial Support programmes available </t>
  </si>
  <si>
    <t>24x7 referral service in place with availability of ambulance</t>
  </si>
  <si>
    <t>PROTECTION</t>
  </si>
  <si>
    <t>Safe spaces for children in place</t>
  </si>
  <si>
    <t>Don’t know</t>
  </si>
  <si>
    <t>Safe spaces for women in place</t>
  </si>
  <si>
    <t>Referral mechanism in place for:</t>
  </si>
  <si>
    <t>multiple</t>
  </si>
  <si>
    <t>SGBC/UASC/Medical/PSS/Other</t>
  </si>
  <si>
    <t>Restoring family links services on site</t>
  </si>
  <si>
    <t>Legal assistance to access asylum procedure is available and ensured on site</t>
  </si>
  <si>
    <t>Tensions between host community</t>
  </si>
  <si>
    <t xml:space="preserve">Tensions between groups </t>
  </si>
  <si>
    <t>Communication for &amp; with the refugees</t>
  </si>
  <si>
    <t>Access to Internet</t>
  </si>
  <si>
    <t>Yes Wifi/Yes 3G/ Yes Other/No/Occasionally/Don't Know</t>
  </si>
  <si>
    <t xml:space="preserve">Number of charging plugs </t>
  </si>
  <si>
    <t>Information distribution provided for the following:</t>
  </si>
  <si>
    <t>Dropdown list (Health, Relocation, Asylum Procedure etc)</t>
  </si>
  <si>
    <t xml:space="preserve">Mechanism for feedback &amp; contacting service providers established </t>
  </si>
  <si>
    <t>Ioannis</t>
  </si>
  <si>
    <t>Local government</t>
  </si>
  <si>
    <t>Athens</t>
  </si>
  <si>
    <t>Site Management Authority/Organisation</t>
  </si>
  <si>
    <t>Elliniko I (Hockey Stadium)</t>
  </si>
  <si>
    <t>Additional Comments</t>
  </si>
  <si>
    <t>Please include information about the site which can not be captured in the other field of this form</t>
  </si>
  <si>
    <t>name</t>
  </si>
  <si>
    <t>Govt Focal Point Number:</t>
  </si>
  <si>
    <t>Govt Focal Point Name</t>
  </si>
  <si>
    <t>612345678</t>
  </si>
  <si>
    <t>Is there a coordination meeting at the site</t>
  </si>
  <si>
    <t>{"extentsLinked":false,"version":1}</t>
  </si>
  <si>
    <t>Dead and missing</t>
  </si>
  <si>
    <r>
      <t>272</t>
    </r>
    <r>
      <rPr>
        <sz val="14"/>
        <color rgb="FFC0504D"/>
        <rFont val="Arial"/>
        <family val="2"/>
        <charset val="161"/>
      </rPr>
      <t xml:space="preserve"> </t>
    </r>
    <r>
      <rPr>
        <b/>
        <sz val="14"/>
        <color rgb="FF2E74B5"/>
        <rFont val="Arial"/>
        <family val="2"/>
        <charset val="161"/>
      </rPr>
      <t>dead</t>
    </r>
    <r>
      <rPr>
        <sz val="14"/>
        <color rgb="FF2E74B5"/>
        <rFont val="Arial"/>
        <family val="2"/>
        <charset val="161"/>
      </rPr>
      <t xml:space="preserve"> - </t>
    </r>
    <r>
      <rPr>
        <b/>
        <sz val="14"/>
        <color rgb="FFC0504D"/>
        <rFont val="Arial"/>
        <family val="2"/>
        <charset val="161"/>
      </rPr>
      <t>152</t>
    </r>
    <r>
      <rPr>
        <sz val="14"/>
        <color rgb="FF2E74B5"/>
        <rFont val="Arial"/>
        <family val="2"/>
        <charset val="161"/>
      </rPr>
      <t xml:space="preserve"> </t>
    </r>
    <r>
      <rPr>
        <b/>
        <sz val="14"/>
        <color rgb="FF2E74B5"/>
        <rFont val="Arial"/>
        <family val="2"/>
        <charset val="161"/>
      </rPr>
      <t>missing (2015)</t>
    </r>
  </si>
  <si>
    <r>
      <t>96</t>
    </r>
    <r>
      <rPr>
        <sz val="14"/>
        <color rgb="FFC0504D"/>
        <rFont val="Arial"/>
        <family val="2"/>
        <charset val="161"/>
      </rPr>
      <t xml:space="preserve"> </t>
    </r>
    <r>
      <rPr>
        <b/>
        <sz val="14"/>
        <color rgb="FF2E74B5"/>
        <rFont val="Arial"/>
        <family val="2"/>
        <charset val="161"/>
      </rPr>
      <t>dead</t>
    </r>
    <r>
      <rPr>
        <sz val="14"/>
        <color rgb="FF2E74B5"/>
        <rFont val="Arial"/>
        <family val="2"/>
        <charset val="161"/>
      </rPr>
      <t xml:space="preserve"> - </t>
    </r>
    <r>
      <rPr>
        <b/>
        <sz val="14"/>
        <color rgb="FFC0504D"/>
        <rFont val="Arial"/>
        <family val="2"/>
        <charset val="161"/>
      </rPr>
      <t>42</t>
    </r>
    <r>
      <rPr>
        <sz val="14"/>
        <color rgb="FF2E74B5"/>
        <rFont val="Arial"/>
        <family val="2"/>
        <charset val="161"/>
      </rPr>
      <t xml:space="preserve"> </t>
    </r>
    <r>
      <rPr>
        <b/>
        <sz val="14"/>
        <color rgb="FF2E74B5"/>
        <rFont val="Arial"/>
        <family val="2"/>
        <charset val="161"/>
      </rPr>
      <t>missing (13 Mar. 2016)</t>
    </r>
  </si>
  <si>
    <t xml:space="preserve"> (Source: Hellenic Coast Guard, Greek territorial waters)</t>
  </si>
  <si>
    <t>(Based on registration figures as provided by authorities, arrows indicating higher or lower number based on the day before)</t>
  </si>
  <si>
    <t>Site Name</t>
  </si>
  <si>
    <t>Knut Maehlumshagen</t>
  </si>
  <si>
    <t>Municipality</t>
  </si>
  <si>
    <t>40.298792 21.794442999999998 0.0 0.0</t>
  </si>
  <si>
    <t>Partially</t>
  </si>
  <si>
    <t>private</t>
  </si>
  <si>
    <t>Main nationality present</t>
  </si>
  <si>
    <t>Second nationality present</t>
  </si>
  <si>
    <t>Third nationality present</t>
  </si>
  <si>
    <t>Date last updated:</t>
  </si>
  <si>
    <t xml:space="preserve">NFIs </t>
  </si>
  <si>
    <t>Communication with and for Refugees</t>
  </si>
  <si>
    <t>Iraqi</t>
  </si>
  <si>
    <t>Afghan</t>
  </si>
  <si>
    <t>Syrian</t>
  </si>
  <si>
    <t>Volunteers</t>
  </si>
  <si>
    <t>39.607673 20.902255999999998 0.0 0.0</t>
  </si>
  <si>
    <t>Army</t>
  </si>
  <si>
    <t>2016-03-22T17:07:57.165+02</t>
  </si>
  <si>
    <t>2016-03-23T08:03:25.158+02</t>
  </si>
  <si>
    <t>uuid:33f3d2a6-1d04-4cee-97d7-5167685153f3</t>
  </si>
  <si>
    <t>33f3d2a6-1d04-4cee-97d7-5167685153f3</t>
  </si>
  <si>
    <t>2016-03-23T08:42:40</t>
  </si>
  <si>
    <t>Doliana</t>
  </si>
  <si>
    <t>39.889896 20.599572 0.0 0.0</t>
  </si>
  <si>
    <t>Common wash, shower and toilet area for men and women</t>
  </si>
  <si>
    <t>2016-03-23T12:28:22.501+02</t>
  </si>
  <si>
    <t>2016-03-23T12:38:34.635+02</t>
  </si>
  <si>
    <t>uuid:35ae2c9c-2ccf-4a58-963f-fb90cb7b67f6</t>
  </si>
  <si>
    <t>35ae2c9c-2ccf-4a58-963f-fb90cb7b67f6</t>
  </si>
  <si>
    <t>2016-03-23T11:13:17</t>
  </si>
  <si>
    <t>Konitsa</t>
  </si>
  <si>
    <t>Welfare organisation under Ministry of Labour</t>
  </si>
  <si>
    <t>40.045078 20.744695 0.0 0.0</t>
  </si>
  <si>
    <t>2016-03-23T13:16:18.717+02</t>
  </si>
  <si>
    <t>2016-03-24T08:48:52.280+02</t>
  </si>
  <si>
    <t>uuid:dff09bd6-f288-4ca5-a0d1-54b0fd5a9120</t>
  </si>
  <si>
    <t>dff09bd6-f288-4ca5-a0d1-54b0fd5a9120</t>
  </si>
  <si>
    <t>2016-03-24T06:50:31</t>
  </si>
  <si>
    <t>Knut</t>
  </si>
  <si>
    <t>39.557395 21.762991 0.0 0.0</t>
  </si>
  <si>
    <t>2016-03-24T09:17:47.936+02</t>
  </si>
  <si>
    <t>2016-03-24T10:22:24.101+02</t>
  </si>
  <si>
    <t>uuid:9ee8b89d-8414-4b14-8fb1-bad13f862261</t>
  </si>
  <si>
    <t>9ee8b89d-8414-4b14-8fb1-bad13f862261</t>
  </si>
  <si>
    <t>2016-03-24T08:24:07</t>
  </si>
  <si>
    <t>39.614799999999995 22.247965 0.0 0.0</t>
  </si>
  <si>
    <t>2016-03-24T11:51:52.554+02</t>
  </si>
  <si>
    <t>2016-03-24T13:24:39.876+02</t>
  </si>
  <si>
    <t>uuid:7f275dfa-6025-42f1-856c-4b6a1482fda5</t>
  </si>
  <si>
    <t>7f275dfa-6025-42f1-856c-4b6a1482fda5</t>
  </si>
  <si>
    <t>2016-03-24T11:35:07</t>
  </si>
  <si>
    <t>Tatiana</t>
  </si>
  <si>
    <t>41.121593 22.526557999999998 0.0 0.0</t>
  </si>
  <si>
    <t>The number of tents refers to UNHCR tents. There are thousands of small tents in the site.</t>
  </si>
  <si>
    <t>2016-03-24T15:09:47.932+02</t>
  </si>
  <si>
    <t>2016-03-24T16:39:01.702+02</t>
  </si>
  <si>
    <t>uuid:c2ecf975-eed0-47ae-8629-d360eff5c76e</t>
  </si>
  <si>
    <t>c2ecf975-eed0-47ae-8629-d360eff5c76e</t>
  </si>
  <si>
    <t>2016-03-24T14:40:50</t>
  </si>
  <si>
    <t>None</t>
  </si>
  <si>
    <t>39.330648 22.773495999999998 0.0 0.0</t>
  </si>
  <si>
    <t>2016-03-24T16:34:12.478+02</t>
  </si>
  <si>
    <t>2016-03-24T17:11:20.068+02</t>
  </si>
  <si>
    <t>uuid:77e23d93-9062-4c27-a342-6ab95708a116</t>
  </si>
  <si>
    <t>77e23d93-9062-4c27-a342-6ab95708a116</t>
  </si>
  <si>
    <t>2016-03-24T15:13:00</t>
  </si>
  <si>
    <t>Schisto</t>
  </si>
  <si>
    <t>Trine Jensen</t>
  </si>
  <si>
    <t>37.979115 23.593868999999998 0.0 0.0</t>
  </si>
  <si>
    <t>First Reception Service</t>
  </si>
  <si>
    <t>11 large tents for 10 persons.</t>
  </si>
  <si>
    <t>2016-03-24T15:32:18.429Z</t>
  </si>
  <si>
    <t>2016-03-24T16:26:00.070Z</t>
  </si>
  <si>
    <t>uuid:a8ec2b79-74a3-4c67-9f42-06f0ee56c0b7</t>
  </si>
  <si>
    <t>a8ec2b79-74a3-4c67-9f42-06f0ee56c0b7</t>
  </si>
  <si>
    <t>2016-03-24T16:27:43</t>
  </si>
  <si>
    <t>Region if central greece</t>
  </si>
  <si>
    <t>38.793791 22.527739999999998 0.0 0.0</t>
  </si>
  <si>
    <t>2016-03-24T19:07:57.978+02</t>
  </si>
  <si>
    <t>2016-03-24T21:10:30.011+02</t>
  </si>
  <si>
    <t>uuid:6a3ebe93-9180-46b8-a2da-d773fea63c9c</t>
  </si>
  <si>
    <t>6a3ebe93-9180-46b8-a2da-d773fea63c9c</t>
  </si>
  <si>
    <t>2016-03-24T19:12:12</t>
  </si>
  <si>
    <t>Maria Michalidou</t>
  </si>
  <si>
    <t>37.982472 23.698892999999998 0.0 0.0</t>
  </si>
  <si>
    <t>2016-03-25T14:13:45.974+02</t>
  </si>
  <si>
    <t>2016-03-25T14:40:23.854+02</t>
  </si>
  <si>
    <t>uuid:4f442eff-ebe8-4c6f-ba34-28064d0707f1</t>
  </si>
  <si>
    <t>4f442eff-ebe8-4c6f-ba34-28064d0707f1</t>
  </si>
  <si>
    <t>2016-03-25T12:52:04</t>
  </si>
  <si>
    <t>UNHCR Estimated Site Population</t>
  </si>
  <si>
    <t>Security provided by:</t>
  </si>
  <si>
    <t>once per day</t>
  </si>
  <si>
    <t>Valia Gkeka</t>
  </si>
  <si>
    <t xml:space="preserve">Alternate Ministry for Migration Policy </t>
  </si>
  <si>
    <t>37.899764 23.72637 0.0 0.0</t>
  </si>
  <si>
    <t>2016-03-26T09:36:32.518+02</t>
  </si>
  <si>
    <t>2016-03-26T10:22:27.776+02</t>
  </si>
  <si>
    <t>uuid:2ce7e886-f7a7-4cf4-b3dd-91df0950f439</t>
  </si>
  <si>
    <t>2ce7e886-f7a7-4cf4-b3dd-91df0950f439</t>
  </si>
  <si>
    <t>2016-03-26T08:25:26</t>
  </si>
  <si>
    <t xml:space="preserve">Valia Gkeka </t>
  </si>
  <si>
    <t>37.899087 23.721788999999998 0.0 0.0</t>
  </si>
  <si>
    <t>2016-03-26T10:24:06.011+02</t>
  </si>
  <si>
    <t>2016-03-26T10:57:27.573+02</t>
  </si>
  <si>
    <t>uuid:b552d367-eb95-4a7b-87f7-a64e87403254</t>
  </si>
  <si>
    <t>b552d367-eb95-4a7b-87f7-a64e87403254</t>
  </si>
  <si>
    <t>2016-03-26T08:59:09</t>
  </si>
  <si>
    <t>37.897207 23.729052 0.0 0.0</t>
  </si>
  <si>
    <t>Medical services offered by NGOs</t>
  </si>
  <si>
    <t>2016-03-26T11:00:29.075+02</t>
  </si>
  <si>
    <t>2016-03-26T11:15:50.770+02</t>
  </si>
  <si>
    <t>uuid:b4ad47d7-7e21-40b8-a0e4-d94b0e220a7b</t>
  </si>
  <si>
    <t>b4ad47d7-7e21-40b8-a0e4-d94b0e220a7b</t>
  </si>
  <si>
    <t>2016-03-26T09:17:40</t>
  </si>
  <si>
    <t>Iranian</t>
  </si>
  <si>
    <t>Police</t>
  </si>
  <si>
    <t>Army Police</t>
  </si>
  <si>
    <t>Tense between site manager and Volunteers. Hotel.</t>
  </si>
  <si>
    <t>Site Manager</t>
  </si>
  <si>
    <t>Volunteers Site Manager</t>
  </si>
  <si>
    <t>First Reception Service Site Manager</t>
  </si>
  <si>
    <t>Note toilets</t>
  </si>
  <si>
    <t>Note showers</t>
  </si>
  <si>
    <t>3 times per day</t>
  </si>
  <si>
    <t>4 times or more</t>
  </si>
  <si>
    <t>Unknown</t>
  </si>
  <si>
    <t>On site</t>
  </si>
  <si>
    <t>More than 5 km</t>
  </si>
  <si>
    <t>Less than 1km</t>
  </si>
  <si>
    <t>UASC</t>
  </si>
  <si>
    <t>Occasional access</t>
  </si>
  <si>
    <t>Through 3G continuously</t>
  </si>
  <si>
    <t>Wifi continuously</t>
  </si>
  <si>
    <t>Is difficult to provide accurate estimations as breakdowns of data e.g. gender of the population is Not provided by the managing authority. Also Elaionas has Wifi but is Not strong eNough to cover the whole camp.</t>
  </si>
  <si>
    <t>Health Relocation Procedures Asylum Procedures Food Distributions Shelter Allocation Family Link Services UNHCR Activities NGO/Local Organisation Activities</t>
  </si>
  <si>
    <t>Relocation Procedures Asylum Procedures Food Distributions Family Link Services UNHCR Activities NGO/Local Organisation Activities</t>
  </si>
  <si>
    <t>Health Relocation Procedures Asylum Procedures Food Distributions Family Link Services UNHCR Activities NGO/Local Organisation Activities</t>
  </si>
  <si>
    <t>Health Relocation Procedures Asylum Procedures Family Link Services UNHCR Activities NGO/Local Organisation Activities</t>
  </si>
  <si>
    <t>Lat:</t>
  </si>
  <si>
    <t>Long:</t>
  </si>
  <si>
    <t>NFIs</t>
  </si>
  <si>
    <t>Information distributed provided on:</t>
  </si>
  <si>
    <t>Kozani (Leukovrisi Stadium)</t>
  </si>
  <si>
    <t>Katsika Ioanninon</t>
  </si>
  <si>
    <t>Trikala (Frourio)</t>
  </si>
  <si>
    <t>Larisa-Koutsochero</t>
  </si>
  <si>
    <t>Eidomeni</t>
  </si>
  <si>
    <t>Fthiotida (Thermopiles)</t>
  </si>
  <si>
    <t>Eleonas</t>
  </si>
  <si>
    <t>Elliniko II (West / Olympic Arrivals)</t>
  </si>
  <si>
    <t>Elliniko III (Baseball Stadium)</t>
  </si>
  <si>
    <t># Tents:</t>
  </si>
  <si>
    <t>Size tents:</t>
  </si>
  <si>
    <t># Rub Halls:</t>
  </si>
  <si>
    <t># RHUs:</t>
  </si>
  <si>
    <t># Pre Fabs:</t>
  </si>
  <si>
    <t>Size of Pre Fabs:</t>
  </si>
  <si>
    <t># people accommodated in buildings:</t>
  </si>
  <si>
    <t xml:space="preserve"># Rub Halls: </t>
  </si>
  <si>
    <t xml:space="preserve"># Pre Fabs: </t>
  </si>
  <si>
    <t>For Accommodation:</t>
  </si>
  <si>
    <t># People in site:</t>
  </si>
  <si>
    <t>Source: Government Authorities/Army/Police</t>
  </si>
  <si>
    <t xml:space="preserve">Dry Food </t>
  </si>
  <si>
    <t xml:space="preserve">Hot Meals </t>
  </si>
  <si>
    <t xml:space="preserve">Sandwiches </t>
  </si>
  <si>
    <t xml:space="preserve">Other meals </t>
  </si>
  <si>
    <t>% Need blankets:</t>
  </si>
  <si>
    <t># broken/Non working toilets:</t>
  </si>
  <si>
    <t># Hygiene promoters:</t>
  </si>
  <si>
    <t>Cleaning of wash facilities ensured:</t>
  </si>
  <si>
    <t>Garbage disposal/waste management organised:</t>
  </si>
  <si>
    <t>Showers:</t>
  </si>
  <si>
    <t>Toilets:</t>
  </si>
  <si>
    <t>Types of meals distributed:</t>
  </si>
  <si>
    <t>% Population covered by food distributions:</t>
  </si>
  <si>
    <t>Nutritional screening available:</t>
  </si>
  <si>
    <t>UASC Psychosocial Support</t>
  </si>
  <si>
    <t>Psychosocial Support</t>
  </si>
  <si>
    <t>SGBV UASC Psychosocial Support</t>
  </si>
  <si>
    <t># Charging plugs available:</t>
  </si>
  <si>
    <t>% Site residents accessing internet:</t>
  </si>
  <si>
    <t>Availability of internet:</t>
  </si>
  <si>
    <t>Coordination meeting conducted at site:</t>
  </si>
  <si>
    <t>UNHCR Greece - Site Map</t>
  </si>
  <si>
    <t>Available all day</t>
  </si>
  <si>
    <t>Piraeus Port</t>
  </si>
  <si>
    <t>Agios Andreas</t>
  </si>
  <si>
    <t>Malakasa</t>
  </si>
  <si>
    <t xml:space="preserve">Lavrio </t>
  </si>
  <si>
    <t>Ritsona</t>
  </si>
  <si>
    <t>Magnisia (Aerinou)</t>
  </si>
  <si>
    <t>Pieria</t>
  </si>
  <si>
    <t>Pieria (Camping Nireas)</t>
  </si>
  <si>
    <t>Pieria (stadium)</t>
  </si>
  <si>
    <t>Thessaloniki Port</t>
  </si>
  <si>
    <t xml:space="preserve">EKO (Gas station) </t>
  </si>
  <si>
    <t>Diavata</t>
  </si>
  <si>
    <t>Cherso</t>
  </si>
  <si>
    <t xml:space="preserve">Drama </t>
  </si>
  <si>
    <t>Nea Karvali</t>
  </si>
  <si>
    <t>Filipiada</t>
  </si>
  <si>
    <t>Giannitsa</t>
  </si>
  <si>
    <t>Veria (Armatolou Kokkinou)</t>
  </si>
  <si>
    <t xml:space="preserve"># RHUs: </t>
  </si>
  <si>
    <t>Current capacity:</t>
  </si>
  <si>
    <t>Occupancy registration conducted by:</t>
  </si>
  <si>
    <t>Separate facilities for breastfeeding available:</t>
  </si>
  <si>
    <t>Two way communication system operational:</t>
  </si>
  <si>
    <t>WATER, SANITATION &amp; HYGIENE (WASH)</t>
  </si>
  <si>
    <t>SHELTER</t>
  </si>
  <si>
    <t>HEALTH</t>
  </si>
  <si>
    <t>COMMUNICATION WITH COMMUNITIES</t>
  </si>
  <si>
    <t>% Need sanitory napkins</t>
  </si>
  <si>
    <t>% Need sleeping bags</t>
  </si>
  <si>
    <t>% Need hygiene kit</t>
  </si>
  <si>
    <t>% Need NFIs</t>
  </si>
  <si>
    <t>SGBV:</t>
  </si>
  <si>
    <t>UASC:</t>
  </si>
  <si>
    <t>29/02/2016</t>
  </si>
  <si>
    <t>16/08/2015</t>
  </si>
  <si>
    <t>22/02/2016</t>
  </si>
  <si>
    <t>14/03/2016</t>
  </si>
  <si>
    <t>13/03/2016</t>
  </si>
  <si>
    <t>23/03/2016</t>
  </si>
  <si>
    <t>25/03/2016</t>
  </si>
  <si>
    <t>17/03/2016</t>
  </si>
  <si>
    <t>15/12/2015</t>
  </si>
  <si>
    <t>24/02/2016</t>
  </si>
  <si>
    <t>28/02/2016</t>
  </si>
  <si>
    <t>28/09/2015</t>
  </si>
  <si>
    <t>25/02/2016</t>
  </si>
  <si>
    <t>Not available</t>
  </si>
  <si>
    <t>Other referral mechanism:</t>
  </si>
  <si>
    <t>Psychosocial support:</t>
  </si>
  <si>
    <t># Showers:</t>
  </si>
  <si>
    <t># Showers with hot water:</t>
  </si>
  <si>
    <t># Hand washing facilities:</t>
  </si>
  <si>
    <t>Electricity:</t>
  </si>
  <si>
    <t>Organisation in charge of shelter allocation:</t>
  </si>
  <si>
    <t>Hot Meals, Sandwiches</t>
  </si>
  <si>
    <t>Dry food, Hot Meals</t>
  </si>
  <si>
    <t>Dry food, Hot Meals, Sandwiches</t>
  </si>
  <si>
    <t>Wifi, 3G continuously</t>
  </si>
  <si>
    <t>Other use:</t>
  </si>
  <si>
    <t>Distance to nearest health facility:</t>
  </si>
  <si>
    <t>24x7 referral service in place:</t>
  </si>
  <si>
    <t>Reported cases dysentery:</t>
  </si>
  <si>
    <t>Safe spaces for children:</t>
  </si>
  <si>
    <t>Tensions with host community:</t>
  </si>
  <si>
    <t>Tensions between communities in site:</t>
  </si>
  <si>
    <t># Toilets:</t>
  </si>
  <si>
    <t># Water taps:</t>
  </si>
  <si>
    <t>Information distributed on:</t>
  </si>
  <si>
    <t>Frequency of meals:</t>
  </si>
  <si>
    <t>Restoring family link services:</t>
  </si>
  <si>
    <t>Legal counselling/information provision:</t>
  </si>
  <si>
    <t>Opening date:</t>
  </si>
  <si>
    <t>Site management:</t>
  </si>
  <si>
    <t>Type of site:</t>
  </si>
  <si>
    <t>MoH psychosocial programmes available:</t>
  </si>
  <si>
    <t>Other psychosocial programmes available:</t>
  </si>
  <si>
    <t>Shelter allocation:</t>
  </si>
  <si>
    <t>Media/Newspapers:</t>
  </si>
  <si>
    <t>Restoring family links services:</t>
  </si>
  <si>
    <t>NGOs/Local Org services:</t>
  </si>
  <si>
    <t>Additional comments:</t>
  </si>
  <si>
    <t>Food distributions:</t>
  </si>
  <si>
    <t>Asylum Procedures:</t>
  </si>
  <si>
    <t>Health Services:</t>
  </si>
  <si>
    <t>Relocation Procedures:</t>
  </si>
  <si>
    <t>Other WASH facilities:</t>
  </si>
  <si>
    <t>Pakistani</t>
  </si>
  <si>
    <t>Foteini Priangelou</t>
  </si>
  <si>
    <t>Other</t>
  </si>
  <si>
    <t>Air Force</t>
  </si>
  <si>
    <t>38.386915 23.504613 0 0</t>
  </si>
  <si>
    <t>Infrequent</t>
  </si>
  <si>
    <t>No internet</t>
  </si>
  <si>
    <t>health food distribut</t>
  </si>
  <si>
    <t>2016-03-26T13:23:54.000+02:00</t>
  </si>
  <si>
    <t>2016-03-26T13:47:06.000+02:00</t>
  </si>
  <si>
    <t>No subscriberid property in enketo</t>
  </si>
  <si>
    <t>uuid:94a7ef49-ce99-429b-8cb8-dab6343dae59</t>
  </si>
  <si>
    <t>94a7ef49-ce99-429b-8cb8-dab6343dae59</t>
  </si>
  <si>
    <t>2016-03-26T11:48:43</t>
  </si>
  <si>
    <t>Skerlida Agolli</t>
  </si>
  <si>
    <t>Dry food, Hot meals, Sandwiches</t>
  </si>
  <si>
    <t>Psychosocial support</t>
  </si>
  <si>
    <t>relocation pro asylum proc unhcr activiti</t>
  </si>
  <si>
    <t>2016-03-26T18:59:30.000+02:00</t>
  </si>
  <si>
    <t>2016-03-26T20:03:50.000+02:00</t>
  </si>
  <si>
    <t>uuid:650c4bde-939b-4cfd-9ce7-9d66256e19ff</t>
  </si>
  <si>
    <t>650c4bde-939b-4cfd-9ce7-9d66256e19ff</t>
  </si>
  <si>
    <t>2016-03-26T18:05:06</t>
  </si>
  <si>
    <t>41.09448 22.77195 0 0</t>
  </si>
  <si>
    <t>2016-03-26T21:00:27.000+02:00</t>
  </si>
  <si>
    <t>uuid:757d1e8c-916b-480a-8ac4-146b0d4741be</t>
  </si>
  <si>
    <t>757d1e8c-916b-480a-8ac4-146b0d4741be</t>
  </si>
  <si>
    <t>2016-03-26T19:01:45</t>
  </si>
  <si>
    <t>40.764308 22.446693 0 0</t>
  </si>
  <si>
    <t>2016-03-26T22:19:20.000+02:00</t>
  </si>
  <si>
    <t>uuid:67284fe8-69db-4524-8b2c-c3bee018fbdd</t>
  </si>
  <si>
    <t>67284fe8-69db-4524-8b2c-c3bee018fbdd</t>
  </si>
  <si>
    <t>2016-03-26T20:20:37</t>
  </si>
  <si>
    <t>40.515403 22.2083197 0 0</t>
  </si>
  <si>
    <t>Lebanese</t>
  </si>
  <si>
    <t>shelter alloc</t>
  </si>
  <si>
    <t>2016-03-26T22:56:00.000+02:00</t>
  </si>
  <si>
    <t>uuid:5f9bcc04-f661-4e66-bc8f-b48de0edc402</t>
  </si>
  <si>
    <t>5f9bcc04-f661-4e66-bc8f-b48de0edc402</t>
  </si>
  <si>
    <t>2016-03-26T20:57:17</t>
  </si>
  <si>
    <t>40.70095 22.86394 0 0</t>
  </si>
  <si>
    <t>First Reception Service, Army, Police</t>
  </si>
  <si>
    <t>Hot meals, Sandwiches</t>
  </si>
  <si>
    <t>relocation pro asylum proc current news family link unhcr activiti</t>
  </si>
  <si>
    <t>2016-03-27T15:58:00.000+02:00</t>
  </si>
  <si>
    <t>2016-03-27T16:11:16.000+02:00</t>
  </si>
  <si>
    <t>uuid:90791db2-62c9-4020-a253-bf9646523b81</t>
  </si>
  <si>
    <t>90791db2-62c9-4020-a253-bf9646523b81</t>
  </si>
  <si>
    <t>2016-03-27T14:12:33</t>
  </si>
  <si>
    <t>Emergency reception site</t>
  </si>
  <si>
    <t>Informal site</t>
  </si>
  <si>
    <t>UNHCR Calculated Capacity</t>
  </si>
  <si>
    <t>Coordinates</t>
  </si>
  <si>
    <t>Location Precision</t>
  </si>
  <si>
    <t>Location altitude</t>
  </si>
  <si>
    <t>No registration</t>
  </si>
  <si>
    <t>% 1st Nationality</t>
  </si>
  <si>
    <t>% 2nd Nationality</t>
  </si>
  <si>
    <t>% 3rd Nationality</t>
  </si>
  <si>
    <t>% Adult men estimation</t>
  </si>
  <si>
    <t>% Adult women estimation</t>
  </si>
  <si>
    <t>% Under 18s estimation</t>
  </si>
  <si>
    <t>Shelter (Note)</t>
  </si>
  <si>
    <t>Main Site Management Authority Other</t>
  </si>
  <si>
    <t>type of site Other</t>
  </si>
  <si>
    <t>Main nationality present Other</t>
  </si>
  <si>
    <t>Second nationality present Other</t>
  </si>
  <si>
    <t>Third nationality present Other</t>
  </si>
  <si>
    <t>who is providing main security Other</t>
  </si>
  <si>
    <t>Shelter/Note Other purpose</t>
  </si>
  <si>
    <t>Note Other wash</t>
  </si>
  <si>
    <t>Protection/referral mechanism in place fo Other</t>
  </si>
  <si>
    <t>Hot Meals, Sandwiches, Other</t>
  </si>
  <si>
    <t># Sites Assessed</t>
  </si>
  <si>
    <t># Sites on Mainland</t>
  </si>
  <si>
    <t>Type of Site</t>
  </si>
  <si>
    <t>Relocation site</t>
  </si>
  <si>
    <t>Nationality</t>
  </si>
  <si>
    <t># people</t>
  </si>
  <si>
    <t>2nd Nationality</t>
  </si>
  <si>
    <t>3rd Nationality</t>
  </si>
  <si>
    <t># sites</t>
  </si>
  <si>
    <t>No Internet</t>
  </si>
  <si>
    <t>Through other means</t>
  </si>
  <si>
    <t>SGBV</t>
  </si>
  <si>
    <t>70% some internet connectivity</t>
  </si>
  <si>
    <t>Protection indicators*</t>
  </si>
  <si>
    <t>Referral mechanism in place for*</t>
  </si>
  <si>
    <t>Tensions with host community*</t>
  </si>
  <si>
    <t>Tensions between communities in site*</t>
  </si>
  <si>
    <t>Internet connectivity*</t>
  </si>
  <si>
    <t>*assessed sites only</t>
  </si>
  <si>
    <t>Site Management*</t>
  </si>
  <si>
    <t>1st Nationality*</t>
  </si>
  <si>
    <t>UNHCR estimated population *</t>
  </si>
  <si>
    <t>UNHCR Calculated Capacity *</t>
  </si>
  <si>
    <t>Table of Nationality Estimates</t>
  </si>
  <si>
    <t>Adult Men</t>
  </si>
  <si>
    <t>Adult Women</t>
  </si>
  <si>
    <t>Under 18s</t>
  </si>
  <si>
    <t>Table of Age and Gender Estimates</t>
  </si>
  <si>
    <t>* assessed sites only</t>
  </si>
  <si>
    <t>Occupancy registration conducted by * ^</t>
  </si>
  <si>
    <t>Safe spaces for children*</t>
  </si>
  <si>
    <t>Restoring family link services*</t>
  </si>
  <si>
    <t>Legal counselling/information provision*</t>
  </si>
  <si>
    <t>Not at all</t>
  </si>
  <si>
    <t>During the night only</t>
  </si>
  <si>
    <t>Electricity*</t>
  </si>
  <si>
    <t>Security provided by</t>
  </si>
  <si>
    <t>Private</t>
  </si>
  <si>
    <t>Coordination meeting conducted at site</t>
  </si>
  <si>
    <t>Totals of Nationalities Estimates*</t>
  </si>
  <si>
    <t>Age and Gender Breakdown Estimates*</t>
  </si>
  <si>
    <t>#</t>
  </si>
  <si>
    <t>Tents</t>
  </si>
  <si>
    <t>Pre Fabs</t>
  </si>
  <si>
    <t>RHUs</t>
  </si>
  <si>
    <t>Rub Halls</t>
  </si>
  <si>
    <t>People accommodated in buildings</t>
  </si>
  <si>
    <t>Accommodation*</t>
  </si>
  <si>
    <t xml:space="preserve"> Toilets</t>
  </si>
  <si>
    <t xml:space="preserve"> Showers</t>
  </si>
  <si>
    <t xml:space="preserve"> Showers with hot water</t>
  </si>
  <si>
    <t xml:space="preserve"> Separated shower for females</t>
  </si>
  <si>
    <t xml:space="preserve"> Hand washing facilities</t>
  </si>
  <si>
    <t xml:space="preserve"> Water taps</t>
  </si>
  <si>
    <t xml:space="preserve"> Hygiene promoters</t>
  </si>
  <si>
    <t>Garbage disposal/waste management organised*</t>
  </si>
  <si>
    <t>Cleaning of wash facilities ensured*</t>
  </si>
  <si>
    <t>Other Use*</t>
  </si>
  <si>
    <t>Other WASH facilities*</t>
  </si>
  <si>
    <t>Showers*</t>
  </si>
  <si>
    <t>Toilets*</t>
  </si>
  <si>
    <t xml:space="preserve"> Broken/Non working toilets</t>
  </si>
  <si>
    <t xml:space="preserve"> Separate toilets for females ~</t>
  </si>
  <si>
    <t>~ 40% estimated based on arrivals in March</t>
  </si>
  <si>
    <t>Average # of persons per shower</t>
  </si>
  <si>
    <t>Average # of persons per toilet</t>
  </si>
  <si>
    <t>Average # of persons per tap</t>
  </si>
  <si>
    <t>Once per day</t>
  </si>
  <si>
    <t>Twice per day</t>
  </si>
  <si>
    <t># of sites</t>
  </si>
  <si>
    <t>Hot meals</t>
  </si>
  <si>
    <t>Sandwiches</t>
  </si>
  <si>
    <t>Dry food</t>
  </si>
  <si>
    <t>Types of meals distributed * ^</t>
  </si>
  <si>
    <t>Frequency of meals*</t>
  </si>
  <si>
    <t>^ multiple answers possible for question</t>
  </si>
  <si>
    <t>Separate facilities for breastfeeding available*</t>
  </si>
  <si>
    <t>Population covered by food distributions*</t>
  </si>
  <si>
    <t>Nutritional screening available*</t>
  </si>
  <si>
    <t>Sites Monitoring</t>
  </si>
  <si>
    <t>GENERAL INFORMATION</t>
  </si>
  <si>
    <t>Overall Sites Situation</t>
  </si>
  <si>
    <t># people at assessed sites(Govt figures)</t>
  </si>
  <si>
    <t>People at assessed sites(based on Govt figures)</t>
  </si>
  <si>
    <t>People in all site (based on Govt figures)</t>
  </si>
  <si>
    <t>Current capacity (Govt estimate)</t>
  </si>
  <si>
    <t>100% coverage</t>
  </si>
  <si>
    <t>80-99% coverage</t>
  </si>
  <si>
    <t>Less than 80%</t>
  </si>
  <si>
    <t>Distance to nearest health facility</t>
  </si>
  <si>
    <t>MoH psychosocial programmes available</t>
  </si>
  <si>
    <t>Other psychosocial programmes available</t>
  </si>
  <si>
    <t>24x7 referral service in place</t>
  </si>
  <si>
    <t>Reported cases dysentery</t>
  </si>
  <si>
    <t>1-5km away</t>
  </si>
  <si>
    <t>Standard</t>
  </si>
  <si>
    <t>Health Services</t>
  </si>
  <si>
    <t>Relocation Procedures</t>
  </si>
  <si>
    <t>Asylum Procedures</t>
  </si>
  <si>
    <t>Food distributions</t>
  </si>
  <si>
    <t>Shelter allocation</t>
  </si>
  <si>
    <t>Media/Newspapers</t>
  </si>
  <si>
    <t>Restoring family links services</t>
  </si>
  <si>
    <t>UNHCR role</t>
  </si>
  <si>
    <t>NGOs/Local Org services</t>
  </si>
  <si>
    <t>Information distributed provided on * ^</t>
  </si>
  <si>
    <t>Two way communication system operational*</t>
  </si>
  <si>
    <t>Greece Site Monitoring Dashboard</t>
  </si>
  <si>
    <t>30/03/2016</t>
  </si>
  <si>
    <t>Source: Government/Authorities</t>
  </si>
  <si>
    <t>UNHCR's services:</t>
  </si>
  <si>
    <t>Toilets in separated area for women:</t>
  </si>
  <si>
    <t>Showers in separated area for women:</t>
  </si>
  <si>
    <t>Oscar Hotel</t>
  </si>
  <si>
    <t>other</t>
  </si>
  <si>
    <t>Mercy Corps (UNHCR IP)</t>
  </si>
  <si>
    <t>36.893388 27.283433 0 0</t>
  </si>
  <si>
    <t>Informal_Site</t>
  </si>
  <si>
    <t>pakistani</t>
  </si>
  <si>
    <t>Kurdish Turks</t>
  </si>
  <si>
    <t>unknown</t>
  </si>
  <si>
    <t>no</t>
  </si>
  <si>
    <t>Mercy Corps</t>
  </si>
  <si>
    <t>yes</t>
  </si>
  <si>
    <t>sgbv uasc pss</t>
  </si>
  <si>
    <t>health relocation_pro asylum_proc food_distribut shelter_alloc current_news family_link unhcr_activiti ngos_local_org</t>
  </si>
  <si>
    <t>Cost effective and dignified accommodation modality in absence of public/private land where to install a proper accommodation site.</t>
  </si>
  <si>
    <t>2016-03-30T10:21:07.000+03:00</t>
  </si>
  <si>
    <t>2016-03-30T13:19:04.000+03:00</t>
  </si>
  <si>
    <t>no subscriberid property in enketo</t>
  </si>
  <si>
    <t>uuid:aa9413bb-1758-40fe-adc1-787e3436ee40</t>
  </si>
  <si>
    <t>aa9413bb-1758-40fe-adc1-787e3436ee40</t>
  </si>
  <si>
    <t>2016-03-30T10:20:52</t>
  </si>
  <si>
    <t>volunteers</t>
  </si>
  <si>
    <t>40.960285 24.523902 0.0 0.0</t>
  </si>
  <si>
    <t>syrian</t>
  </si>
  <si>
    <t>Palestinian</t>
  </si>
  <si>
    <t>Health Department; MdM</t>
  </si>
  <si>
    <t>relocation_pro asylum_proc unhcr_activiti</t>
  </si>
  <si>
    <t>2016-03-30T15:40:50.230+03</t>
  </si>
  <si>
    <t>2016-03-30T16:53:09.585+03</t>
  </si>
  <si>
    <t>uuid:796cf6ad-7e70-49c5-88ca-f1b16fcfa131</t>
  </si>
  <si>
    <t>796cf6ad-7e70-49c5-88ca-f1b16fcfa131</t>
  </si>
  <si>
    <t>2016-03-30T14:17:56</t>
  </si>
  <si>
    <t>40.920243 24.269064999999998 0.0 0.0</t>
  </si>
  <si>
    <t>All residents located inside basketball stadium. Zero privacy for families. Site unsuitable unless outdoor grounds (football pitches) used as tent site.</t>
  </si>
  <si>
    <t>2016-03-31T11:25:36.213+03</t>
  </si>
  <si>
    <t>2016-03-31T11:37:26.825+03</t>
  </si>
  <si>
    <t>uuid:4626473d-6545-49b8-9a87-825d0406461f</t>
  </si>
  <si>
    <t>4626473d-6545-49b8-9a87-825d0406461f</t>
  </si>
  <si>
    <t>2016-03-31T08:50:15</t>
  </si>
  <si>
    <t>37.992855999999996 23.729696 0.0 0.0</t>
  </si>
  <si>
    <t>Public space</t>
  </si>
  <si>
    <t>none</t>
  </si>
  <si>
    <t>health shelter_alloc ngos_local_org</t>
  </si>
  <si>
    <t>Difficult to report as Victoria square is not a site as such.</t>
  </si>
  <si>
    <t>2016-03-31T12:29:48.039+03</t>
  </si>
  <si>
    <t>2016-03-31T12:43:19.029+03</t>
  </si>
  <si>
    <t>202052966000161</t>
  </si>
  <si>
    <t>uuid:b4131592-ba62-42ba-a9b1-db7ecb6c3621</t>
  </si>
  <si>
    <t>b4131592-ba62-42ba-a9b1-db7ecb6c3621</t>
  </si>
  <si>
    <t>2016-03-31T09:45:33</t>
  </si>
  <si>
    <t>Eleftheroupoli</t>
  </si>
  <si>
    <t>Victoria square</t>
  </si>
  <si>
    <t>15/03/2016</t>
  </si>
  <si>
    <t>20/03/2016</t>
  </si>
  <si>
    <t>Stergianni</t>
  </si>
  <si>
    <t>Jeff Wilkinson</t>
  </si>
  <si>
    <t>Mariella Michailidou</t>
  </si>
  <si>
    <t>To be closed</t>
  </si>
  <si>
    <t>4 times per day</t>
  </si>
  <si>
    <t>Hot meals, sandwiches</t>
  </si>
  <si>
    <t>SGBV UASC PSS</t>
  </si>
  <si>
    <t>Information provision on:</t>
  </si>
  <si>
    <t>Current site management:</t>
  </si>
  <si>
    <t>Nea Kavala</t>
  </si>
  <si>
    <t>Polykastro (Nea Kavala</t>
  </si>
  <si>
    <t>Hellenic Army</t>
  </si>
  <si>
    <t xml:space="preserve">Ministry for Migration Policy </t>
  </si>
  <si>
    <t>Hellenic Air Force</t>
  </si>
  <si>
    <t>Hellenic Army, Hellenic  Police</t>
  </si>
  <si>
    <t>Informal Site</t>
  </si>
  <si>
    <t>41.17143 24.068963 0.0 0.0</t>
  </si>
  <si>
    <t>2016-03-31T17:05:35.710+03</t>
  </si>
  <si>
    <t>2016-03-31T17:15:10.987+03</t>
  </si>
  <si>
    <t>uuid:f8e1d450-b836-4148-939b-be5f6a276517</t>
  </si>
  <si>
    <t>f8e1d450-b836-4148-939b-be5f6a276517</t>
  </si>
  <si>
    <t>2016-03-31T14:17:21</t>
  </si>
  <si>
    <t>Hellenic Police</t>
  </si>
  <si>
    <t>31/03/2016</t>
  </si>
  <si>
    <t>21/03/2016</t>
  </si>
  <si>
    <t>18/03/2016</t>
  </si>
  <si>
    <t>26/03/206</t>
  </si>
  <si>
    <t>Region of central greece</t>
  </si>
  <si>
    <t>Welfare Org. under Ministry of Labour</t>
  </si>
  <si>
    <t>All sites are under the responsibility of the Greek authorities. The information as displayed in the site profile is collected on a weekly basis and based on information from different sources, i.e. site manager, Hellenic Police, UNHCR field teams. Please send any feedback to: Alexandra Barbara Krause &lt;krause@unhcr.org&gt; &amp; Ioannis Papachristodoulou &lt;papachri@unhcr.org&gt;</t>
  </si>
  <si>
    <t>army</t>
  </si>
  <si>
    <t>avail_all_day</t>
  </si>
  <si>
    <t>3_per_day</t>
  </si>
  <si>
    <t>on_site</t>
  </si>
  <si>
    <t>202052965802541</t>
  </si>
  <si>
    <t>37.938418 21.206941 0.0 0.0</t>
  </si>
  <si>
    <t>hot_meals sandwiches</t>
  </si>
  <si>
    <t>through_3g_con</t>
  </si>
  <si>
    <t xml:space="preserve">Open for one day. Prob with water supply. Health center in process of being set up. </t>
  </si>
  <si>
    <t>2016-03-31T11:13:48.417+03</t>
  </si>
  <si>
    <t>2016-04-01T16:33:08.608+03</t>
  </si>
  <si>
    <t>uuid:50700b7c-01fc-4945-b46a-61b3b0e7d4ef</t>
  </si>
  <si>
    <t>50700b7c-01fc-4945-b46a-61b3b0e7d4ef</t>
  </si>
  <si>
    <t>2016-04-01T13:35:09</t>
  </si>
  <si>
    <t xml:space="preserve">Andravidas </t>
  </si>
  <si>
    <t>39.224421 20.872987 0.0 0.0</t>
  </si>
  <si>
    <t xml:space="preserve">12 not connected showers. Oxfam will replace chemical toilets with permanent. Well organised. </t>
  </si>
  <si>
    <t>2016-03-31T16:50:28.619+03</t>
  </si>
  <si>
    <t>2016-04-01T08:47:30.945+03</t>
  </si>
  <si>
    <t>uuid:dd61cfe3-8f95-4e1a-ab8f-c41feca4a187</t>
  </si>
  <si>
    <t>dd61cfe3-8f95-4e1a-ab8f-c41feca4a187</t>
  </si>
  <si>
    <t>2016-04-01T05:49:50</t>
  </si>
  <si>
    <t>open</t>
  </si>
  <si>
    <t>uasc</t>
  </si>
  <si>
    <t>health relocation_pro asylum_proc food_distribut unhcr_activiti</t>
  </si>
  <si>
    <t>The 28 tents are the UNHCR tents. There are also thousands of small camping tents.</t>
  </si>
  <si>
    <t>2016-04-01T17:20:17.826+03</t>
  </si>
  <si>
    <t>2016-04-01T17:28:35.906+03</t>
  </si>
  <si>
    <t>202052966029444</t>
  </si>
  <si>
    <t>uuid:4f0ccc69-c108-475c-952d-5010efb3bdbd</t>
  </si>
  <si>
    <t>4f0ccc69-c108-475c-952d-5010efb3bdbd</t>
  </si>
  <si>
    <t>2016-04-01T14:30:31</t>
  </si>
  <si>
    <t>Eidomeni1</t>
  </si>
  <si>
    <t>N/A</t>
  </si>
  <si>
    <t>Number of Sites on Mainland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</si>
</sst>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_(* \(#,##0\);_(* &quot;-&quot;_);_(@_)"/>
    <numFmt numFmtId="43" formatCode="_(* #,##0.00_);_(* \(#,##0.00\);_(* &quot;-&quot;??_);_(@_)"/>
    <numFmt numFmtId="164" formatCode="dd/mm/yyyy"/>
    <numFmt numFmtId="165" formatCode="0.0%"/>
    <numFmt numFmtId="166" formatCode="_(* #,##0_);_(* \(#,##0\);_(* &quot;-&quot;??_);_(@_)"/>
    <numFmt numFmtId="167" formatCode="0.0"/>
    <numFmt numFmtId="168" formatCode="0,000"/>
    <numFmt numFmtId="169" formatCode="_(* #,##0_);_(* \(#,##0\);_(* &quot;-&quot;_)"/>
    <numFmt numFmtId="170" formatCode="[$-409]dd\-mmm\-yy;@"/>
    <numFmt numFmtId="171" formatCode="_(* #,##0;_(* \(#,##0;_(* &quot;-&quot;_);_(@_)"/>
    <numFmt numFmtId="172" formatCode="#,##0\ _€"/>
    <numFmt numFmtId="173" formatCode="[$-409]d/mmm;@"/>
    <numFmt numFmtId="174" formatCode="d/mm/yyyy;@"/>
    <numFmt numFmtId="175" formatCode="0.00000"/>
    <numFmt numFmtId="176" formatCode="0&quot;%&quot;"/>
    <numFmt numFmtId="177" formatCode="@&quot;%&quot;"/>
    <numFmt numFmtId="178" formatCode="0.000"/>
    <numFmt numFmtId="179" formatCode="dd\.mm\.yyyy;@"/>
  </numFmts>
  <fonts count="160">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0"/>
      <name val="Arial"/>
      <family val="2"/>
    </font>
    <font>
      <sz val="11"/>
      <color theme="1"/>
      <name val="Calibri"/>
      <family val="2"/>
      <charset val="238"/>
      <scheme val="minor"/>
    </font>
    <font>
      <b/>
      <sz val="11"/>
      <color indexed="63"/>
      <name val="Calibri"/>
      <family val="2"/>
    </font>
    <font>
      <sz val="11"/>
      <color indexed="62"/>
      <name val="Calibri"/>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9"/>
      <name val="Tahoma"/>
      <family val="2"/>
    </font>
    <font>
      <sz val="11"/>
      <color indexed="10"/>
      <name val="Calibri"/>
      <family val="2"/>
    </font>
    <font>
      <i/>
      <sz val="11"/>
      <color indexed="23"/>
      <name val="Calibri"/>
      <family val="2"/>
    </font>
    <font>
      <sz val="11"/>
      <color theme="1"/>
      <name val="Arial"/>
      <family val="2"/>
    </font>
    <font>
      <sz val="10"/>
      <color theme="1"/>
      <name val="Arial"/>
      <family val="2"/>
    </font>
    <font>
      <b/>
      <sz val="12"/>
      <color theme="1"/>
      <name val="Arial"/>
      <family val="2"/>
    </font>
    <font>
      <b/>
      <sz val="12"/>
      <color rgb="FF0072BC"/>
      <name val="Arial"/>
      <family val="2"/>
    </font>
    <font>
      <b/>
      <sz val="10"/>
      <color rgb="FF63686A"/>
      <name val="Arial"/>
      <family val="2"/>
    </font>
    <font>
      <sz val="10"/>
      <color rgb="FF63686A"/>
      <name val="Arial"/>
      <family val="2"/>
    </font>
    <font>
      <b/>
      <sz val="10"/>
      <name val="Arial"/>
      <family val="2"/>
    </font>
    <font>
      <b/>
      <sz val="12"/>
      <name val="Arial"/>
      <family val="2"/>
    </font>
    <font>
      <sz val="11"/>
      <color theme="4" tint="0.79998168889431442"/>
      <name val="Arial"/>
      <family val="2"/>
    </font>
    <font>
      <sz val="10"/>
      <color theme="4" tint="0.79998168889431442"/>
      <name val="Arial"/>
      <family val="2"/>
    </font>
    <font>
      <b/>
      <sz val="20"/>
      <color theme="0"/>
      <name val="Arial"/>
      <family val="2"/>
    </font>
    <font>
      <b/>
      <sz val="11"/>
      <color theme="1"/>
      <name val="Arial"/>
      <family val="2"/>
    </font>
    <font>
      <sz val="11"/>
      <color rgb="FF2A87C8"/>
      <name val="Arial"/>
      <family val="2"/>
    </font>
    <font>
      <b/>
      <sz val="10"/>
      <color rgb="FF0072BC"/>
      <name val="Arial"/>
      <family val="2"/>
    </font>
    <font>
      <b/>
      <sz val="10"/>
      <color rgb="FFFF0000"/>
      <name val="Arial"/>
      <family val="2"/>
      <charset val="161"/>
    </font>
    <font>
      <b/>
      <sz val="10"/>
      <name val="Arial"/>
      <family val="2"/>
      <charset val="161"/>
    </font>
    <font>
      <b/>
      <sz val="8"/>
      <color rgb="FF0072BC"/>
      <name val="Arial"/>
      <family val="2"/>
      <charset val="161"/>
    </font>
    <font>
      <b/>
      <sz val="8"/>
      <color theme="4"/>
      <name val="Arial"/>
      <family val="2"/>
      <charset val="161"/>
    </font>
    <font>
      <sz val="10"/>
      <color theme="1"/>
      <name val="Arial"/>
      <family val="2"/>
      <charset val="161"/>
    </font>
    <font>
      <b/>
      <sz val="10"/>
      <color rgb="FF0072BC"/>
      <name val="Arial"/>
      <family val="2"/>
      <charset val="161"/>
    </font>
    <font>
      <sz val="10"/>
      <name val="Arial"/>
      <family val="2"/>
      <charset val="161"/>
    </font>
    <font>
      <sz val="8"/>
      <name val="Tahoma"/>
      <family val="2"/>
    </font>
    <font>
      <sz val="8"/>
      <color indexed="9"/>
      <name val="Verdana"/>
      <family val="2"/>
    </font>
    <font>
      <sz val="8"/>
      <name val="Verdana"/>
      <family val="2"/>
    </font>
    <font>
      <sz val="8"/>
      <color indexed="9"/>
      <name val="Tahoma"/>
      <family val="2"/>
    </font>
    <font>
      <b/>
      <sz val="8"/>
      <name val="Verdana"/>
      <family val="2"/>
    </font>
    <font>
      <sz val="8"/>
      <color indexed="10"/>
      <name val="Verdana"/>
      <family val="2"/>
    </font>
    <font>
      <sz val="10"/>
      <color indexed="9"/>
      <name val="Arial"/>
      <family val="2"/>
    </font>
    <font>
      <u/>
      <sz val="10"/>
      <color indexed="12"/>
      <name val="Arial"/>
      <family val="2"/>
    </font>
    <font>
      <sz val="8"/>
      <color indexed="10"/>
      <name val="Tahoma"/>
      <family val="2"/>
    </font>
    <font>
      <sz val="8"/>
      <color indexed="63"/>
      <name val="Verdana"/>
      <family val="2"/>
    </font>
    <font>
      <sz val="8"/>
      <color indexed="16"/>
      <name val="Verdana"/>
      <family val="2"/>
    </font>
    <font>
      <sz val="8"/>
      <color indexed="63"/>
      <name val="Tahoma"/>
      <family val="2"/>
    </font>
    <font>
      <sz val="8"/>
      <color theme="0" tint="-0.499984740745262"/>
      <name val="Verdana"/>
      <family val="2"/>
    </font>
    <font>
      <u/>
      <sz val="10"/>
      <color theme="10"/>
      <name val="Arial"/>
      <family val="2"/>
    </font>
    <font>
      <u/>
      <sz val="10"/>
      <color theme="0"/>
      <name val="Arial"/>
      <family val="2"/>
    </font>
    <font>
      <b/>
      <sz val="9"/>
      <name val="Verdana"/>
      <family val="2"/>
    </font>
    <font>
      <b/>
      <sz val="8"/>
      <color theme="0" tint="-0.34998626667073579"/>
      <name val="Verdana"/>
      <family val="2"/>
    </font>
    <font>
      <b/>
      <sz val="12"/>
      <color rgb="FF000000"/>
      <name val="Arial"/>
      <family val="2"/>
    </font>
    <font>
      <sz val="14"/>
      <color rgb="FF000000"/>
      <name val="Arial"/>
      <family val="2"/>
    </font>
    <font>
      <sz val="6"/>
      <color rgb="FF595959"/>
      <name val="Verdana"/>
      <family val="2"/>
      <charset val="161"/>
    </font>
    <font>
      <b/>
      <sz val="20"/>
      <color rgb="FF3182BD"/>
      <name val="Lato"/>
      <family val="2"/>
    </font>
    <font>
      <b/>
      <sz val="14"/>
      <color rgb="FFFF0000"/>
      <name val="ProximaNovaA-Regular"/>
    </font>
    <font>
      <b/>
      <sz val="10"/>
      <color theme="0" tint="-0.499984740745262"/>
      <name val="ProximaNovaA-Regular"/>
    </font>
    <font>
      <b/>
      <sz val="9"/>
      <color theme="0" tint="-0.499984740745262"/>
      <name val="ProximaNovaA-Regular"/>
    </font>
    <font>
      <b/>
      <sz val="14"/>
      <name val="ProximaNovaA-Regular"/>
    </font>
    <font>
      <b/>
      <sz val="12"/>
      <color rgb="FFFF0000"/>
      <name val="ProximaNovaA-Regular"/>
    </font>
    <font>
      <b/>
      <sz val="14"/>
      <color theme="1"/>
      <name val="ProximaNovaA-Regular"/>
    </font>
    <font>
      <b/>
      <sz val="16"/>
      <color rgb="FFC0504D"/>
      <name val="ProximaNovaA-Regular"/>
    </font>
    <font>
      <b/>
      <sz val="14"/>
      <color rgb="FFC0504D"/>
      <name val="ProximaNovaA-Regular"/>
    </font>
    <font>
      <b/>
      <sz val="7"/>
      <color rgb="FF2E74B5"/>
      <name val="ProximaNovaA-Regular"/>
    </font>
    <font>
      <sz val="10"/>
      <name val="Arial"/>
      <family val="2"/>
      <charset val="161"/>
    </font>
    <font>
      <sz val="18"/>
      <color indexed="51"/>
      <name val="Wingdings 3"/>
      <family val="1"/>
      <charset val="2"/>
    </font>
    <font>
      <sz val="18"/>
      <color rgb="FF00B050"/>
      <name val="Wingdings 3"/>
      <family val="1"/>
      <charset val="2"/>
    </font>
    <font>
      <b/>
      <sz val="16"/>
      <color theme="0"/>
      <name val="Arial"/>
      <family val="2"/>
      <charset val="161"/>
    </font>
    <font>
      <b/>
      <sz val="9"/>
      <name val="Arial"/>
      <family val="2"/>
      <charset val="161"/>
    </font>
    <font>
      <b/>
      <sz val="14"/>
      <name val="Arial"/>
      <family val="2"/>
      <charset val="161"/>
    </font>
    <font>
      <b/>
      <sz val="20"/>
      <color rgb="FF3182BD"/>
      <name val="Arial"/>
      <family val="2"/>
      <charset val="161"/>
    </font>
    <font>
      <b/>
      <sz val="16"/>
      <color rgb="FFC0504D"/>
      <name val="Arial"/>
      <family val="2"/>
      <charset val="161"/>
    </font>
    <font>
      <b/>
      <sz val="14"/>
      <color rgb="FFC0504D"/>
      <name val="Arial"/>
      <family val="2"/>
      <charset val="161"/>
    </font>
    <font>
      <sz val="14"/>
      <color rgb="FFC0504D"/>
      <name val="Arial"/>
      <family val="2"/>
      <charset val="161"/>
    </font>
    <font>
      <b/>
      <sz val="14"/>
      <color rgb="FF2E74B5"/>
      <name val="Arial"/>
      <family val="2"/>
      <charset val="161"/>
    </font>
    <font>
      <sz val="14"/>
      <color rgb="FF2E74B5"/>
      <name val="Arial"/>
      <family val="2"/>
      <charset val="161"/>
    </font>
    <font>
      <b/>
      <sz val="7"/>
      <color rgb="FF2E74B5"/>
      <name val="Arial"/>
      <family val="2"/>
      <charset val="161"/>
    </font>
    <font>
      <b/>
      <sz val="12"/>
      <name val="Arial"/>
      <family val="2"/>
      <charset val="161"/>
    </font>
    <font>
      <b/>
      <sz val="9"/>
      <color theme="0" tint="-0.499984740745262"/>
      <name val="Arial"/>
      <family val="2"/>
      <charset val="161"/>
    </font>
    <font>
      <b/>
      <sz val="14"/>
      <color rgb="FF000000"/>
      <name val="Arial"/>
      <family val="2"/>
      <charset val="161"/>
    </font>
    <font>
      <b/>
      <sz val="8"/>
      <color rgb="FF3182BD"/>
      <name val="Arial"/>
      <family val="2"/>
      <charset val="161"/>
    </font>
    <font>
      <b/>
      <sz val="12"/>
      <name val="Verdana"/>
      <family val="2"/>
    </font>
    <font>
      <sz val="10"/>
      <color indexed="9"/>
      <name val="Verdana"/>
      <family val="2"/>
    </font>
    <font>
      <b/>
      <sz val="12"/>
      <color theme="0"/>
      <name val="Arial"/>
      <family val="2"/>
      <charset val="161"/>
    </font>
    <font>
      <sz val="10"/>
      <color indexed="10"/>
      <name val="Tahoma"/>
      <family val="2"/>
    </font>
    <font>
      <sz val="10"/>
      <name val="Tahoma"/>
      <family val="2"/>
    </font>
    <font>
      <sz val="10"/>
      <name val="Verdana"/>
      <family val="2"/>
    </font>
    <font>
      <b/>
      <sz val="11"/>
      <color theme="4"/>
      <name val="Arial"/>
      <family val="2"/>
    </font>
    <font>
      <b/>
      <sz val="10"/>
      <color rgb="FF595959"/>
      <name val="Arial"/>
      <family val="2"/>
    </font>
    <font>
      <sz val="8"/>
      <color rgb="FFFF0000"/>
      <name val="Tahoma"/>
      <family val="2"/>
    </font>
    <font>
      <sz val="8"/>
      <color rgb="FFFF0000"/>
      <name val="Verdana"/>
      <family val="2"/>
    </font>
    <font>
      <b/>
      <sz val="12"/>
      <color rgb="FF0072BC"/>
      <name val="Arial"/>
      <family val="2"/>
      <charset val="161"/>
    </font>
    <font>
      <sz val="12"/>
      <name val="Verdana"/>
      <family val="2"/>
    </font>
    <font>
      <b/>
      <sz val="9"/>
      <color rgb="FF0072BC"/>
      <name val="Verdana"/>
      <family val="2"/>
    </font>
    <font>
      <b/>
      <sz val="12"/>
      <color rgb="FF3182BD"/>
      <name val="Lato"/>
      <family val="2"/>
    </font>
    <font>
      <sz val="8"/>
      <name val="Arial"/>
      <family val="2"/>
    </font>
    <font>
      <b/>
      <sz val="8"/>
      <name val="Arial"/>
      <family val="2"/>
    </font>
    <font>
      <b/>
      <sz val="14"/>
      <name val="Arial"/>
      <family val="2"/>
    </font>
    <font>
      <b/>
      <sz val="10"/>
      <color rgb="FF0072BC"/>
      <name val="Lato"/>
      <family val="2"/>
    </font>
    <font>
      <b/>
      <sz val="14"/>
      <color rgb="FF3182BD"/>
      <name val="Arial"/>
      <family val="2"/>
    </font>
    <font>
      <i/>
      <sz val="8"/>
      <name val="Arial"/>
      <family val="2"/>
    </font>
    <font>
      <sz val="10"/>
      <color rgb="FF000000"/>
      <name val="Arial"/>
      <family val="2"/>
    </font>
    <font>
      <b/>
      <sz val="11"/>
      <name val="Arial"/>
      <family val="2"/>
    </font>
    <font>
      <sz val="10"/>
      <color theme="6" tint="-0.499984740745262"/>
      <name val="Arial"/>
      <family val="2"/>
    </font>
    <font>
      <b/>
      <sz val="10"/>
      <color rgb="FF000000"/>
      <name val="Arial"/>
      <family val="2"/>
    </font>
    <font>
      <sz val="10"/>
      <color indexed="51"/>
      <name val="Arial"/>
      <family val="2"/>
    </font>
    <font>
      <i/>
      <sz val="10"/>
      <name val="Arial"/>
      <family val="2"/>
    </font>
    <font>
      <sz val="11"/>
      <name val="Arial"/>
      <family val="2"/>
    </font>
    <font>
      <i/>
      <sz val="11"/>
      <name val="Verdana"/>
      <family val="2"/>
    </font>
    <font>
      <sz val="11"/>
      <name val="Verdana"/>
      <family val="2"/>
    </font>
    <font>
      <b/>
      <sz val="11"/>
      <color rgb="FF3182BD"/>
      <name val="ProximaNovaA-Regular"/>
    </font>
    <font>
      <b/>
      <sz val="11"/>
      <color rgb="FF3182BD"/>
      <name val="Proxima Nova Rg"/>
      <family val="3"/>
    </font>
    <font>
      <b/>
      <sz val="11"/>
      <color rgb="FF3182BD"/>
      <name val="Lato"/>
      <family val="2"/>
    </font>
    <font>
      <i/>
      <sz val="11"/>
      <name val="Arial"/>
      <family val="2"/>
    </font>
    <font>
      <b/>
      <sz val="11"/>
      <color rgb="FF0072BC"/>
      <name val="Arial"/>
      <family val="2"/>
    </font>
    <font>
      <sz val="11"/>
      <color rgb="FF595959"/>
      <name val="Verdana"/>
      <family val="2"/>
      <charset val="161"/>
    </font>
    <font>
      <sz val="11"/>
      <name val="Calibri"/>
      <family val="2"/>
      <scheme val="minor"/>
    </font>
    <font>
      <sz val="11"/>
      <name val="ProximaNovaA-Regular"/>
    </font>
    <font>
      <b/>
      <sz val="9"/>
      <color theme="0" tint="-0.499984740745262"/>
      <name val="Arial"/>
      <family val="2"/>
    </font>
    <font>
      <i/>
      <sz val="9"/>
      <name val="Arial"/>
      <family val="2"/>
    </font>
    <font>
      <b/>
      <u/>
      <sz val="12"/>
      <color theme="0"/>
      <name val="Arial"/>
      <family val="2"/>
    </font>
    <font>
      <b/>
      <sz val="11"/>
      <name val="Arial"/>
      <family val="2"/>
      <charset val="161"/>
    </font>
    <font>
      <b/>
      <sz val="11"/>
      <color rgb="FF0072BC"/>
      <name val="Arial"/>
      <family val="2"/>
      <charset val="161"/>
    </font>
    <font>
      <sz val="10"/>
      <color rgb="FFFF0000"/>
      <name val="Arial"/>
      <family val="2"/>
    </font>
    <font>
      <b/>
      <sz val="11"/>
      <color rgb="FF3182BD"/>
      <name val="Arial"/>
      <family val="2"/>
    </font>
    <font>
      <b/>
      <sz val="11"/>
      <color rgb="FFC0504D"/>
      <name val="Arial"/>
      <family val="2"/>
    </font>
    <font>
      <b/>
      <sz val="11"/>
      <color rgb="FFFF0000"/>
      <name val="Arial"/>
      <family val="2"/>
    </font>
    <font>
      <b/>
      <sz val="11"/>
      <color theme="0" tint="-0.499984740745262"/>
      <name val="Arial"/>
      <family val="2"/>
    </font>
    <font>
      <b/>
      <sz val="11"/>
      <color rgb="FF2E74B5"/>
      <name val="Arial"/>
      <family val="2"/>
    </font>
    <font>
      <b/>
      <sz val="11"/>
      <color theme="0" tint="-0.34998626667073579"/>
      <name val="Arial"/>
      <family val="2"/>
    </font>
    <font>
      <b/>
      <sz val="11"/>
      <color rgb="FF000000"/>
      <name val="Arial"/>
      <family val="2"/>
    </font>
    <font>
      <b/>
      <sz val="11"/>
      <color rgb="FF00B050"/>
      <name val="Arial"/>
      <family val="2"/>
    </font>
    <font>
      <b/>
      <sz val="11"/>
      <color indexed="51"/>
      <name val="Arial"/>
      <family val="2"/>
    </font>
    <font>
      <b/>
      <sz val="11"/>
      <color theme="6" tint="-0.499984740745262"/>
      <name val="Arial"/>
      <family val="2"/>
    </font>
    <font>
      <b/>
      <i/>
      <sz val="11"/>
      <name val="Arial"/>
      <family val="2"/>
    </font>
    <font>
      <sz val="14"/>
      <name val="Arial"/>
      <family val="2"/>
      <charset val="161"/>
    </font>
    <font>
      <b/>
      <sz val="14"/>
      <color rgb="FF3182BD"/>
      <name val="Arial"/>
      <family val="2"/>
      <charset val="161"/>
    </font>
    <font>
      <b/>
      <sz val="14"/>
      <color rgb="FFFF0000"/>
      <name val="Arial"/>
      <family val="2"/>
      <charset val="161"/>
    </font>
    <font>
      <b/>
      <sz val="14"/>
      <color rgb="FF0072BC"/>
      <name val="Arial"/>
      <family val="2"/>
      <charset val="161"/>
    </font>
    <font>
      <b/>
      <sz val="18"/>
      <color rgb="FF3182BD"/>
      <name val="Arial"/>
      <family val="2"/>
      <charset val="161"/>
    </font>
    <font>
      <sz val="14"/>
      <color rgb="FF000000"/>
      <name val="Arial"/>
      <family val="2"/>
      <charset val="161"/>
    </font>
    <font>
      <b/>
      <sz val="14"/>
      <color rgb="FF595959"/>
      <name val="Arial"/>
      <family val="2"/>
      <charset val="161"/>
    </font>
    <font>
      <i/>
      <sz val="14"/>
      <name val="Arial"/>
      <family val="2"/>
      <charset val="161"/>
    </font>
    <font>
      <sz val="14"/>
      <color rgb="FF595959"/>
      <name val="Arial"/>
      <family val="2"/>
      <charset val="161"/>
    </font>
    <font>
      <b/>
      <sz val="14"/>
      <color theme="0" tint="-0.499984740745262"/>
      <name val="Arial"/>
      <family val="2"/>
      <charset val="161"/>
    </font>
    <font>
      <sz val="14"/>
      <name val="Verdana"/>
      <family val="2"/>
    </font>
    <font>
      <b/>
      <sz val="14"/>
      <color rgb="FF0072BC"/>
      <name val="Arial"/>
      <family val="2"/>
    </font>
    <font>
      <b/>
      <sz val="14"/>
      <color theme="1"/>
      <name val="Arial"/>
      <family val="2"/>
    </font>
    <font>
      <b/>
      <sz val="10"/>
      <color rgb="FF3182BD"/>
      <name val="Arial"/>
      <family val="2"/>
      <charset val="161"/>
    </font>
    <font>
      <sz val="12.1"/>
      <color rgb="FF000000"/>
      <name val="Calibri"/>
      <family val="2"/>
      <charset val="161"/>
      <scheme val="minor"/>
    </font>
    <font>
      <sz val="11"/>
      <color rgb="FFFF0000"/>
      <name val="Calibri"/>
      <family val="2"/>
      <scheme val="minor"/>
    </font>
  </fonts>
  <fills count="41">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72BC"/>
        <bgColor indexed="64"/>
      </patternFill>
    </fill>
    <fill>
      <patternFill patternType="solid">
        <fgColor rgb="FFC8C9C7"/>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3"/>
        <bgColor indexed="64"/>
      </patternFill>
    </fill>
    <fill>
      <patternFill patternType="solid">
        <fgColor rgb="FF1F497D"/>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FF7C8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C8C9C7"/>
      </left>
      <right style="thin">
        <color rgb="FFC8C9C7"/>
      </right>
      <top style="thin">
        <color rgb="FFC8C9C7"/>
      </top>
      <bottom style="thin">
        <color rgb="FFC8C9C7"/>
      </bottom>
      <diagonal/>
    </border>
    <border>
      <left/>
      <right style="thin">
        <color rgb="FFC8C9C7"/>
      </right>
      <top/>
      <bottom style="thin">
        <color rgb="FFC8C9C7"/>
      </bottom>
      <diagonal/>
    </border>
    <border>
      <left/>
      <right style="thin">
        <color rgb="FFC8C9C7"/>
      </right>
      <top/>
      <bottom/>
      <diagonal/>
    </border>
    <border>
      <left style="thin">
        <color rgb="FFC8C9C7"/>
      </left>
      <right style="thin">
        <color rgb="FFC8C9C7"/>
      </right>
      <top/>
      <bottom style="thin">
        <color rgb="FFC8C9C7"/>
      </bottom>
      <diagonal/>
    </border>
    <border>
      <left style="thin">
        <color rgb="FFC8C9C7"/>
      </left>
      <right/>
      <top style="thin">
        <color rgb="FFC8C9C7"/>
      </top>
      <bottom style="thin">
        <color rgb="FFC8C9C7"/>
      </bottom>
      <diagonal/>
    </border>
    <border>
      <left/>
      <right style="thin">
        <color rgb="FFC8C9C7"/>
      </right>
      <top style="thin">
        <color rgb="FFC8C9C7"/>
      </top>
      <bottom style="thin">
        <color rgb="FFC8C9C7"/>
      </bottom>
      <diagonal/>
    </border>
    <border>
      <left/>
      <right style="thin">
        <color indexed="64"/>
      </right>
      <top/>
      <bottom/>
      <diagonal/>
    </border>
    <border>
      <left style="thin">
        <color indexed="64"/>
      </left>
      <right/>
      <top/>
      <bottom/>
      <diagonal/>
    </border>
    <border>
      <left/>
      <right/>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indexed="64"/>
      </left>
      <right style="double">
        <color indexed="64"/>
      </right>
      <top/>
      <bottom style="thin">
        <color indexed="64"/>
      </bottom>
      <diagonal/>
    </border>
    <border>
      <left style="double">
        <color auto="1"/>
      </left>
      <right style="thin">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indexed="64"/>
      </left>
      <right style="double">
        <color indexed="64"/>
      </right>
      <top style="thin">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thin">
        <color auto="1"/>
      </bottom>
      <diagonal/>
    </border>
    <border>
      <left style="thin">
        <color indexed="64"/>
      </left>
      <right style="double">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style="medium">
        <color rgb="FF3182BD"/>
      </left>
      <right/>
      <top style="medium">
        <color rgb="FF3182BD"/>
      </top>
      <bottom/>
      <diagonal/>
    </border>
    <border>
      <left/>
      <right/>
      <top style="medium">
        <color rgb="FF3182BD"/>
      </top>
      <bottom/>
      <diagonal/>
    </border>
    <border>
      <left style="medium">
        <color rgb="FF3182BD"/>
      </left>
      <right/>
      <top/>
      <bottom/>
      <diagonal/>
    </border>
    <border>
      <left/>
      <right style="medium">
        <color rgb="FF3182BD"/>
      </right>
      <top/>
      <bottom/>
      <diagonal/>
    </border>
    <border>
      <left style="medium">
        <color rgb="FF3182BD"/>
      </left>
      <right/>
      <top/>
      <bottom style="medium">
        <color rgb="FF3182BD"/>
      </bottom>
      <diagonal/>
    </border>
    <border>
      <left/>
      <right/>
      <top/>
      <bottom style="medium">
        <color rgb="FF3182BD"/>
      </bottom>
      <diagonal/>
    </border>
    <border>
      <left/>
      <right style="medium">
        <color rgb="FF3182BD"/>
      </right>
      <top/>
      <bottom style="medium">
        <color rgb="FF3182BD"/>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72BC"/>
      </right>
      <top style="medium">
        <color rgb="FF3182BD"/>
      </top>
      <bottom/>
      <diagonal/>
    </border>
    <border>
      <left/>
      <right style="thin">
        <color rgb="FF0072BC"/>
      </right>
      <top/>
      <bottom/>
      <diagonal/>
    </border>
    <border>
      <left style="thin">
        <color rgb="FF0072BC"/>
      </left>
      <right style="thin">
        <color rgb="FF0072BC"/>
      </right>
      <top style="thin">
        <color rgb="FF0072BC"/>
      </top>
      <bottom style="thin">
        <color rgb="FF0072BC"/>
      </bottom>
      <diagonal/>
    </border>
    <border>
      <left style="thin">
        <color rgb="FF0072BC"/>
      </left>
      <right style="thin">
        <color rgb="FF0072BC"/>
      </right>
      <top style="thin">
        <color rgb="FF0072BC"/>
      </top>
      <bottom/>
      <diagonal/>
    </border>
    <border>
      <left style="thin">
        <color rgb="FF0072BC"/>
      </left>
      <right/>
      <top style="thin">
        <color rgb="FF0072BC"/>
      </top>
      <bottom style="thin">
        <color rgb="FF0072BC"/>
      </bottom>
      <diagonal/>
    </border>
    <border>
      <left/>
      <right style="medium">
        <color rgb="FF3182BD"/>
      </right>
      <top style="medium">
        <color rgb="FF3182BD"/>
      </top>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diagonal/>
    </border>
  </borders>
  <cellStyleXfs count="244">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4" fillId="0" borderId="0"/>
    <xf numFmtId="0" fontId="1" fillId="0" borderId="0"/>
    <xf numFmtId="0" fontId="4" fillId="0" borderId="0"/>
    <xf numFmtId="0" fontId="5" fillId="0" borderId="0"/>
    <xf numFmtId="9" fontId="5" fillId="0" borderId="0" applyFont="0" applyFill="0" applyBorder="0" applyAlignment="0" applyProtection="0"/>
    <xf numFmtId="0" fontId="6" fillId="23" borderId="4" applyNumberFormat="0" applyAlignment="0" applyProtection="0"/>
    <xf numFmtId="0" fontId="6" fillId="23" borderId="4" applyNumberFormat="0" applyAlignment="0" applyProtection="0"/>
    <xf numFmtId="0" fontId="7" fillId="14" borderId="5" applyNumberFormat="0" applyAlignment="0" applyProtection="0"/>
    <xf numFmtId="0" fontId="7" fillId="14" borderId="5" applyNumberFormat="0" applyAlignment="0" applyProtection="0"/>
    <xf numFmtId="0" fontId="8" fillId="0" borderId="6" applyNumberFormat="0" applyFill="0" applyAlignment="0" applyProtection="0"/>
    <xf numFmtId="0" fontId="8" fillId="0" borderId="6" applyNumberFormat="0" applyFill="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9" fillId="11" borderId="0" applyNumberFormat="0" applyBorder="0" applyAlignment="0" applyProtection="0"/>
    <xf numFmtId="0" fontId="10" fillId="23" borderId="5" applyNumberFormat="0" applyAlignment="0" applyProtection="0"/>
    <xf numFmtId="0" fontId="10" fillId="23" borderId="5" applyNumberFormat="0" applyAlignment="0" applyProtection="0"/>
    <xf numFmtId="0" fontId="11" fillId="28" borderId="7" applyNumberFormat="0" applyAlignment="0" applyProtection="0"/>
    <xf numFmtId="0" fontId="12" fillId="0" borderId="8" applyNumberFormat="0" applyFill="0" applyAlignment="0" applyProtection="0"/>
    <xf numFmtId="0" fontId="13" fillId="10" borderId="0" applyNumberFormat="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30" borderId="12" applyNumberFormat="0" applyFont="0" applyAlignment="0" applyProtection="0"/>
    <xf numFmtId="0" fontId="19" fillId="30" borderId="12"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 fillId="0" borderId="0"/>
    <xf numFmtId="0" fontId="42"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13" fillId="10" borderId="0" applyNumberFormat="0" applyBorder="0" applyAlignment="0" applyProtection="0"/>
    <xf numFmtId="0" fontId="10" fillId="23" borderId="56" applyNumberFormat="0" applyAlignment="0" applyProtection="0"/>
    <xf numFmtId="0" fontId="11" fillId="28" borderId="57" applyNumberFormat="0" applyAlignment="0" applyProtection="0"/>
    <xf numFmtId="43" fontId="4" fillId="0" borderId="0" applyFont="0" applyFill="0" applyBorder="0" applyAlignment="0" applyProtection="0"/>
    <xf numFmtId="0" fontId="21" fillId="0" borderId="0" applyNumberFormat="0" applyFill="0" applyBorder="0" applyAlignment="0" applyProtection="0"/>
    <xf numFmtId="0" fontId="9" fillId="11"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50" fillId="0" borderId="0" applyNumberFormat="0" applyFill="0" applyBorder="0" applyAlignment="0" applyProtection="0">
      <alignment vertical="top"/>
      <protection locked="0"/>
    </xf>
    <xf numFmtId="0" fontId="7" fillId="14" borderId="56" applyNumberFormat="0" applyAlignment="0" applyProtection="0"/>
    <xf numFmtId="0" fontId="12" fillId="0" borderId="8" applyNumberFormat="0" applyFill="0" applyAlignment="0" applyProtection="0"/>
    <xf numFmtId="0" fontId="18" fillId="29" borderId="0" applyNumberFormat="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19" fillId="30" borderId="58" applyNumberFormat="0" applyFont="0" applyAlignment="0" applyProtection="0"/>
    <xf numFmtId="0" fontId="6" fillId="23" borderId="59" applyNumberFormat="0" applyAlignment="0" applyProtection="0"/>
    <xf numFmtId="9" fontId="4" fillId="0" borderId="0" applyFont="0" applyFill="0" applyBorder="0" applyAlignment="0" applyProtection="0"/>
    <xf numFmtId="0" fontId="14" fillId="0" borderId="0" applyNumberFormat="0" applyFill="0" applyBorder="0" applyAlignment="0" applyProtection="0"/>
    <xf numFmtId="0" fontId="8" fillId="0" borderId="60" applyNumberFormat="0" applyFill="0" applyAlignment="0" applyProtection="0"/>
    <xf numFmtId="0" fontId="20" fillId="0" borderId="0" applyNumberFormat="0" applyFill="0" applyBorder="0" applyAlignment="0" applyProtection="0"/>
    <xf numFmtId="0" fontId="6" fillId="23" borderId="59" applyNumberFormat="0" applyAlignment="0" applyProtection="0"/>
    <xf numFmtId="0" fontId="7" fillId="14" borderId="56" applyNumberFormat="0" applyAlignment="0" applyProtection="0"/>
    <xf numFmtId="0" fontId="8" fillId="0" borderId="60" applyNumberFormat="0" applyFill="0" applyAlignment="0" applyProtection="0"/>
    <xf numFmtId="0" fontId="10" fillId="23" borderId="56" applyNumberFormat="0" applyAlignment="0" applyProtection="0"/>
    <xf numFmtId="0" fontId="11" fillId="28" borderId="57" applyNumberFormat="0" applyAlignment="0" applyProtection="0"/>
    <xf numFmtId="0" fontId="19" fillId="30" borderId="58" applyNumberFormat="0" applyFont="0" applyAlignment="0" applyProtection="0"/>
    <xf numFmtId="0" fontId="50" fillId="0" borderId="0" applyNumberFormat="0" applyFill="0" applyBorder="0" applyAlignment="0" applyProtection="0">
      <alignment vertical="top"/>
      <protection locked="0"/>
    </xf>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13" fillId="10" borderId="0" applyNumberFormat="0" applyBorder="0" applyAlignment="0" applyProtection="0"/>
    <xf numFmtId="0" fontId="10" fillId="23" borderId="56" applyNumberFormat="0" applyAlignment="0" applyProtection="0"/>
    <xf numFmtId="0" fontId="11" fillId="28" borderId="57" applyNumberFormat="0" applyAlignment="0" applyProtection="0"/>
    <xf numFmtId="43" fontId="4" fillId="0" borderId="0" applyFont="0" applyFill="0" applyBorder="0" applyAlignment="0" applyProtection="0"/>
    <xf numFmtId="0" fontId="21" fillId="0" borderId="0" applyNumberFormat="0" applyFill="0" applyBorder="0" applyAlignment="0" applyProtection="0"/>
    <xf numFmtId="0" fontId="9" fillId="11"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7" fillId="14" borderId="56" applyNumberFormat="0" applyAlignment="0" applyProtection="0"/>
    <xf numFmtId="0" fontId="12" fillId="0" borderId="8" applyNumberFormat="0" applyFill="0" applyAlignment="0" applyProtection="0"/>
    <xf numFmtId="0" fontId="18" fillId="29" borderId="0" applyNumberFormat="0" applyBorder="0" applyAlignment="0" applyProtection="0"/>
    <xf numFmtId="0" fontId="19" fillId="30" borderId="58" applyNumberFormat="0" applyFont="0" applyAlignment="0" applyProtection="0"/>
    <xf numFmtId="0" fontId="6" fillId="23" borderId="59" applyNumberFormat="0" applyAlignment="0" applyProtection="0"/>
    <xf numFmtId="9" fontId="4" fillId="0" borderId="0" applyFont="0" applyFill="0" applyBorder="0" applyAlignment="0" applyProtection="0"/>
    <xf numFmtId="0" fontId="14" fillId="0" borderId="0" applyNumberFormat="0" applyFill="0" applyBorder="0" applyAlignment="0" applyProtection="0"/>
    <xf numFmtId="0" fontId="8" fillId="0" borderId="60" applyNumberFormat="0" applyFill="0" applyAlignment="0" applyProtection="0"/>
    <xf numFmtId="0" fontId="20" fillId="0" borderId="0" applyNumberFormat="0" applyFill="0" applyBorder="0" applyAlignment="0" applyProtection="0"/>
    <xf numFmtId="43" fontId="1" fillId="0" borderId="0" applyFont="0" applyFill="0" applyBorder="0" applyAlignment="0" applyProtection="0"/>
    <xf numFmtId="0" fontId="50" fillId="0" borderId="0" applyNumberFormat="0" applyFill="0" applyBorder="0" applyAlignment="0" applyProtection="0">
      <alignment vertical="top"/>
      <protection locked="0"/>
    </xf>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13" fillId="10" borderId="0" applyNumberFormat="0" applyBorder="0" applyAlignment="0" applyProtection="0"/>
    <xf numFmtId="0" fontId="10" fillId="23" borderId="56" applyNumberFormat="0" applyAlignment="0" applyProtection="0"/>
    <xf numFmtId="0" fontId="11" fillId="28" borderId="57" applyNumberFormat="0" applyAlignment="0" applyProtection="0"/>
    <xf numFmtId="43" fontId="4" fillId="0" borderId="0" applyFont="0" applyFill="0" applyBorder="0" applyAlignment="0" applyProtection="0"/>
    <xf numFmtId="0" fontId="21" fillId="0" borderId="0" applyNumberFormat="0" applyFill="0" applyBorder="0" applyAlignment="0" applyProtection="0"/>
    <xf numFmtId="0" fontId="9" fillId="11"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7" fillId="14" borderId="56" applyNumberFormat="0" applyAlignment="0" applyProtection="0"/>
    <xf numFmtId="0" fontId="12" fillId="0" borderId="8" applyNumberFormat="0" applyFill="0" applyAlignment="0" applyProtection="0"/>
    <xf numFmtId="0" fontId="18" fillId="29" borderId="0" applyNumberFormat="0" applyBorder="0" applyAlignment="0" applyProtection="0"/>
    <xf numFmtId="0" fontId="19" fillId="30" borderId="58" applyNumberFormat="0" applyFont="0" applyAlignment="0" applyProtection="0"/>
    <xf numFmtId="0" fontId="6" fillId="23" borderId="59" applyNumberFormat="0" applyAlignment="0" applyProtection="0"/>
    <xf numFmtId="9" fontId="4" fillId="0" borderId="0" applyFont="0" applyFill="0" applyBorder="0" applyAlignment="0" applyProtection="0"/>
    <xf numFmtId="0" fontId="14" fillId="0" borderId="0" applyNumberFormat="0" applyFill="0" applyBorder="0" applyAlignment="0" applyProtection="0"/>
    <xf numFmtId="0" fontId="8" fillId="0" borderId="60" applyNumberFormat="0" applyFill="0" applyAlignment="0" applyProtection="0"/>
    <xf numFmtId="0" fontId="2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4" fillId="0" borderId="0"/>
    <xf numFmtId="170" fontId="56" fillId="0" borderId="0" applyNumberFormat="0" applyFill="0" applyBorder="0" applyAlignment="0" applyProtection="0"/>
    <xf numFmtId="173" fontId="1" fillId="0" borderId="0"/>
    <xf numFmtId="0" fontId="73" fillId="0" borderId="0"/>
  </cellStyleXfs>
  <cellXfs count="1195">
    <xf numFmtId="0" fontId="0" fillId="0" borderId="0" xfId="0"/>
    <xf numFmtId="0" fontId="0" fillId="3" borderId="0" xfId="0" applyFill="1"/>
    <xf numFmtId="0" fontId="22" fillId="3" borderId="0" xfId="0" applyFont="1" applyFill="1"/>
    <xf numFmtId="0" fontId="22" fillId="4" borderId="0" xfId="0" applyFont="1" applyFill="1"/>
    <xf numFmtId="0" fontId="23" fillId="0" borderId="1" xfId="0" applyFont="1" applyBorder="1"/>
    <xf numFmtId="0" fontId="23" fillId="0" borderId="0" xfId="0" applyFont="1"/>
    <xf numFmtId="0" fontId="23" fillId="2" borderId="1" xfId="0" applyFont="1" applyFill="1" applyBorder="1" applyAlignment="1">
      <alignment wrapText="1"/>
    </xf>
    <xf numFmtId="0" fontId="23" fillId="8" borderId="1" xfId="0" applyFont="1" applyFill="1" applyBorder="1" applyAlignment="1">
      <alignment wrapText="1"/>
    </xf>
    <xf numFmtId="0" fontId="23" fillId="0" borderId="1" xfId="0" applyFont="1" applyFill="1" applyBorder="1" applyAlignment="1">
      <alignment wrapText="1"/>
    </xf>
    <xf numFmtId="0" fontId="23"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xf numFmtId="0" fontId="23" fillId="0" borderId="1" xfId="0" applyFont="1" applyBorder="1" applyAlignment="1">
      <alignment horizontal="left"/>
    </xf>
    <xf numFmtId="164" fontId="23" fillId="0" borderId="1" xfId="0" applyNumberFormat="1" applyFont="1" applyBorder="1"/>
    <xf numFmtId="0" fontId="22" fillId="0" borderId="0" xfId="0" applyFont="1"/>
    <xf numFmtId="0" fontId="22" fillId="0" borderId="0" xfId="0" applyFont="1" applyFill="1"/>
    <xf numFmtId="0" fontId="24" fillId="3" borderId="0" xfId="0" applyFont="1" applyFill="1" applyAlignment="1">
      <alignment horizontal="right" vertical="center"/>
    </xf>
    <xf numFmtId="0" fontId="24" fillId="3" borderId="0" xfId="0" applyFont="1" applyFill="1"/>
    <xf numFmtId="0" fontId="22" fillId="3" borderId="0" xfId="0" applyFont="1" applyFill="1" applyBorder="1"/>
    <xf numFmtId="0" fontId="22" fillId="4" borderId="0" xfId="0" applyFont="1" applyFill="1" applyBorder="1"/>
    <xf numFmtId="0" fontId="23" fillId="33" borderId="1" xfId="0" applyFont="1" applyFill="1" applyBorder="1"/>
    <xf numFmtId="0" fontId="23" fillId="33" borderId="1" xfId="0" applyFont="1" applyFill="1" applyBorder="1" applyAlignment="1">
      <alignment wrapText="1"/>
    </xf>
    <xf numFmtId="0" fontId="4" fillId="33" borderId="1" xfId="0" applyFont="1" applyFill="1" applyBorder="1" applyAlignment="1">
      <alignment horizontal="left"/>
    </xf>
    <xf numFmtId="0" fontId="4" fillId="33" borderId="1" xfId="0" applyFont="1" applyFill="1" applyBorder="1" applyAlignment="1"/>
    <xf numFmtId="0" fontId="23" fillId="33" borderId="1" xfId="0" applyFont="1" applyFill="1" applyBorder="1" applyAlignment="1">
      <alignment horizontal="left"/>
    </xf>
    <xf numFmtId="164" fontId="23" fillId="33" borderId="1" xfId="0" applyNumberFormat="1" applyFont="1" applyFill="1" applyBorder="1"/>
    <xf numFmtId="0" fontId="23" fillId="33" borderId="1" xfId="0" applyNumberFormat="1" applyFont="1" applyFill="1" applyBorder="1"/>
    <xf numFmtId="9" fontId="23" fillId="33" borderId="1" xfId="0" applyNumberFormat="1" applyFont="1" applyFill="1" applyBorder="1"/>
    <xf numFmtId="9" fontId="23" fillId="33" borderId="1" xfId="1" applyFont="1" applyFill="1" applyBorder="1"/>
    <xf numFmtId="167" fontId="23" fillId="33" borderId="1" xfId="0" applyNumberFormat="1" applyFont="1" applyFill="1" applyBorder="1"/>
    <xf numFmtId="0" fontId="23" fillId="33" borderId="0" xfId="0" applyFont="1" applyFill="1"/>
    <xf numFmtId="0" fontId="26" fillId="4" borderId="0" xfId="0" applyFont="1" applyFill="1" applyBorder="1"/>
    <xf numFmtId="9" fontId="27" fillId="4" borderId="0" xfId="0" applyNumberFormat="1" applyFont="1" applyFill="1" applyBorder="1" applyAlignment="1">
      <alignment horizontal="center"/>
    </xf>
    <xf numFmtId="0" fontId="27" fillId="4" borderId="0" xfId="0" applyFont="1" applyFill="1" applyBorder="1" applyAlignment="1">
      <alignment horizontal="center"/>
    </xf>
    <xf numFmtId="0" fontId="25" fillId="4" borderId="0" xfId="0" applyFont="1" applyFill="1" applyBorder="1" applyAlignment="1">
      <alignment vertical="center"/>
    </xf>
    <xf numFmtId="0" fontId="23" fillId="3" borderId="0" xfId="0" applyFont="1" applyFill="1"/>
    <xf numFmtId="0" fontId="23" fillId="0" borderId="0" xfId="0" applyFont="1" applyFill="1"/>
    <xf numFmtId="0" fontId="23" fillId="0" borderId="0" xfId="0" applyFont="1" applyFill="1" applyAlignment="1">
      <alignment wrapText="1"/>
    </xf>
    <xf numFmtId="0" fontId="27" fillId="3" borderId="0" xfId="0" applyFont="1" applyFill="1" applyBorder="1"/>
    <xf numFmtId="166" fontId="27" fillId="3" borderId="0" xfId="2" applyNumberFormat="1" applyFont="1" applyFill="1" applyBorder="1" applyAlignment="1">
      <alignment horizontal="left"/>
    </xf>
    <xf numFmtId="166" fontId="27" fillId="4" borderId="0" xfId="2" applyNumberFormat="1" applyFont="1" applyFill="1" applyBorder="1" applyAlignment="1">
      <alignment horizontal="left"/>
    </xf>
    <xf numFmtId="0" fontId="27" fillId="4" borderId="0" xfId="0" applyFont="1" applyFill="1" applyBorder="1" applyAlignment="1">
      <alignment horizontal="left"/>
    </xf>
    <xf numFmtId="0" fontId="4" fillId="4" borderId="1" xfId="0" applyFont="1" applyFill="1" applyBorder="1"/>
    <xf numFmtId="0" fontId="4" fillId="4" borderId="2" xfId="0" applyFont="1" applyFill="1" applyBorder="1"/>
    <xf numFmtId="165" fontId="4" fillId="4" borderId="1" xfId="1" applyNumberFormat="1" applyFont="1" applyFill="1" applyBorder="1"/>
    <xf numFmtId="3" fontId="4" fillId="4" borderId="1" xfId="0" applyNumberFormat="1" applyFont="1" applyFill="1" applyBorder="1"/>
    <xf numFmtId="16" fontId="4" fillId="4" borderId="1" xfId="0" quotePrefix="1" applyNumberFormat="1" applyFont="1" applyFill="1" applyBorder="1"/>
    <xf numFmtId="0" fontId="4" fillId="4" borderId="1" xfId="0" quotePrefix="1" applyFont="1" applyFill="1" applyBorder="1"/>
    <xf numFmtId="0" fontId="4" fillId="4" borderId="1" xfId="0" applyFont="1" applyFill="1" applyBorder="1" applyAlignment="1"/>
    <xf numFmtId="0" fontId="23" fillId="3" borderId="0" xfId="0" applyFont="1" applyFill="1" applyBorder="1"/>
    <xf numFmtId="0" fontId="23" fillId="4" borderId="1" xfId="0" applyFont="1" applyFill="1" applyBorder="1"/>
    <xf numFmtId="0" fontId="23" fillId="0" borderId="1" xfId="0" applyFont="1" applyFill="1" applyBorder="1"/>
    <xf numFmtId="0" fontId="23" fillId="0" borderId="19" xfId="0" applyFont="1" applyFill="1" applyBorder="1"/>
    <xf numFmtId="0" fontId="23" fillId="4" borderId="21" xfId="0" applyFont="1" applyFill="1" applyBorder="1"/>
    <xf numFmtId="0" fontId="23" fillId="4" borderId="16" xfId="0" applyFont="1" applyFill="1" applyBorder="1"/>
    <xf numFmtId="0" fontId="23" fillId="4" borderId="15" xfId="0" applyFont="1" applyFill="1" applyBorder="1"/>
    <xf numFmtId="0" fontId="23" fillId="0" borderId="0" xfId="0" applyNumberFormat="1" applyFont="1" applyFill="1"/>
    <xf numFmtId="0" fontId="23" fillId="0" borderId="1" xfId="0" applyNumberFormat="1" applyFont="1" applyFill="1" applyBorder="1"/>
    <xf numFmtId="9" fontId="23" fillId="0" borderId="1" xfId="0" applyNumberFormat="1" applyFont="1" applyFill="1" applyBorder="1"/>
    <xf numFmtId="9" fontId="23" fillId="0" borderId="1" xfId="1" applyFont="1" applyFill="1" applyBorder="1"/>
    <xf numFmtId="167" fontId="23" fillId="0" borderId="1" xfId="0" applyNumberFormat="1" applyFont="1" applyFill="1" applyBorder="1"/>
    <xf numFmtId="0" fontId="23" fillId="0" borderId="16" xfId="0" applyFont="1" applyBorder="1"/>
    <xf numFmtId="0" fontId="23" fillId="33" borderId="16" xfId="0" applyFont="1" applyFill="1" applyBorder="1"/>
    <xf numFmtId="0" fontId="23" fillId="0" borderId="18" xfId="0" applyFont="1" applyBorder="1"/>
    <xf numFmtId="0" fontId="23" fillId="7" borderId="1" xfId="0" applyFont="1" applyFill="1" applyBorder="1" applyAlignment="1">
      <alignment wrapText="1"/>
    </xf>
    <xf numFmtId="0" fontId="23" fillId="32" borderId="0" xfId="0" applyFont="1" applyFill="1"/>
    <xf numFmtId="0" fontId="23" fillId="32" borderId="1" xfId="0" applyFont="1" applyFill="1" applyBorder="1" applyAlignment="1"/>
    <xf numFmtId="0" fontId="4" fillId="32" borderId="1" xfId="0" applyFont="1" applyFill="1" applyBorder="1" applyAlignment="1">
      <alignment wrapText="1"/>
    </xf>
    <xf numFmtId="0" fontId="29" fillId="2" borderId="16" xfId="0" applyFont="1" applyFill="1" applyBorder="1" applyAlignment="1">
      <alignment wrapText="1"/>
    </xf>
    <xf numFmtId="0" fontId="22" fillId="3" borderId="28" xfId="0" applyFont="1" applyFill="1" applyBorder="1"/>
    <xf numFmtId="0" fontId="22" fillId="3" borderId="27" xfId="0" applyFont="1" applyFill="1" applyBorder="1"/>
    <xf numFmtId="0" fontId="27" fillId="4" borderId="26" xfId="0" applyFont="1" applyFill="1" applyBorder="1" applyAlignment="1">
      <alignment horizontal="center"/>
    </xf>
    <xf numFmtId="16" fontId="27" fillId="4" borderId="26" xfId="0" quotePrefix="1" applyNumberFormat="1" applyFont="1" applyFill="1" applyBorder="1" applyAlignment="1">
      <alignment horizontal="center"/>
    </xf>
    <xf numFmtId="0" fontId="27" fillId="4" borderId="31" xfId="0" quotePrefix="1" applyFont="1" applyFill="1" applyBorder="1" applyAlignment="1">
      <alignment horizontal="center"/>
    </xf>
    <xf numFmtId="0" fontId="27" fillId="4" borderId="31" xfId="0" applyFont="1" applyFill="1" applyBorder="1" applyAlignment="1">
      <alignment horizontal="center"/>
    </xf>
    <xf numFmtId="0" fontId="27" fillId="4" borderId="29" xfId="0" applyFont="1" applyFill="1" applyBorder="1" applyAlignment="1">
      <alignment horizontal="center"/>
    </xf>
    <xf numFmtId="0" fontId="27" fillId="4" borderId="27" xfId="0" applyFont="1" applyFill="1" applyBorder="1" applyAlignment="1">
      <alignment horizontal="center"/>
    </xf>
    <xf numFmtId="0" fontId="30" fillId="5" borderId="0" xfId="0" applyFont="1" applyFill="1"/>
    <xf numFmtId="0" fontId="31" fillId="5" borderId="0" xfId="0" applyFont="1" applyFill="1" applyAlignment="1">
      <alignment wrapText="1"/>
    </xf>
    <xf numFmtId="0" fontId="30" fillId="5" borderId="0" xfId="0" applyFont="1" applyFill="1" applyAlignment="1">
      <alignment wrapText="1"/>
    </xf>
    <xf numFmtId="0" fontId="30" fillId="5" borderId="32" xfId="0" applyFont="1" applyFill="1" applyBorder="1"/>
    <xf numFmtId="0" fontId="27" fillId="4" borderId="0" xfId="0" applyNumberFormat="1" applyFont="1" applyFill="1" applyBorder="1" applyAlignment="1">
      <alignment horizontal="center"/>
    </xf>
    <xf numFmtId="0" fontId="22" fillId="5" borderId="0" xfId="0" applyFont="1" applyFill="1"/>
    <xf numFmtId="0" fontId="22" fillId="5" borderId="32" xfId="0" applyFont="1" applyFill="1" applyBorder="1"/>
    <xf numFmtId="0" fontId="22" fillId="5" borderId="14" xfId="0" applyFont="1" applyFill="1" applyBorder="1"/>
    <xf numFmtId="0" fontId="23" fillId="5" borderId="0" xfId="0" applyFont="1" applyFill="1" applyBorder="1" applyAlignment="1">
      <alignment wrapText="1"/>
    </xf>
    <xf numFmtId="0" fontId="26" fillId="3" borderId="0" xfId="0" applyFont="1" applyFill="1" applyBorder="1" applyAlignment="1">
      <alignment horizontal="left"/>
    </xf>
    <xf numFmtId="0" fontId="27" fillId="3" borderId="0" xfId="0" applyFont="1" applyFill="1" applyBorder="1" applyAlignment="1">
      <alignment horizontal="left"/>
    </xf>
    <xf numFmtId="9" fontId="27" fillId="3" borderId="0" xfId="0" applyNumberFormat="1" applyFont="1" applyFill="1" applyBorder="1" applyAlignment="1">
      <alignment horizontal="center"/>
    </xf>
    <xf numFmtId="0" fontId="27" fillId="3" borderId="0" xfId="0" applyNumberFormat="1" applyFont="1" applyFill="1" applyBorder="1" applyAlignment="1">
      <alignment horizontal="center"/>
    </xf>
    <xf numFmtId="0" fontId="26" fillId="3" borderId="0" xfId="0" applyFont="1" applyFill="1" applyBorder="1"/>
    <xf numFmtId="0" fontId="34" fillId="3" borderId="0" xfId="0" applyFont="1" applyFill="1"/>
    <xf numFmtId="167" fontId="27" fillId="3" borderId="0" xfId="0" applyNumberFormat="1" applyFont="1" applyFill="1" applyBorder="1" applyAlignment="1">
      <alignment horizontal="center"/>
    </xf>
    <xf numFmtId="0" fontId="33" fillId="4" borderId="0" xfId="0" applyFont="1" applyFill="1"/>
    <xf numFmtId="0" fontId="27" fillId="3" borderId="0" xfId="0" applyFont="1" applyFill="1" applyBorder="1" applyAlignment="1">
      <alignment horizontal="center"/>
    </xf>
    <xf numFmtId="0" fontId="25" fillId="3" borderId="0" xfId="0" applyFont="1" applyFill="1" applyBorder="1" applyAlignment="1">
      <alignment vertical="center"/>
    </xf>
    <xf numFmtId="9" fontId="27" fillId="3" borderId="0" xfId="1" applyFont="1" applyFill="1" applyBorder="1" applyAlignment="1">
      <alignment horizontal="center"/>
    </xf>
    <xf numFmtId="9" fontId="27" fillId="4" borderId="0" xfId="1" applyFont="1" applyFill="1" applyBorder="1" applyAlignment="1">
      <alignment horizontal="center"/>
    </xf>
    <xf numFmtId="0" fontId="22" fillId="5" borderId="0" xfId="0" applyFont="1" applyFill="1" applyBorder="1" applyAlignment="1">
      <alignment wrapText="1"/>
    </xf>
    <xf numFmtId="0" fontId="22" fillId="5" borderId="0" xfId="0" applyFont="1" applyFill="1" applyBorder="1"/>
    <xf numFmtId="0" fontId="27" fillId="4" borderId="0" xfId="1" applyNumberFormat="1" applyFont="1" applyFill="1" applyBorder="1" applyAlignment="1">
      <alignment horizontal="center"/>
    </xf>
    <xf numFmtId="3" fontId="27" fillId="4" borderId="0" xfId="0" applyNumberFormat="1" applyFont="1" applyFill="1" applyBorder="1" applyAlignment="1">
      <alignment horizontal="center"/>
    </xf>
    <xf numFmtId="166" fontId="23" fillId="0" borderId="1" xfId="2" applyNumberFormat="1" applyFont="1" applyFill="1" applyBorder="1"/>
    <xf numFmtId="166" fontId="23" fillId="33" borderId="1" xfId="2" applyNumberFormat="1" applyFont="1" applyFill="1" applyBorder="1"/>
    <xf numFmtId="168" fontId="27" fillId="4" borderId="0" xfId="0" applyNumberFormat="1" applyFont="1" applyFill="1" applyBorder="1" applyAlignment="1">
      <alignment horizontal="center"/>
    </xf>
    <xf numFmtId="9" fontId="27" fillId="3" borderId="0" xfId="1" applyNumberFormat="1" applyFont="1" applyFill="1" applyBorder="1" applyAlignment="1">
      <alignment horizontal="center"/>
    </xf>
    <xf numFmtId="1" fontId="27" fillId="3" borderId="0" xfId="2" applyNumberFormat="1" applyFont="1" applyFill="1" applyBorder="1" applyAlignment="1">
      <alignment horizontal="center"/>
    </xf>
    <xf numFmtId="1" fontId="27" fillId="4" borderId="0" xfId="2" applyNumberFormat="1" applyFont="1" applyFill="1" applyBorder="1" applyAlignment="1">
      <alignment horizontal="center"/>
    </xf>
    <xf numFmtId="0" fontId="22" fillId="5" borderId="3" xfId="0" applyFont="1" applyFill="1" applyBorder="1"/>
    <xf numFmtId="0" fontId="31" fillId="5" borderId="0" xfId="0" applyFont="1" applyFill="1" applyBorder="1" applyAlignment="1">
      <alignment wrapText="1"/>
    </xf>
    <xf numFmtId="0" fontId="35" fillId="4" borderId="30" xfId="0" applyFont="1" applyFill="1" applyBorder="1" applyAlignment="1">
      <alignment horizontal="center"/>
    </xf>
    <xf numFmtId="0" fontId="35" fillId="4" borderId="26" xfId="0" applyFont="1" applyFill="1" applyBorder="1" applyAlignment="1">
      <alignment horizontal="center"/>
    </xf>
    <xf numFmtId="0" fontId="0" fillId="4" borderId="0" xfId="0" applyFill="1"/>
    <xf numFmtId="0" fontId="37" fillId="4" borderId="35" xfId="0" applyFont="1" applyFill="1" applyBorder="1" applyAlignment="1">
      <alignment horizontal="center" vertical="center" wrapText="1"/>
    </xf>
    <xf numFmtId="0" fontId="37" fillId="4" borderId="36" xfId="0" applyFont="1" applyFill="1" applyBorder="1" applyAlignment="1">
      <alignment horizontal="center" vertical="center" wrapText="1"/>
    </xf>
    <xf numFmtId="0" fontId="37" fillId="4" borderId="36" xfId="0" applyFont="1" applyFill="1" applyBorder="1" applyAlignment="1">
      <alignment horizontal="center" wrapText="1"/>
    </xf>
    <xf numFmtId="0" fontId="37" fillId="4" borderId="37" xfId="0" applyFont="1" applyFill="1" applyBorder="1" applyAlignment="1">
      <alignment horizontal="center" vertical="center" wrapText="1"/>
    </xf>
    <xf numFmtId="0" fontId="38" fillId="4" borderId="39" xfId="0" applyFont="1" applyFill="1" applyBorder="1" applyAlignment="1">
      <alignment horizontal="left" vertical="center" wrapText="1"/>
    </xf>
    <xf numFmtId="0" fontId="36" fillId="4" borderId="39" xfId="0" applyFont="1" applyFill="1" applyBorder="1" applyAlignment="1">
      <alignment horizontal="center" vertical="center" wrapText="1"/>
    </xf>
    <xf numFmtId="0" fontId="38" fillId="4" borderId="39" xfId="0" applyFont="1" applyFill="1" applyBorder="1" applyAlignment="1">
      <alignment horizontal="center" vertical="center" wrapText="1"/>
    </xf>
    <xf numFmtId="0" fontId="36" fillId="4" borderId="40" xfId="0" applyFont="1" applyFill="1" applyBorder="1" applyAlignment="1">
      <alignment horizontal="center" vertical="center" wrapText="1"/>
    </xf>
    <xf numFmtId="0" fontId="38" fillId="4" borderId="42" xfId="0" applyFont="1" applyFill="1" applyBorder="1" applyAlignment="1">
      <alignment horizontal="left" vertical="center" wrapText="1"/>
    </xf>
    <xf numFmtId="0" fontId="38" fillId="4" borderId="4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36" fillId="4" borderId="43"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8" fillId="4" borderId="1" xfId="0" applyFont="1" applyFill="1" applyBorder="1" applyAlignment="1">
      <alignment horizontal="center" vertical="center" wrapText="1"/>
    </xf>
    <xf numFmtId="0" fontId="38" fillId="4" borderId="45" xfId="0" applyFont="1" applyFill="1" applyBorder="1" applyAlignment="1">
      <alignment vertical="center" wrapText="1"/>
    </xf>
    <xf numFmtId="0" fontId="39" fillId="4" borderId="1" xfId="0" applyFont="1" applyFill="1" applyBorder="1" applyAlignment="1">
      <alignment horizontal="center" vertical="center" wrapText="1"/>
    </xf>
    <xf numFmtId="0" fontId="36" fillId="4" borderId="45" xfId="0" applyFont="1" applyFill="1" applyBorder="1" applyAlignment="1">
      <alignment horizontal="center" vertical="center" wrapText="1"/>
    </xf>
    <xf numFmtId="0" fontId="38" fillId="0" borderId="39" xfId="0" applyFont="1" applyFill="1" applyBorder="1" applyAlignment="1">
      <alignment horizontal="left" vertical="center" wrapText="1"/>
    </xf>
    <xf numFmtId="0" fontId="38" fillId="0" borderId="39"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0" fillId="0" borderId="0" xfId="0" applyFill="1"/>
    <xf numFmtId="0" fontId="38" fillId="4" borderId="19" xfId="0" applyFont="1" applyFill="1" applyBorder="1" applyAlignment="1">
      <alignment horizontal="left" vertical="center" wrapText="1"/>
    </xf>
    <xf numFmtId="0" fontId="38" fillId="4" borderId="19" xfId="0" applyFont="1" applyFill="1" applyBorder="1" applyAlignment="1">
      <alignment horizontal="center" vertical="center" wrapText="1"/>
    </xf>
    <xf numFmtId="0" fontId="38" fillId="4" borderId="43" xfId="0" applyFont="1" applyFill="1" applyBorder="1" applyAlignment="1">
      <alignment horizontal="center" vertical="center" wrapText="1"/>
    </xf>
    <xf numFmtId="0" fontId="38" fillId="4" borderId="17" xfId="0" applyFont="1" applyFill="1" applyBorder="1" applyAlignment="1">
      <alignment horizontal="left" vertical="center" wrapText="1"/>
    </xf>
    <xf numFmtId="0" fontId="38" fillId="4" borderId="1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34" borderId="1" xfId="0" applyFont="1" applyFill="1" applyBorder="1" applyAlignment="1">
      <alignment horizontal="left" vertical="center" wrapText="1"/>
    </xf>
    <xf numFmtId="0" fontId="38" fillId="34" borderId="1" xfId="0" applyFont="1" applyFill="1" applyBorder="1" applyAlignment="1">
      <alignment horizontal="center" vertical="center" wrapText="1"/>
    </xf>
    <xf numFmtId="0" fontId="38" fillId="34" borderId="45" xfId="0" applyFont="1" applyFill="1" applyBorder="1" applyAlignment="1">
      <alignment horizontal="center" vertical="center" wrapText="1"/>
    </xf>
    <xf numFmtId="0" fontId="40" fillId="4" borderId="0" xfId="0" applyFont="1" applyFill="1"/>
    <xf numFmtId="0" fontId="40" fillId="0" borderId="1" xfId="0" applyFont="1" applyFill="1" applyBorder="1"/>
    <xf numFmtId="0" fontId="40" fillId="0" borderId="0" xfId="0" applyFont="1" applyFill="1"/>
    <xf numFmtId="0" fontId="40" fillId="0" borderId="22" xfId="0" applyFont="1" applyFill="1" applyBorder="1" applyAlignment="1"/>
    <xf numFmtId="0" fontId="40" fillId="0" borderId="24" xfId="0" applyFont="1" applyFill="1" applyBorder="1" applyAlignment="1"/>
    <xf numFmtId="0" fontId="40" fillId="0" borderId="1" xfId="0" applyFont="1" applyFill="1" applyBorder="1" applyAlignment="1">
      <alignment horizontal="center"/>
    </xf>
    <xf numFmtId="0" fontId="23" fillId="0" borderId="1" xfId="0" applyFont="1" applyFill="1" applyBorder="1" applyAlignment="1">
      <alignment horizontal="left" wrapText="1"/>
    </xf>
    <xf numFmtId="14" fontId="38" fillId="4" borderId="42" xfId="0" applyNumberFormat="1" applyFont="1" applyFill="1" applyBorder="1" applyAlignment="1">
      <alignment horizontal="center" vertical="center" wrapText="1"/>
    </xf>
    <xf numFmtId="14" fontId="23" fillId="0" borderId="1" xfId="0" applyNumberFormat="1" applyFont="1" applyBorder="1" applyAlignment="1">
      <alignment wrapText="1"/>
    </xf>
    <xf numFmtId="14" fontId="23" fillId="33" borderId="1" xfId="0" applyNumberFormat="1" applyFont="1" applyFill="1" applyBorder="1" applyAlignment="1">
      <alignment wrapText="1"/>
    </xf>
    <xf numFmtId="0" fontId="23" fillId="0" borderId="1" xfId="0" applyNumberFormat="1" applyFont="1" applyBorder="1"/>
    <xf numFmtId="14" fontId="38" fillId="4" borderId="17" xfId="0" applyNumberFormat="1" applyFont="1" applyFill="1" applyBorder="1" applyAlignment="1">
      <alignment horizontal="center" vertical="center" wrapText="1"/>
    </xf>
    <xf numFmtId="14" fontId="38" fillId="4" borderId="17" xfId="0" quotePrefix="1" applyNumberFormat="1" applyFont="1" applyFill="1" applyBorder="1" applyAlignment="1">
      <alignment horizontal="center" vertical="center" wrapText="1"/>
    </xf>
    <xf numFmtId="0" fontId="28" fillId="6" borderId="1" xfId="0" applyFont="1" applyFill="1" applyBorder="1" applyAlignment="1">
      <alignment horizontal="left" wrapText="1"/>
    </xf>
    <xf numFmtId="0" fontId="22" fillId="3" borderId="0" xfId="0" applyFont="1" applyFill="1" applyAlignment="1">
      <alignment horizontal="center"/>
    </xf>
    <xf numFmtId="0" fontId="23" fillId="3" borderId="0" xfId="0" applyFont="1" applyFill="1" applyAlignment="1">
      <alignment horizontal="center"/>
    </xf>
    <xf numFmtId="0" fontId="23" fillId="3" borderId="0" xfId="0" applyFont="1" applyFill="1" applyBorder="1" applyAlignment="1">
      <alignment horizontal="center"/>
    </xf>
    <xf numFmtId="0" fontId="22" fillId="0" borderId="0" xfId="0" applyFont="1" applyFill="1" applyAlignment="1">
      <alignment horizontal="center"/>
    </xf>
    <xf numFmtId="0" fontId="25" fillId="0" borderId="0" xfId="0" applyFont="1" applyFill="1" applyBorder="1" applyAlignment="1">
      <alignment vertical="center"/>
    </xf>
    <xf numFmtId="0" fontId="26" fillId="0" borderId="0" xfId="0" applyFont="1" applyFill="1" applyBorder="1"/>
    <xf numFmtId="0" fontId="27" fillId="0" borderId="0" xfId="0" applyFont="1" applyFill="1" applyBorder="1" applyAlignment="1">
      <alignment horizontal="left"/>
    </xf>
    <xf numFmtId="9" fontId="27" fillId="0" borderId="0" xfId="0" applyNumberFormat="1" applyFont="1" applyFill="1" applyBorder="1" applyAlignment="1">
      <alignment horizontal="center"/>
    </xf>
    <xf numFmtId="9" fontId="27" fillId="0" borderId="0" xfId="1" applyFont="1" applyFill="1" applyBorder="1" applyAlignment="1">
      <alignment horizontal="center"/>
    </xf>
    <xf numFmtId="0" fontId="22" fillId="0" borderId="0" xfId="0" applyFont="1" applyFill="1" applyBorder="1"/>
    <xf numFmtId="0" fontId="41" fillId="2" borderId="1" xfId="0" applyFont="1" applyFill="1" applyBorder="1" applyAlignment="1">
      <alignment horizontal="center" vertical="center" wrapText="1"/>
    </xf>
    <xf numFmtId="0" fontId="38" fillId="4" borderId="18" xfId="0" applyFont="1" applyFill="1" applyBorder="1" applyAlignment="1">
      <alignment horizontal="left" vertical="center" wrapText="1"/>
    </xf>
    <xf numFmtId="0" fontId="38" fillId="4" borderId="18" xfId="0" applyFont="1" applyFill="1" applyBorder="1" applyAlignment="1">
      <alignment horizontal="center" vertical="center" wrapText="1"/>
    </xf>
    <xf numFmtId="0" fontId="38" fillId="4" borderId="55" xfId="0" applyFont="1" applyFill="1" applyBorder="1" applyAlignment="1">
      <alignment horizontal="center" vertical="center" wrapText="1"/>
    </xf>
    <xf numFmtId="0" fontId="45" fillId="0" borderId="0" xfId="96" applyFont="1"/>
    <xf numFmtId="0" fontId="44" fillId="0" borderId="0" xfId="96" applyFont="1"/>
    <xf numFmtId="0" fontId="46" fillId="0" borderId="0" xfId="96" applyFont="1"/>
    <xf numFmtId="0" fontId="44" fillId="0" borderId="0" xfId="97" applyFont="1"/>
    <xf numFmtId="0" fontId="45" fillId="0" borderId="0" xfId="99" applyFont="1"/>
    <xf numFmtId="0" fontId="44" fillId="0" borderId="0" xfId="99" applyFont="1"/>
    <xf numFmtId="0" fontId="44" fillId="0" borderId="0" xfId="99" applyFont="1" applyFill="1"/>
    <xf numFmtId="0" fontId="45" fillId="0" borderId="0" xfId="99" applyFont="1" applyBorder="1"/>
    <xf numFmtId="0" fontId="46" fillId="0" borderId="0" xfId="99" applyFont="1" applyFill="1"/>
    <xf numFmtId="0" fontId="46" fillId="0" borderId="0" xfId="99" applyFont="1"/>
    <xf numFmtId="0" fontId="45" fillId="0" borderId="0" xfId="99" applyFont="1" applyAlignment="1">
      <alignment horizontal="right" wrapText="1"/>
    </xf>
    <xf numFmtId="0" fontId="49" fillId="0" borderId="0" xfId="55" applyFont="1"/>
    <xf numFmtId="0" fontId="48" fillId="0" borderId="0" xfId="96" applyFont="1"/>
    <xf numFmtId="0" fontId="48" fillId="0" borderId="0" xfId="99" applyFont="1"/>
    <xf numFmtId="0" fontId="51" fillId="0" borderId="0" xfId="99" applyFont="1"/>
    <xf numFmtId="49" fontId="46" fillId="0" borderId="0" xfId="97" applyNumberFormat="1" applyFont="1" applyFill="1"/>
    <xf numFmtId="0" fontId="46" fillId="0" borderId="0" xfId="97" applyFont="1" applyFill="1"/>
    <xf numFmtId="0" fontId="53" fillId="0" borderId="0" xfId="99" applyFont="1"/>
    <xf numFmtId="3" fontId="44" fillId="0" borderId="0" xfId="99" applyNumberFormat="1" applyFont="1"/>
    <xf numFmtId="171" fontId="44" fillId="0" borderId="0" xfId="99" applyNumberFormat="1" applyFont="1"/>
    <xf numFmtId="169" fontId="44" fillId="0" borderId="0" xfId="99" applyNumberFormat="1" applyFont="1" applyAlignment="1">
      <alignment readingOrder="1"/>
    </xf>
    <xf numFmtId="171" fontId="44" fillId="0" borderId="0" xfId="99" applyNumberFormat="1" applyFont="1" applyAlignment="1">
      <alignment readingOrder="1"/>
    </xf>
    <xf numFmtId="169" fontId="44" fillId="0" borderId="0" xfId="99" applyNumberFormat="1" applyFont="1"/>
    <xf numFmtId="41" fontId="44" fillId="0" borderId="0" xfId="99" applyNumberFormat="1" applyFont="1"/>
    <xf numFmtId="0" fontId="48" fillId="0" borderId="0" xfId="99" applyFont="1" applyAlignment="1">
      <alignment readingOrder="1"/>
    </xf>
    <xf numFmtId="0" fontId="45" fillId="0" borderId="0" xfId="99" applyFont="1" applyFill="1"/>
    <xf numFmtId="0" fontId="52" fillId="0" borderId="0" xfId="99" applyFont="1" applyAlignment="1">
      <alignment horizontal="right" wrapText="1"/>
    </xf>
    <xf numFmtId="0" fontId="52" fillId="0" borderId="0" xfId="99" applyFont="1"/>
    <xf numFmtId="0" fontId="52" fillId="0" borderId="0" xfId="99" applyFont="1" applyAlignment="1">
      <alignment readingOrder="1"/>
    </xf>
    <xf numFmtId="0" fontId="54" fillId="0" borderId="0" xfId="99" applyFont="1"/>
    <xf numFmtId="0" fontId="51" fillId="0" borderId="0" xfId="99" applyFont="1" applyAlignment="1">
      <alignment vertical="center"/>
    </xf>
    <xf numFmtId="0" fontId="48" fillId="0" borderId="0" xfId="99" applyFont="1" applyAlignment="1">
      <alignment vertical="center"/>
    </xf>
    <xf numFmtId="0" fontId="44" fillId="0" borderId="0" xfId="99" applyFont="1" applyAlignment="1">
      <alignment vertical="center"/>
    </xf>
    <xf numFmtId="0" fontId="45" fillId="0" borderId="0" xfId="99" applyFont="1" applyAlignment="1">
      <alignment vertical="center"/>
    </xf>
    <xf numFmtId="0" fontId="45" fillId="4" borderId="0" xfId="99" applyFont="1" applyFill="1" applyBorder="1"/>
    <xf numFmtId="0" fontId="45" fillId="4" borderId="0" xfId="94" applyNumberFormat="1" applyFont="1" applyFill="1" applyBorder="1"/>
    <xf numFmtId="0" fontId="47" fillId="36" borderId="0" xfId="99" applyFont="1" applyFill="1" applyBorder="1" applyAlignment="1">
      <alignment vertical="top" wrapText="1"/>
    </xf>
    <xf numFmtId="170" fontId="58" fillId="4" borderId="0" xfId="98" applyNumberFormat="1" applyFont="1" applyFill="1" applyBorder="1" applyAlignment="1"/>
    <xf numFmtId="0" fontId="44" fillId="0" borderId="0" xfId="99" applyFont="1" applyBorder="1"/>
    <xf numFmtId="0" fontId="46" fillId="0" borderId="0" xfId="99" applyFont="1" applyBorder="1"/>
    <xf numFmtId="0" fontId="51" fillId="0" borderId="0" xfId="99" applyFont="1" applyBorder="1" applyAlignment="1">
      <alignment vertical="center"/>
    </xf>
    <xf numFmtId="0" fontId="46" fillId="0" borderId="0" xfId="96" applyFont="1" applyBorder="1"/>
    <xf numFmtId="0" fontId="49" fillId="0" borderId="0" xfId="55" applyFont="1" applyBorder="1"/>
    <xf numFmtId="0" fontId="55" fillId="35" borderId="0" xfId="95" applyFont="1" applyFill="1" applyBorder="1"/>
    <xf numFmtId="170" fontId="58" fillId="37" borderId="0" xfId="98" applyNumberFormat="1" applyFont="1" applyFill="1" applyBorder="1" applyAlignment="1"/>
    <xf numFmtId="0" fontId="51" fillId="4" borderId="0" xfId="99" applyFont="1" applyFill="1"/>
    <xf numFmtId="0" fontId="48" fillId="4" borderId="0" xfId="99" applyFont="1" applyFill="1"/>
    <xf numFmtId="0" fontId="44" fillId="4" borderId="0" xfId="99" applyFont="1" applyFill="1"/>
    <xf numFmtId="0" fontId="48" fillId="4" borderId="0" xfId="99" applyFont="1" applyFill="1" applyAlignment="1">
      <alignment readingOrder="1"/>
    </xf>
    <xf numFmtId="0" fontId="53" fillId="4" borderId="0" xfId="99" applyFont="1" applyFill="1"/>
    <xf numFmtId="0" fontId="45" fillId="4" borderId="0" xfId="99" applyFont="1" applyFill="1"/>
    <xf numFmtId="0" fontId="46" fillId="4" borderId="0" xfId="99" applyFont="1" applyFill="1"/>
    <xf numFmtId="0" fontId="44" fillId="4" borderId="0" xfId="99" applyFont="1" applyFill="1" applyAlignment="1">
      <alignment horizontal="left" vertical="center"/>
    </xf>
    <xf numFmtId="0" fontId="45" fillId="4" borderId="0" xfId="99" applyFont="1" applyFill="1" applyAlignment="1">
      <alignment horizontal="left" vertical="center"/>
    </xf>
    <xf numFmtId="0" fontId="45" fillId="36" borderId="63" xfId="99" applyFont="1" applyFill="1" applyBorder="1"/>
    <xf numFmtId="0" fontId="47" fillId="36" borderId="64" xfId="99" applyFont="1" applyFill="1" applyBorder="1" applyAlignment="1">
      <alignment vertical="top" wrapText="1"/>
    </xf>
    <xf numFmtId="0" fontId="45" fillId="36" borderId="64" xfId="99" applyFont="1" applyFill="1" applyBorder="1"/>
    <xf numFmtId="0" fontId="45" fillId="36" borderId="64" xfId="99" applyFont="1" applyFill="1" applyBorder="1" applyAlignment="1">
      <alignment vertical="top" wrapText="1"/>
    </xf>
    <xf numFmtId="0" fontId="45" fillId="36" borderId="65" xfId="99" applyFont="1" applyFill="1" applyBorder="1"/>
    <xf numFmtId="0" fontId="45" fillId="37" borderId="65" xfId="99" applyFont="1" applyFill="1" applyBorder="1"/>
    <xf numFmtId="0" fontId="45" fillId="37" borderId="66" xfId="99" applyFont="1" applyFill="1" applyBorder="1"/>
    <xf numFmtId="0" fontId="45" fillId="4" borderId="65" xfId="99" applyFont="1" applyFill="1" applyBorder="1"/>
    <xf numFmtId="0" fontId="45" fillId="4" borderId="66" xfId="99" applyFont="1" applyFill="1" applyBorder="1"/>
    <xf numFmtId="0" fontId="45" fillId="0" borderId="65" xfId="99" applyFont="1" applyBorder="1" applyAlignment="1">
      <alignment horizontal="right" wrapText="1"/>
    </xf>
    <xf numFmtId="0" fontId="45" fillId="0" borderId="65" xfId="99" applyFont="1" applyBorder="1"/>
    <xf numFmtId="170" fontId="59" fillId="4" borderId="65" xfId="98" applyNumberFormat="1" applyFont="1" applyFill="1" applyBorder="1" applyAlignment="1">
      <alignment vertical="center" wrapText="1"/>
    </xf>
    <xf numFmtId="0" fontId="45" fillId="0" borderId="65" xfId="99" applyFont="1" applyBorder="1" applyAlignment="1">
      <alignment vertical="center"/>
    </xf>
    <xf numFmtId="0" fontId="45" fillId="0" borderId="65" xfId="96" applyFont="1" applyBorder="1"/>
    <xf numFmtId="0" fontId="45" fillId="4" borderId="65" xfId="99" applyFont="1" applyFill="1" applyBorder="1" applyAlignment="1">
      <alignment horizontal="left" vertical="center"/>
    </xf>
    <xf numFmtId="0" fontId="62" fillId="4" borderId="66" xfId="99" applyFont="1" applyFill="1" applyBorder="1" applyAlignment="1">
      <alignment horizontal="left" vertical="center"/>
    </xf>
    <xf numFmtId="0" fontId="45" fillId="0" borderId="66" xfId="99" applyFont="1" applyBorder="1"/>
    <xf numFmtId="0" fontId="45" fillId="0" borderId="67" xfId="99" applyFont="1" applyBorder="1"/>
    <xf numFmtId="0" fontId="45" fillId="0" borderId="68" xfId="99" applyFont="1" applyBorder="1"/>
    <xf numFmtId="0" fontId="45" fillId="0" borderId="69" xfId="99" applyFont="1" applyBorder="1"/>
    <xf numFmtId="37" fontId="45" fillId="0" borderId="0" xfId="99" applyNumberFormat="1" applyFont="1" applyAlignment="1">
      <alignment vertical="center"/>
    </xf>
    <xf numFmtId="0" fontId="46" fillId="4" borderId="0" xfId="99" applyFont="1" applyFill="1" applyBorder="1"/>
    <xf numFmtId="0" fontId="69" fillId="0" borderId="0" xfId="55" applyFont="1" applyBorder="1" applyAlignment="1">
      <alignment vertical="center"/>
    </xf>
    <xf numFmtId="0" fontId="67" fillId="0" borderId="0" xfId="55" applyFont="1" applyBorder="1" applyAlignment="1">
      <alignment vertical="center"/>
    </xf>
    <xf numFmtId="3" fontId="63" fillId="4" borderId="0" xfId="98" applyNumberFormat="1" applyFont="1" applyFill="1" applyBorder="1" applyAlignment="1">
      <alignment vertical="center"/>
    </xf>
    <xf numFmtId="3" fontId="63" fillId="4" borderId="66" xfId="98" applyNumberFormat="1" applyFont="1" applyFill="1" applyBorder="1" applyAlignment="1">
      <alignment vertical="center"/>
    </xf>
    <xf numFmtId="0" fontId="45" fillId="0" borderId="65" xfId="99" applyFont="1" applyFill="1" applyBorder="1"/>
    <xf numFmtId="0" fontId="66" fillId="4" borderId="65" xfId="99" applyFont="1" applyFill="1" applyBorder="1" applyAlignment="1">
      <alignment vertical="center" wrapText="1"/>
    </xf>
    <xf numFmtId="0" fontId="66" fillId="4" borderId="66" xfId="99" applyFont="1" applyFill="1" applyBorder="1" applyAlignment="1">
      <alignment vertical="center" wrapText="1"/>
    </xf>
    <xf numFmtId="0" fontId="67" fillId="4" borderId="65" xfId="94" applyFont="1" applyFill="1" applyBorder="1" applyAlignment="1">
      <alignment vertical="center"/>
    </xf>
    <xf numFmtId="0" fontId="67" fillId="4" borderId="66" xfId="94" applyFont="1" applyFill="1" applyBorder="1" applyAlignment="1">
      <alignment vertical="center"/>
    </xf>
    <xf numFmtId="0" fontId="70" fillId="0" borderId="0" xfId="55" applyFont="1" applyAlignment="1"/>
    <xf numFmtId="0" fontId="70" fillId="0" borderId="66" xfId="55" applyFont="1" applyBorder="1" applyAlignment="1"/>
    <xf numFmtId="0" fontId="71" fillId="0" borderId="0" xfId="55" applyFont="1" applyAlignment="1">
      <alignment vertical="center"/>
    </xf>
    <xf numFmtId="0" fontId="71" fillId="0" borderId="66" xfId="55" applyFont="1" applyBorder="1" applyAlignment="1">
      <alignment vertical="center"/>
    </xf>
    <xf numFmtId="0" fontId="72" fillId="0" borderId="0" xfId="55" applyFont="1" applyAlignment="1">
      <alignment vertical="center" wrapText="1"/>
    </xf>
    <xf numFmtId="1" fontId="61" fillId="4" borderId="0" xfId="55" applyNumberFormat="1" applyFont="1" applyFill="1" applyBorder="1" applyAlignment="1">
      <alignment horizontal="center" vertical="center"/>
    </xf>
    <xf numFmtId="0" fontId="75" fillId="0" borderId="0" xfId="243" applyFont="1" applyBorder="1" applyAlignment="1">
      <alignment horizontal="center" vertical="top"/>
    </xf>
    <xf numFmtId="0" fontId="74" fillId="0" borderId="0" xfId="243" applyFont="1" applyBorder="1" applyAlignment="1">
      <alignment horizontal="center" vertical="top"/>
    </xf>
    <xf numFmtId="170" fontId="77" fillId="4" borderId="0" xfId="98" applyNumberFormat="1" applyFont="1" applyFill="1" applyBorder="1" applyAlignment="1"/>
    <xf numFmtId="170" fontId="77" fillId="4" borderId="0" xfId="98" applyNumberFormat="1" applyFont="1" applyFill="1" applyBorder="1" applyAlignment="1">
      <alignment horizontal="left"/>
    </xf>
    <xf numFmtId="174" fontId="88" fillId="0" borderId="0" xfId="55" applyNumberFormat="1" applyFont="1" applyBorder="1" applyAlignment="1">
      <alignment horizontal="right" vertical="center"/>
    </xf>
    <xf numFmtId="174" fontId="78" fillId="0" borderId="0" xfId="99" applyNumberFormat="1" applyFont="1" applyBorder="1" applyAlignment="1">
      <alignment horizontal="right" vertical="center"/>
    </xf>
    <xf numFmtId="172" fontId="63" fillId="4" borderId="0" xfId="168" applyNumberFormat="1" applyFont="1" applyFill="1" applyBorder="1" applyAlignment="1">
      <alignment horizontal="center" vertical="center"/>
    </xf>
    <xf numFmtId="172" fontId="63" fillId="4" borderId="66" xfId="168" applyNumberFormat="1" applyFont="1" applyFill="1" applyBorder="1" applyAlignment="1">
      <alignment horizontal="center" vertical="center"/>
    </xf>
    <xf numFmtId="166" fontId="60" fillId="0" borderId="0" xfId="150" applyNumberFormat="1" applyFont="1" applyBorder="1" applyAlignment="1">
      <alignment vertical="center"/>
    </xf>
    <xf numFmtId="9" fontId="58" fillId="4" borderId="0" xfId="168" applyFont="1" applyFill="1" applyBorder="1" applyAlignment="1"/>
    <xf numFmtId="0" fontId="90" fillId="33" borderId="0" xfId="99" applyFont="1" applyFill="1"/>
    <xf numFmtId="0" fontId="91" fillId="31" borderId="0" xfId="99" applyFont="1" applyFill="1"/>
    <xf numFmtId="0" fontId="43" fillId="0" borderId="0" xfId="97" applyFont="1" applyFill="1"/>
    <xf numFmtId="0" fontId="4" fillId="0" borderId="0" xfId="55" applyFont="1"/>
    <xf numFmtId="0" fontId="43" fillId="0" borderId="0" xfId="99" applyFont="1"/>
    <xf numFmtId="0" fontId="43" fillId="0" borderId="0" xfId="99" applyFont="1" applyFill="1"/>
    <xf numFmtId="0" fontId="43" fillId="0" borderId="0" xfId="99" applyFont="1" applyAlignment="1">
      <alignment vertical="center"/>
    </xf>
    <xf numFmtId="0" fontId="43" fillId="0" borderId="0" xfId="96" applyFont="1"/>
    <xf numFmtId="0" fontId="43" fillId="4" borderId="0" xfId="99" applyFont="1" applyFill="1"/>
    <xf numFmtId="0" fontId="45" fillId="0" borderId="0" xfId="99" applyFont="1" applyAlignment="1">
      <alignment horizontal="center"/>
    </xf>
    <xf numFmtId="170" fontId="86" fillId="4" borderId="0" xfId="98" applyNumberFormat="1" applyFont="1" applyFill="1" applyBorder="1" applyAlignment="1">
      <alignment vertical="center"/>
    </xf>
    <xf numFmtId="170" fontId="86" fillId="4" borderId="0" xfId="98" applyNumberFormat="1" applyFont="1" applyFill="1" applyBorder="1" applyAlignment="1">
      <alignment horizontal="left"/>
    </xf>
    <xf numFmtId="0" fontId="91" fillId="0" borderId="0" xfId="99" applyFont="1"/>
    <xf numFmtId="0" fontId="93" fillId="0" borderId="0" xfId="99" applyFont="1"/>
    <xf numFmtId="0" fontId="93" fillId="4" borderId="0" xfId="99" applyFont="1" applyFill="1"/>
    <xf numFmtId="0" fontId="94" fillId="0" borderId="0" xfId="97" applyFont="1" applyFill="1"/>
    <xf numFmtId="14" fontId="94" fillId="0" borderId="0" xfId="97" applyNumberFormat="1" applyFont="1" applyFill="1"/>
    <xf numFmtId="0" fontId="95" fillId="0" borderId="0" xfId="99" applyFont="1"/>
    <xf numFmtId="0" fontId="94" fillId="0" borderId="0" xfId="99" applyFont="1"/>
    <xf numFmtId="0" fontId="94" fillId="0" borderId="0" xfId="99" applyFont="1" applyFill="1"/>
    <xf numFmtId="0" fontId="94" fillId="4" borderId="0" xfId="99" applyFont="1" applyFill="1"/>
    <xf numFmtId="0" fontId="95" fillId="4" borderId="0" xfId="99" applyFont="1" applyFill="1"/>
    <xf numFmtId="0" fontId="95" fillId="4" borderId="0" xfId="99" applyFont="1" applyFill="1" applyAlignment="1">
      <alignment horizontal="left" vertical="center"/>
    </xf>
    <xf numFmtId="0" fontId="95" fillId="0" borderId="0" xfId="99" applyFont="1" applyFill="1"/>
    <xf numFmtId="0" fontId="41" fillId="2" borderId="19" xfId="0" applyFont="1" applyFill="1" applyBorder="1" applyAlignment="1">
      <alignment horizontal="center" vertical="center" wrapText="1"/>
    </xf>
    <xf numFmtId="0" fontId="23" fillId="2" borderId="77" xfId="0" applyFont="1" applyFill="1" applyBorder="1" applyAlignment="1">
      <alignment wrapText="1"/>
    </xf>
    <xf numFmtId="0" fontId="41" fillId="8" borderId="19" xfId="0" applyFont="1" applyFill="1" applyBorder="1" applyAlignment="1">
      <alignment horizontal="center" vertical="center" wrapText="1"/>
    </xf>
    <xf numFmtId="0" fontId="41" fillId="8" borderId="19" xfId="0" applyFont="1" applyFill="1" applyBorder="1" applyAlignment="1">
      <alignment horizontal="center" vertical="center"/>
    </xf>
    <xf numFmtId="0" fontId="23" fillId="8" borderId="19" xfId="0" applyFont="1" applyFill="1" applyBorder="1" applyAlignment="1">
      <alignment wrapText="1"/>
    </xf>
    <xf numFmtId="0" fontId="41" fillId="7" borderId="19" xfId="0" applyFont="1" applyFill="1" applyBorder="1" applyAlignment="1">
      <alignment horizontal="center" vertical="center" wrapText="1"/>
    </xf>
    <xf numFmtId="0" fontId="40" fillId="8" borderId="3" xfId="0" applyFont="1" applyFill="1" applyBorder="1" applyAlignment="1"/>
    <xf numFmtId="0" fontId="23" fillId="8" borderId="24" xfId="0" applyFont="1" applyFill="1" applyBorder="1" applyAlignment="1">
      <alignment wrapText="1"/>
    </xf>
    <xf numFmtId="0" fontId="40" fillId="7" borderId="3" xfId="0" applyFont="1" applyFill="1" applyBorder="1" applyAlignment="1"/>
    <xf numFmtId="0" fontId="40" fillId="2" borderId="3" xfId="0" applyFont="1" applyFill="1" applyBorder="1" applyAlignment="1"/>
    <xf numFmtId="0" fontId="40" fillId="2" borderId="14" xfId="0" applyFont="1" applyFill="1" applyBorder="1" applyAlignment="1"/>
    <xf numFmtId="0" fontId="23" fillId="2" borderId="22" xfId="0" applyFont="1" applyFill="1" applyBorder="1" applyAlignment="1">
      <alignment horizontal="center" wrapText="1"/>
    </xf>
    <xf numFmtId="0" fontId="40" fillId="2" borderId="77" xfId="0" applyFont="1" applyFill="1" applyBorder="1" applyAlignment="1">
      <alignment horizontal="center"/>
    </xf>
    <xf numFmtId="0" fontId="40" fillId="2" borderId="77" xfId="0" applyFont="1" applyFill="1" applyBorder="1" applyAlignment="1"/>
    <xf numFmtId="0" fontId="23" fillId="3" borderId="22" xfId="0" applyFont="1" applyFill="1" applyBorder="1" applyAlignment="1">
      <alignment horizontal="center" wrapText="1"/>
    </xf>
    <xf numFmtId="0" fontId="23" fillId="3" borderId="1" xfId="0" applyFont="1" applyFill="1" applyBorder="1" applyAlignment="1">
      <alignment horizontal="left" wrapText="1"/>
    </xf>
    <xf numFmtId="0" fontId="40" fillId="3" borderId="3" xfId="0" applyFont="1" applyFill="1" applyBorder="1" applyAlignment="1"/>
    <xf numFmtId="0" fontId="40" fillId="3" borderId="77" xfId="0" applyFont="1" applyFill="1" applyBorder="1" applyAlignment="1">
      <alignment horizontal="center"/>
    </xf>
    <xf numFmtId="0" fontId="40" fillId="3" borderId="77" xfId="0" applyFont="1" applyFill="1" applyBorder="1" applyAlignment="1"/>
    <xf numFmtId="0" fontId="40" fillId="3" borderId="14" xfId="0" applyFont="1" applyFill="1" applyBorder="1" applyAlignment="1"/>
    <xf numFmtId="0" fontId="96" fillId="0" borderId="23" xfId="0" applyFont="1" applyFill="1" applyBorder="1" applyAlignment="1">
      <alignment vertical="center"/>
    </xf>
    <xf numFmtId="0" fontId="96" fillId="0" borderId="24" xfId="0" applyFont="1" applyFill="1" applyBorder="1" applyAlignment="1">
      <alignment vertical="center"/>
    </xf>
    <xf numFmtId="0" fontId="96" fillId="0" borderId="1" xfId="0" applyFont="1" applyFill="1" applyBorder="1" applyAlignment="1">
      <alignment vertical="center"/>
    </xf>
    <xf numFmtId="0" fontId="96" fillId="0" borderId="0" xfId="0" applyFont="1" applyFill="1" applyAlignment="1">
      <alignment vertical="center"/>
    </xf>
    <xf numFmtId="0" fontId="96" fillId="0" borderId="22" xfId="0" applyFont="1" applyFill="1" applyBorder="1" applyAlignment="1">
      <alignment vertical="center"/>
    </xf>
    <xf numFmtId="0" fontId="96" fillId="0" borderId="1" xfId="0" applyFont="1" applyFill="1" applyBorder="1" applyAlignment="1">
      <alignment horizontal="center" vertical="center"/>
    </xf>
    <xf numFmtId="0" fontId="94" fillId="0" borderId="0" xfId="97" applyNumberFormat="1" applyFont="1" applyFill="1"/>
    <xf numFmtId="0" fontId="94" fillId="0" borderId="1" xfId="97" applyFont="1" applyFill="1" applyBorder="1"/>
    <xf numFmtId="0" fontId="94" fillId="0" borderId="1" xfId="97" applyNumberFormat="1" applyFont="1" applyFill="1" applyBorder="1"/>
    <xf numFmtId="0" fontId="94" fillId="0" borderId="0" xfId="99" applyNumberFormat="1" applyFont="1" applyAlignment="1">
      <alignment vertical="center"/>
    </xf>
    <xf numFmtId="0" fontId="44" fillId="0" borderId="0" xfId="94" applyNumberFormat="1" applyFont="1" applyAlignment="1">
      <alignment horizontal="right" wrapText="1" readingOrder="1"/>
    </xf>
    <xf numFmtId="0" fontId="44" fillId="0" borderId="0" xfId="99" applyNumberFormat="1" applyFont="1" applyAlignment="1">
      <alignment horizontal="right" wrapText="1"/>
    </xf>
    <xf numFmtId="0" fontId="52" fillId="0" borderId="0" xfId="99" applyNumberFormat="1" applyFont="1" applyAlignment="1">
      <alignment horizontal="right" wrapText="1"/>
    </xf>
    <xf numFmtId="0" fontId="44" fillId="0" borderId="0" xfId="99" applyNumberFormat="1" applyFont="1" applyAlignment="1">
      <alignment readingOrder="1"/>
    </xf>
    <xf numFmtId="0" fontId="44" fillId="0" borderId="0" xfId="99" applyNumberFormat="1" applyFont="1"/>
    <xf numFmtId="0" fontId="52" fillId="0" borderId="0" xfId="99" applyNumberFormat="1" applyFont="1"/>
    <xf numFmtId="176" fontId="94" fillId="0" borderId="1" xfId="97" applyNumberFormat="1" applyFont="1" applyFill="1" applyBorder="1"/>
    <xf numFmtId="0" fontId="4" fillId="33" borderId="80" xfId="0" applyFont="1" applyFill="1" applyBorder="1" applyAlignment="1">
      <alignment horizontal="left"/>
    </xf>
    <xf numFmtId="0" fontId="4" fillId="33" borderId="81" xfId="0" applyFont="1" applyFill="1" applyBorder="1" applyAlignment="1"/>
    <xf numFmtId="0" fontId="23" fillId="33" borderId="80" xfId="0" applyFont="1" applyFill="1" applyBorder="1"/>
    <xf numFmtId="0" fontId="23" fillId="33" borderId="81" xfId="0" applyFont="1" applyFill="1" applyBorder="1"/>
    <xf numFmtId="9" fontId="23" fillId="33" borderId="81" xfId="1" applyFont="1" applyFill="1" applyBorder="1"/>
    <xf numFmtId="0" fontId="23" fillId="2" borderId="82" xfId="0" applyFont="1" applyFill="1" applyBorder="1" applyAlignment="1">
      <alignment wrapText="1"/>
    </xf>
    <xf numFmtId="0" fontId="23" fillId="0" borderId="82" xfId="0" applyFont="1" applyBorder="1"/>
    <xf numFmtId="0" fontId="23" fillId="33" borderId="82" xfId="0" applyFont="1" applyFill="1" applyBorder="1"/>
    <xf numFmtId="0" fontId="4" fillId="0" borderId="80" xfId="0" applyFont="1" applyBorder="1" applyAlignment="1">
      <alignment horizontal="left"/>
    </xf>
    <xf numFmtId="0" fontId="4" fillId="0" borderId="81" xfId="0" applyFont="1" applyBorder="1" applyAlignment="1"/>
    <xf numFmtId="0" fontId="23" fillId="0" borderId="80" xfId="0" applyFont="1" applyFill="1" applyBorder="1"/>
    <xf numFmtId="0" fontId="23" fillId="0" borderId="81" xfId="0" applyFont="1" applyFill="1" applyBorder="1"/>
    <xf numFmtId="9" fontId="23" fillId="0" borderId="81" xfId="1" applyFont="1" applyFill="1" applyBorder="1"/>
    <xf numFmtId="0" fontId="23" fillId="33" borderId="82" xfId="0" applyNumberFormat="1" applyFont="1" applyFill="1" applyBorder="1"/>
    <xf numFmtId="0" fontId="23" fillId="33" borderId="1" xfId="0" applyNumberFormat="1" applyFont="1" applyFill="1" applyBorder="1" applyAlignment="1">
      <alignment wrapText="1"/>
    </xf>
    <xf numFmtId="0" fontId="23" fillId="33" borderId="16" xfId="0" applyNumberFormat="1" applyFont="1" applyFill="1" applyBorder="1"/>
    <xf numFmtId="0" fontId="4" fillId="33" borderId="80" xfId="0" applyNumberFormat="1" applyFont="1" applyFill="1" applyBorder="1" applyAlignment="1">
      <alignment horizontal="left"/>
    </xf>
    <xf numFmtId="0" fontId="4" fillId="33" borderId="81" xfId="0" applyNumberFormat="1" applyFont="1" applyFill="1" applyBorder="1" applyAlignment="1"/>
    <xf numFmtId="0" fontId="4" fillId="33" borderId="1" xfId="0" applyNumberFormat="1" applyFont="1" applyFill="1" applyBorder="1" applyAlignment="1"/>
    <xf numFmtId="0" fontId="23" fillId="33" borderId="1" xfId="0" applyNumberFormat="1" applyFont="1" applyFill="1" applyBorder="1" applyAlignment="1">
      <alignment horizontal="left"/>
    </xf>
    <xf numFmtId="0" fontId="4" fillId="33" borderId="1" xfId="0" applyNumberFormat="1" applyFont="1" applyFill="1" applyBorder="1" applyAlignment="1">
      <alignment horizontal="left"/>
    </xf>
    <xf numFmtId="0" fontId="23" fillId="33" borderId="80" xfId="0" applyNumberFormat="1" applyFont="1" applyFill="1" applyBorder="1"/>
    <xf numFmtId="0" fontId="23" fillId="33" borderId="81" xfId="0" applyNumberFormat="1" applyFont="1" applyFill="1" applyBorder="1"/>
    <xf numFmtId="0" fontId="23" fillId="33" borderId="1" xfId="1" applyNumberFormat="1" applyFont="1" applyFill="1" applyBorder="1"/>
    <xf numFmtId="0" fontId="23" fillId="33" borderId="81" xfId="1" applyNumberFormat="1" applyFont="1" applyFill="1" applyBorder="1"/>
    <xf numFmtId="0" fontId="23" fillId="33" borderId="1" xfId="2" applyNumberFormat="1" applyFont="1" applyFill="1" applyBorder="1"/>
    <xf numFmtId="0" fontId="23" fillId="33" borderId="0" xfId="0" applyNumberFormat="1" applyFont="1" applyFill="1"/>
    <xf numFmtId="0" fontId="23" fillId="0" borderId="82" xfId="0" applyNumberFormat="1" applyFont="1" applyBorder="1"/>
    <xf numFmtId="0" fontId="23" fillId="0" borderId="1" xfId="0" applyNumberFormat="1" applyFont="1" applyBorder="1" applyAlignment="1">
      <alignment wrapText="1"/>
    </xf>
    <xf numFmtId="0" fontId="23" fillId="0" borderId="16" xfId="0" applyNumberFormat="1" applyFont="1" applyBorder="1"/>
    <xf numFmtId="0" fontId="4" fillId="0" borderId="80" xfId="0" applyNumberFormat="1" applyFont="1" applyBorder="1" applyAlignment="1">
      <alignment horizontal="left"/>
    </xf>
    <xf numFmtId="0" fontId="4" fillId="0" borderId="81" xfId="0" applyNumberFormat="1" applyFont="1" applyBorder="1" applyAlignment="1"/>
    <xf numFmtId="0" fontId="4" fillId="0" borderId="1" xfId="0" applyNumberFormat="1" applyFont="1" applyBorder="1" applyAlignment="1"/>
    <xf numFmtId="0" fontId="23" fillId="0" borderId="1" xfId="0" applyNumberFormat="1" applyFont="1" applyBorder="1" applyAlignment="1">
      <alignment horizontal="left"/>
    </xf>
    <xf numFmtId="0" fontId="4" fillId="0" borderId="1" xfId="0" applyNumberFormat="1" applyFont="1" applyBorder="1" applyAlignment="1">
      <alignment horizontal="left"/>
    </xf>
    <xf numFmtId="0" fontId="23" fillId="0" borderId="80" xfId="0" applyNumberFormat="1" applyFont="1" applyFill="1" applyBorder="1"/>
    <xf numFmtId="0" fontId="23" fillId="0" borderId="81" xfId="0" applyNumberFormat="1" applyFont="1" applyFill="1" applyBorder="1"/>
    <xf numFmtId="0" fontId="23" fillId="0" borderId="1" xfId="1" applyNumberFormat="1" applyFont="1" applyFill="1" applyBorder="1"/>
    <xf numFmtId="0" fontId="23" fillId="0" borderId="81" xfId="1" applyNumberFormat="1" applyFont="1" applyFill="1" applyBorder="1"/>
    <xf numFmtId="0" fontId="23" fillId="0" borderId="1" xfId="2" applyNumberFormat="1" applyFont="1" applyFill="1" applyBorder="1"/>
    <xf numFmtId="9" fontId="23" fillId="33" borderId="83" xfId="1" applyFont="1" applyFill="1" applyBorder="1"/>
    <xf numFmtId="166" fontId="23" fillId="33" borderId="81" xfId="2" applyNumberFormat="1" applyFont="1" applyFill="1" applyBorder="1"/>
    <xf numFmtId="0" fontId="23" fillId="34" borderId="1" xfId="0" applyFont="1" applyFill="1" applyBorder="1" applyAlignment="1">
      <alignment wrapText="1"/>
    </xf>
    <xf numFmtId="0" fontId="23" fillId="34" borderId="22" xfId="0" applyFont="1" applyFill="1" applyBorder="1" applyAlignment="1">
      <alignment horizontal="center" wrapText="1"/>
    </xf>
    <xf numFmtId="0" fontId="41" fillId="38" borderId="19" xfId="0" applyFont="1" applyFill="1" applyBorder="1" applyAlignment="1">
      <alignment horizontal="center" vertical="center" wrapText="1"/>
    </xf>
    <xf numFmtId="0" fontId="23" fillId="38" borderId="1" xfId="0" applyFont="1" applyFill="1" applyBorder="1" applyAlignment="1">
      <alignment wrapText="1"/>
    </xf>
    <xf numFmtId="0" fontId="41" fillId="38" borderId="1" xfId="0" applyFont="1" applyFill="1" applyBorder="1" applyAlignment="1">
      <alignment horizontal="center" vertical="center" wrapText="1"/>
    </xf>
    <xf numFmtId="0" fontId="23" fillId="0" borderId="82" xfId="0" applyFont="1" applyFill="1" applyBorder="1"/>
    <xf numFmtId="0" fontId="23" fillId="0" borderId="82" xfId="0" applyNumberFormat="1" applyFont="1" applyFill="1" applyBorder="1"/>
    <xf numFmtId="0" fontId="23" fillId="0" borderId="83" xfId="1" applyNumberFormat="1" applyFont="1" applyFill="1" applyBorder="1"/>
    <xf numFmtId="0" fontId="23" fillId="0" borderId="81" xfId="2" applyNumberFormat="1" applyFont="1" applyFill="1" applyBorder="1"/>
    <xf numFmtId="0" fontId="23" fillId="33" borderId="83" xfId="1" applyNumberFormat="1" applyFont="1" applyFill="1" applyBorder="1"/>
    <xf numFmtId="0" fontId="23" fillId="33" borderId="81" xfId="2" applyNumberFormat="1" applyFont="1" applyFill="1" applyBorder="1"/>
    <xf numFmtId="0" fontId="23" fillId="0" borderId="1" xfId="0" applyNumberFormat="1" applyFont="1" applyFill="1" applyBorder="1" applyAlignment="1">
      <alignment wrapText="1"/>
    </xf>
    <xf numFmtId="0" fontId="23" fillId="0" borderId="24" xfId="0" applyNumberFormat="1" applyFont="1" applyFill="1" applyBorder="1"/>
    <xf numFmtId="0" fontId="4" fillId="0" borderId="1" xfId="0" applyNumberFormat="1" applyFont="1" applyFill="1" applyBorder="1" applyAlignment="1">
      <alignment horizontal="left"/>
    </xf>
    <xf numFmtId="0" fontId="4" fillId="0" borderId="1" xfId="0" applyNumberFormat="1" applyFont="1" applyFill="1" applyBorder="1" applyAlignment="1"/>
    <xf numFmtId="0" fontId="23" fillId="0" borderId="1" xfId="0" applyNumberFormat="1" applyFont="1" applyFill="1" applyBorder="1" applyAlignment="1">
      <alignment horizontal="left"/>
    </xf>
    <xf numFmtId="0" fontId="4" fillId="32" borderId="1" xfId="0" applyNumberFormat="1" applyFont="1" applyFill="1" applyBorder="1" applyAlignment="1">
      <alignment wrapText="1"/>
    </xf>
    <xf numFmtId="0" fontId="23" fillId="32" borderId="1" xfId="0" applyNumberFormat="1" applyFont="1" applyFill="1" applyBorder="1" applyAlignment="1"/>
    <xf numFmtId="0" fontId="23" fillId="32" borderId="0" xfId="0" applyNumberFormat="1" applyFont="1" applyFill="1"/>
    <xf numFmtId="0" fontId="40" fillId="3" borderId="77" xfId="0" applyNumberFormat="1" applyFont="1" applyFill="1" applyBorder="1" applyAlignment="1">
      <alignment horizontal="center"/>
    </xf>
    <xf numFmtId="0" fontId="23" fillId="3" borderId="22" xfId="0" applyNumberFormat="1" applyFont="1" applyFill="1" applyBorder="1" applyAlignment="1">
      <alignment horizontal="center" wrapText="1"/>
    </xf>
    <xf numFmtId="0" fontId="96" fillId="2" borderId="62" xfId="0" applyFont="1" applyFill="1" applyBorder="1" applyAlignment="1">
      <alignment horizontal="center" vertical="center" wrapText="1"/>
    </xf>
    <xf numFmtId="0" fontId="96" fillId="2" borderId="71" xfId="0" applyFont="1" applyFill="1" applyBorder="1" applyAlignment="1">
      <alignment horizontal="center" vertical="center" wrapText="1"/>
    </xf>
    <xf numFmtId="170" fontId="86" fillId="4" borderId="0" xfId="98" applyNumberFormat="1" applyFont="1" applyFill="1" applyBorder="1" applyAlignment="1">
      <alignment horizontal="left" vertical="center"/>
    </xf>
    <xf numFmtId="0" fontId="94" fillId="0" borderId="82" xfId="97" applyNumberFormat="1" applyFont="1" applyFill="1" applyBorder="1"/>
    <xf numFmtId="0" fontId="44" fillId="0" borderId="0" xfId="99" applyFont="1" applyAlignment="1">
      <alignment horizontal="center"/>
    </xf>
    <xf numFmtId="0" fontId="48" fillId="0" borderId="0" xfId="99" applyFont="1" applyAlignment="1">
      <alignment horizontal="center"/>
    </xf>
    <xf numFmtId="0" fontId="48" fillId="4" borderId="0" xfId="99" applyFont="1" applyFill="1" applyAlignment="1">
      <alignment horizontal="center"/>
    </xf>
    <xf numFmtId="0" fontId="94" fillId="0" borderId="82" xfId="97" applyNumberFormat="1" applyFont="1" applyFill="1" applyBorder="1" applyAlignment="1">
      <alignment horizontal="center"/>
    </xf>
    <xf numFmtId="0" fontId="49" fillId="0" borderId="0" xfId="55" applyFont="1" applyAlignment="1">
      <alignment horizontal="center"/>
    </xf>
    <xf numFmtId="0" fontId="46" fillId="0" borderId="0" xfId="99" applyFont="1" applyAlignment="1">
      <alignment horizontal="center"/>
    </xf>
    <xf numFmtId="0" fontId="44" fillId="0" borderId="0" xfId="99" applyFont="1" applyFill="1" applyAlignment="1">
      <alignment horizontal="center"/>
    </xf>
    <xf numFmtId="0" fontId="51" fillId="0" borderId="0" xfId="99" applyFont="1" applyAlignment="1">
      <alignment horizontal="center" vertical="center"/>
    </xf>
    <xf numFmtId="0" fontId="46" fillId="0" borderId="0" xfId="96" applyFont="1" applyAlignment="1">
      <alignment horizontal="center"/>
    </xf>
    <xf numFmtId="0" fontId="46" fillId="4" borderId="0" xfId="99" applyFont="1" applyFill="1" applyAlignment="1">
      <alignment horizontal="center"/>
    </xf>
    <xf numFmtId="0" fontId="46" fillId="0" borderId="0" xfId="99" applyFont="1" applyFill="1" applyAlignment="1">
      <alignment horizontal="center"/>
    </xf>
    <xf numFmtId="0" fontId="44" fillId="4" borderId="0" xfId="99" applyFont="1" applyFill="1" applyAlignment="1">
      <alignment horizontal="center"/>
    </xf>
    <xf numFmtId="0" fontId="44" fillId="4" borderId="0" xfId="99" applyFont="1" applyFill="1" applyAlignment="1">
      <alignment horizontal="center" vertical="center"/>
    </xf>
    <xf numFmtId="0" fontId="51" fillId="0" borderId="0" xfId="99" applyFont="1" applyAlignment="1">
      <alignment horizontal="center"/>
    </xf>
    <xf numFmtId="0" fontId="51" fillId="4" borderId="0" xfId="99" applyFont="1" applyFill="1" applyAlignment="1">
      <alignment horizontal="center"/>
    </xf>
    <xf numFmtId="0" fontId="54" fillId="0" borderId="0" xfId="99" applyFont="1" applyAlignment="1">
      <alignment horizontal="center"/>
    </xf>
    <xf numFmtId="0" fontId="91" fillId="0" borderId="0" xfId="99" applyNumberFormat="1" applyFont="1" applyAlignment="1">
      <alignment horizontal="center"/>
    </xf>
    <xf numFmtId="0" fontId="93" fillId="0" borderId="0" xfId="99" applyNumberFormat="1" applyFont="1" applyAlignment="1">
      <alignment horizontal="center"/>
    </xf>
    <xf numFmtId="0" fontId="93" fillId="4" borderId="0" xfId="99" applyNumberFormat="1" applyFont="1" applyFill="1" applyAlignment="1">
      <alignment horizontal="center"/>
    </xf>
    <xf numFmtId="0" fontId="94" fillId="0" borderId="1" xfId="97" applyNumberFormat="1" applyFont="1" applyFill="1" applyBorder="1" applyAlignment="1">
      <alignment horizontal="center"/>
    </xf>
    <xf numFmtId="0" fontId="94" fillId="0" borderId="1" xfId="99" applyNumberFormat="1" applyFont="1" applyBorder="1" applyAlignment="1">
      <alignment horizontal="center"/>
    </xf>
    <xf numFmtId="176" fontId="94" fillId="0" borderId="1" xfId="97" applyNumberFormat="1" applyFont="1" applyFill="1" applyBorder="1" applyAlignment="1">
      <alignment horizontal="center"/>
    </xf>
    <xf numFmtId="0" fontId="94" fillId="0" borderId="0" xfId="99" applyNumberFormat="1" applyFont="1" applyAlignment="1">
      <alignment horizontal="center" vertical="center"/>
    </xf>
    <xf numFmtId="0" fontId="94" fillId="0" borderId="0" xfId="96" applyNumberFormat="1" applyFont="1" applyAlignment="1">
      <alignment horizontal="center"/>
    </xf>
    <xf numFmtId="0" fontId="4" fillId="0" borderId="0" xfId="55" applyNumberFormat="1" applyFont="1" applyAlignment="1">
      <alignment horizontal="center"/>
    </xf>
    <xf numFmtId="0" fontId="94" fillId="0" borderId="0" xfId="99" applyNumberFormat="1" applyFont="1" applyAlignment="1">
      <alignment horizontal="center"/>
    </xf>
    <xf numFmtId="0" fontId="94" fillId="4" borderId="0" xfId="99" applyNumberFormat="1" applyFont="1" applyFill="1" applyAlignment="1">
      <alignment horizontal="center"/>
    </xf>
    <xf numFmtId="0" fontId="94" fillId="0" borderId="0" xfId="99" applyNumberFormat="1" applyFont="1" applyFill="1" applyAlignment="1">
      <alignment horizontal="center"/>
    </xf>
    <xf numFmtId="0" fontId="95" fillId="4" borderId="0" xfId="99" applyNumberFormat="1" applyFont="1" applyFill="1" applyAlignment="1">
      <alignment horizontal="center"/>
    </xf>
    <xf numFmtId="0" fontId="95" fillId="4" borderId="0" xfId="99" applyNumberFormat="1" applyFont="1" applyFill="1" applyAlignment="1">
      <alignment horizontal="center" vertical="center"/>
    </xf>
    <xf numFmtId="0" fontId="95" fillId="0" borderId="0" xfId="99" applyNumberFormat="1" applyFont="1" applyFill="1" applyAlignment="1">
      <alignment horizontal="center"/>
    </xf>
    <xf numFmtId="0" fontId="95" fillId="0" borderId="0" xfId="99" applyNumberFormat="1" applyFont="1" applyAlignment="1">
      <alignment horizontal="center"/>
    </xf>
    <xf numFmtId="0" fontId="92" fillId="36" borderId="0" xfId="90" applyFont="1" applyFill="1" applyBorder="1" applyAlignment="1" applyProtection="1">
      <alignment horizontal="right"/>
    </xf>
    <xf numFmtId="3" fontId="79" fillId="4" borderId="0" xfId="98" applyNumberFormat="1" applyFont="1" applyFill="1" applyBorder="1" applyAlignment="1">
      <alignment vertical="center"/>
    </xf>
    <xf numFmtId="0" fontId="69" fillId="0" borderId="66" xfId="55" applyFont="1" applyBorder="1" applyAlignment="1">
      <alignment vertical="center"/>
    </xf>
    <xf numFmtId="179" fontId="94" fillId="0" borderId="1" xfId="97" applyNumberFormat="1" applyFont="1" applyFill="1" applyBorder="1" applyAlignment="1">
      <alignment horizontal="center"/>
    </xf>
    <xf numFmtId="0" fontId="48" fillId="0" borderId="0" xfId="99" applyFont="1" applyAlignment="1">
      <alignment horizontal="center" vertical="center"/>
    </xf>
    <xf numFmtId="0" fontId="48" fillId="0" borderId="0" xfId="96" applyFont="1" applyAlignment="1">
      <alignment horizontal="center"/>
    </xf>
    <xf numFmtId="0" fontId="44" fillId="0" borderId="0" xfId="99" applyFont="1" applyAlignment="1"/>
    <xf numFmtId="0" fontId="48" fillId="0" borderId="0" xfId="99" applyFont="1" applyAlignment="1"/>
    <xf numFmtId="0" fontId="48" fillId="4" borderId="0" xfId="99" applyFont="1" applyFill="1" applyAlignment="1"/>
    <xf numFmtId="0" fontId="94" fillId="0" borderId="82" xfId="97" applyNumberFormat="1" applyFont="1" applyFill="1" applyBorder="1" applyAlignment="1"/>
    <xf numFmtId="0" fontId="44" fillId="0" borderId="0" xfId="99" applyFont="1" applyFill="1" applyAlignment="1"/>
    <xf numFmtId="0" fontId="49" fillId="0" borderId="0" xfId="55" applyFont="1" applyAlignment="1"/>
    <xf numFmtId="0" fontId="44" fillId="4" borderId="0" xfId="99" applyFont="1" applyFill="1" applyAlignment="1"/>
    <xf numFmtId="0" fontId="44" fillId="4" borderId="0" xfId="99" applyFont="1" applyFill="1" applyAlignment="1">
      <alignment vertical="center"/>
    </xf>
    <xf numFmtId="0" fontId="98" fillId="0" borderId="0" xfId="99" applyFont="1"/>
    <xf numFmtId="0" fontId="99" fillId="0" borderId="0" xfId="99" applyFont="1"/>
    <xf numFmtId="0" fontId="99" fillId="4" borderId="0" xfId="99" applyFont="1" applyFill="1"/>
    <xf numFmtId="0" fontId="52" fillId="0" borderId="0" xfId="99" applyFont="1" applyAlignment="1"/>
    <xf numFmtId="0" fontId="46" fillId="0" borderId="0" xfId="99" applyFont="1" applyAlignment="1"/>
    <xf numFmtId="0" fontId="46" fillId="0" borderId="0" xfId="96" applyFont="1" applyAlignment="1"/>
    <xf numFmtId="0" fontId="46" fillId="4" borderId="0" xfId="99" applyFont="1" applyFill="1" applyAlignment="1"/>
    <xf numFmtId="0" fontId="46" fillId="0" borderId="0" xfId="99" applyFont="1" applyFill="1" applyAlignment="1"/>
    <xf numFmtId="0" fontId="45" fillId="0" borderId="0" xfId="99" applyFont="1" applyAlignment="1">
      <alignment horizontal="center" vertical="center"/>
    </xf>
    <xf numFmtId="0" fontId="94" fillId="0" borderId="82" xfId="97" applyNumberFormat="1" applyFont="1" applyFill="1" applyBorder="1" applyAlignment="1">
      <alignment horizontal="center"/>
    </xf>
    <xf numFmtId="0" fontId="67" fillId="0" borderId="66" xfId="55" applyFont="1" applyBorder="1" applyAlignment="1">
      <alignment vertical="center"/>
    </xf>
    <xf numFmtId="3" fontId="63" fillId="4" borderId="0" xfId="168" applyNumberFormat="1" applyFont="1" applyFill="1" applyBorder="1" applyAlignment="1">
      <alignment vertical="center"/>
    </xf>
    <xf numFmtId="3" fontId="63" fillId="4" borderId="66" xfId="168" applyNumberFormat="1" applyFont="1" applyFill="1" applyBorder="1" applyAlignment="1">
      <alignment vertical="center"/>
    </xf>
    <xf numFmtId="170" fontId="100" fillId="4" borderId="0" xfId="98" applyNumberFormat="1" applyFont="1" applyFill="1" applyBorder="1" applyAlignment="1">
      <alignment horizontal="left"/>
    </xf>
    <xf numFmtId="0" fontId="45" fillId="36" borderId="0" xfId="99" applyFont="1" applyFill="1" applyBorder="1" applyAlignment="1">
      <alignment vertical="top" wrapText="1"/>
    </xf>
    <xf numFmtId="0" fontId="45" fillId="36" borderId="64" xfId="99" applyNumberFormat="1" applyFont="1" applyFill="1" applyBorder="1" applyAlignment="1">
      <alignment vertical="top" wrapText="1"/>
    </xf>
    <xf numFmtId="0" fontId="58" fillId="37" borderId="0" xfId="98" applyNumberFormat="1" applyFont="1" applyFill="1" applyBorder="1" applyAlignment="1"/>
    <xf numFmtId="0" fontId="45" fillId="0" borderId="0" xfId="99" applyNumberFormat="1" applyFont="1" applyAlignment="1">
      <alignment horizontal="right" wrapText="1"/>
    </xf>
    <xf numFmtId="0" fontId="45" fillId="0" borderId="0" xfId="99" applyNumberFormat="1" applyFont="1"/>
    <xf numFmtId="0" fontId="67" fillId="0" borderId="0" xfId="55" applyNumberFormat="1" applyFont="1" applyBorder="1" applyAlignment="1">
      <alignment vertical="center"/>
    </xf>
    <xf numFmtId="0" fontId="63" fillId="4" borderId="0" xfId="98" applyNumberFormat="1" applyFont="1" applyFill="1" applyBorder="1" applyAlignment="1">
      <alignment vertical="center"/>
    </xf>
    <xf numFmtId="0" fontId="63" fillId="4" borderId="0" xfId="168" applyNumberFormat="1" applyFont="1" applyFill="1" applyBorder="1" applyAlignment="1">
      <alignment vertical="center"/>
    </xf>
    <xf numFmtId="0" fontId="63" fillId="4" borderId="0" xfId="168" applyNumberFormat="1" applyFont="1" applyFill="1" applyBorder="1" applyAlignment="1">
      <alignment horizontal="center" vertical="center"/>
    </xf>
    <xf numFmtId="0" fontId="70" fillId="0" borderId="0" xfId="55" applyNumberFormat="1" applyFont="1" applyAlignment="1"/>
    <xf numFmtId="0" fontId="71" fillId="0" borderId="0" xfId="55" applyNumberFormat="1" applyFont="1" applyAlignment="1">
      <alignment vertical="center"/>
    </xf>
    <xf numFmtId="0" fontId="45" fillId="0" borderId="0" xfId="99" applyNumberFormat="1" applyFont="1" applyBorder="1"/>
    <xf numFmtId="0" fontId="45" fillId="0" borderId="68" xfId="99" applyNumberFormat="1" applyFont="1" applyBorder="1"/>
    <xf numFmtId="0" fontId="64" fillId="0" borderId="0" xfId="55" applyNumberFormat="1" applyFont="1" applyBorder="1" applyAlignment="1">
      <alignment vertical="center"/>
    </xf>
    <xf numFmtId="0" fontId="65" fillId="4" borderId="0" xfId="98" applyNumberFormat="1" applyFont="1" applyFill="1" applyBorder="1" applyAlignment="1">
      <alignment wrapText="1"/>
    </xf>
    <xf numFmtId="0" fontId="102" fillId="0" borderId="0" xfId="98" applyNumberFormat="1" applyFont="1" applyFill="1" applyBorder="1" applyAlignment="1">
      <alignment horizontal="center"/>
    </xf>
    <xf numFmtId="3" fontId="103" fillId="4" borderId="0" xfId="98" applyNumberFormat="1" applyFont="1" applyFill="1" applyBorder="1" applyAlignment="1">
      <alignment vertical="center"/>
    </xf>
    <xf numFmtId="3" fontId="103" fillId="4" borderId="0" xfId="98" applyNumberFormat="1" applyFont="1" applyFill="1" applyBorder="1" applyAlignment="1">
      <alignment vertical="center" wrapText="1"/>
    </xf>
    <xf numFmtId="3" fontId="103" fillId="4" borderId="66" xfId="98" applyNumberFormat="1" applyFont="1" applyFill="1" applyBorder="1" applyAlignment="1">
      <alignment vertical="center" wrapText="1"/>
    </xf>
    <xf numFmtId="170" fontId="28" fillId="4" borderId="0" xfId="98" applyNumberFormat="1" applyFont="1" applyFill="1" applyBorder="1" applyAlignment="1"/>
    <xf numFmtId="170" fontId="28" fillId="4" borderId="66" xfId="98" applyNumberFormat="1" applyFont="1" applyFill="1" applyBorder="1" applyAlignment="1"/>
    <xf numFmtId="3" fontId="107" fillId="4" borderId="66" xfId="98" applyNumberFormat="1" applyFont="1" applyFill="1" applyBorder="1" applyAlignment="1">
      <alignment vertical="center"/>
    </xf>
    <xf numFmtId="170" fontId="35" fillId="4" borderId="66" xfId="98" applyNumberFormat="1" applyFont="1" applyFill="1" applyBorder="1" applyAlignment="1"/>
    <xf numFmtId="0" fontId="94" fillId="0" borderId="0" xfId="97" applyNumberFormat="1" applyFont="1" applyFill="1" applyBorder="1"/>
    <xf numFmtId="176" fontId="94" fillId="0" borderId="0" xfId="97" applyNumberFormat="1" applyFont="1" applyFill="1" applyBorder="1" applyAlignment="1">
      <alignment horizontal="center"/>
    </xf>
    <xf numFmtId="0" fontId="104" fillId="4" borderId="0" xfId="99" applyFont="1" applyFill="1" applyBorder="1"/>
    <xf numFmtId="0" fontId="110" fillId="4" borderId="0" xfId="55" applyFont="1" applyFill="1" applyBorder="1" applyAlignment="1">
      <alignment horizontal="left" vertical="center"/>
    </xf>
    <xf numFmtId="174" fontId="28" fillId="0" borderId="0" xfId="99" applyNumberFormat="1" applyFont="1" applyBorder="1" applyAlignment="1">
      <alignment horizontal="right" vertical="center"/>
    </xf>
    <xf numFmtId="0" fontId="112" fillId="0" borderId="0" xfId="243" applyFont="1" applyFill="1" applyBorder="1" applyAlignment="1">
      <alignment horizontal="center" vertical="top"/>
    </xf>
    <xf numFmtId="174" fontId="113" fillId="0" borderId="0" xfId="55" applyNumberFormat="1" applyFont="1" applyBorder="1" applyAlignment="1">
      <alignment horizontal="right" vertical="center"/>
    </xf>
    <xf numFmtId="0" fontId="114" fillId="0" borderId="0" xfId="243" applyFont="1" applyBorder="1" applyAlignment="1">
      <alignment horizontal="center" vertical="top"/>
    </xf>
    <xf numFmtId="0" fontId="4" fillId="4" borderId="0" xfId="99" applyFont="1" applyFill="1" applyBorder="1"/>
    <xf numFmtId="3" fontId="4" fillId="4" borderId="0" xfId="97" applyNumberFormat="1" applyFont="1" applyFill="1" applyBorder="1"/>
    <xf numFmtId="9" fontId="4" fillId="4" borderId="0" xfId="94" applyNumberFormat="1" applyFont="1" applyFill="1" applyBorder="1" applyAlignment="1">
      <alignment horizontal="left" indent="1"/>
    </xf>
    <xf numFmtId="3" fontId="28" fillId="4" borderId="0" xfId="97" applyNumberFormat="1" applyFont="1" applyFill="1" applyBorder="1"/>
    <xf numFmtId="0" fontId="4" fillId="4" borderId="0" xfId="94" applyFont="1" applyFill="1" applyBorder="1" applyAlignment="1">
      <alignment horizontal="right"/>
    </xf>
    <xf numFmtId="0" fontId="115" fillId="4" borderId="0" xfId="94" applyNumberFormat="1" applyFont="1" applyFill="1" applyBorder="1" applyAlignment="1">
      <alignment horizontal="right" vertical="center"/>
    </xf>
    <xf numFmtId="3" fontId="4" fillId="4" borderId="0" xfId="94" applyNumberFormat="1" applyFont="1" applyFill="1" applyBorder="1"/>
    <xf numFmtId="0" fontId="4" fillId="4" borderId="0" xfId="94" applyFont="1" applyFill="1" applyBorder="1"/>
    <xf numFmtId="0" fontId="4" fillId="4" borderId="66" xfId="94" applyFont="1" applyFill="1" applyBorder="1"/>
    <xf numFmtId="0" fontId="115" fillId="4" borderId="0" xfId="168" applyNumberFormat="1" applyFont="1" applyFill="1" applyBorder="1"/>
    <xf numFmtId="0" fontId="4" fillId="4" borderId="0" xfId="94" applyFont="1" applyFill="1" applyBorder="1" applyAlignment="1">
      <alignment horizontal="left" indent="1"/>
    </xf>
    <xf numFmtId="0" fontId="28" fillId="4" borderId="0" xfId="94" applyNumberFormat="1" applyFont="1" applyFill="1" applyBorder="1" applyAlignment="1">
      <alignment horizontal="center" vertical="center"/>
    </xf>
    <xf numFmtId="165" fontId="115" fillId="4" borderId="0" xfId="94" applyNumberFormat="1" applyFont="1" applyFill="1" applyBorder="1" applyAlignment="1">
      <alignment horizontal="right" vertical="center"/>
    </xf>
    <xf numFmtId="0" fontId="4" fillId="4" borderId="0" xfId="94" applyFont="1" applyFill="1" applyBorder="1" applyAlignment="1">
      <alignment horizontal="left"/>
    </xf>
    <xf numFmtId="0" fontId="4" fillId="4" borderId="0" xfId="94" applyNumberFormat="1" applyFont="1" applyFill="1" applyBorder="1" applyAlignment="1">
      <alignment horizontal="left"/>
    </xf>
    <xf numFmtId="165" fontId="115" fillId="4" borderId="0" xfId="168" applyNumberFormat="1" applyFont="1" applyFill="1" applyBorder="1"/>
    <xf numFmtId="165" fontId="115" fillId="4" borderId="0" xfId="168" applyNumberFormat="1" applyFont="1" applyFill="1" applyBorder="1" applyAlignment="1">
      <alignment horizontal="left" indent="1"/>
    </xf>
    <xf numFmtId="0" fontId="4" fillId="4" borderId="0" xfId="94" applyNumberFormat="1" applyFont="1" applyFill="1" applyBorder="1" applyAlignment="1">
      <alignment horizontal="right"/>
    </xf>
    <xf numFmtId="171" fontId="4" fillId="4" borderId="0" xfId="94" applyNumberFormat="1" applyFont="1" applyFill="1" applyBorder="1" applyAlignment="1">
      <alignment horizontal="right"/>
    </xf>
    <xf numFmtId="165" fontId="115" fillId="4" borderId="66" xfId="94" applyNumberFormat="1" applyFont="1" applyFill="1" applyBorder="1" applyAlignment="1">
      <alignment horizontal="left" vertical="center" indent="1"/>
    </xf>
    <xf numFmtId="9" fontId="28" fillId="4" borderId="0" xfId="94" applyNumberFormat="1" applyFont="1" applyFill="1" applyBorder="1"/>
    <xf numFmtId="165" fontId="97" fillId="4" borderId="0" xfId="94" applyNumberFormat="1" applyFont="1" applyFill="1" applyBorder="1" applyAlignment="1">
      <alignment vertical="center"/>
    </xf>
    <xf numFmtId="165" fontId="97" fillId="4" borderId="66" xfId="94" applyNumberFormat="1" applyFont="1" applyFill="1" applyBorder="1" applyAlignment="1">
      <alignment vertical="center"/>
    </xf>
    <xf numFmtId="165" fontId="97" fillId="0" borderId="0" xfId="94" applyNumberFormat="1" applyFont="1" applyFill="1" applyBorder="1" applyAlignment="1">
      <alignment vertical="center"/>
    </xf>
    <xf numFmtId="165" fontId="115" fillId="4" borderId="0" xfId="94" applyNumberFormat="1" applyFont="1" applyFill="1" applyBorder="1" applyAlignment="1">
      <alignment horizontal="left" vertical="center" indent="1"/>
    </xf>
    <xf numFmtId="0" fontId="4" fillId="4" borderId="66" xfId="99" applyFont="1" applyFill="1" applyBorder="1"/>
    <xf numFmtId="0" fontId="4" fillId="4" borderId="0" xfId="96" applyFont="1" applyFill="1" applyBorder="1" applyAlignment="1">
      <alignment horizontal="left" vertical="top" wrapText="1"/>
    </xf>
    <xf numFmtId="176" fontId="94" fillId="0" borderId="82" xfId="97" applyNumberFormat="1" applyFont="1" applyFill="1" applyBorder="1" applyAlignment="1">
      <alignment horizontal="center"/>
    </xf>
    <xf numFmtId="0" fontId="94" fillId="0" borderId="0" xfId="97" applyNumberFormat="1" applyFont="1" applyFill="1" applyBorder="1" applyAlignment="1">
      <alignment horizontal="center"/>
    </xf>
    <xf numFmtId="0" fontId="95" fillId="0" borderId="82" xfId="99" applyFont="1" applyBorder="1"/>
    <xf numFmtId="0" fontId="104" fillId="0" borderId="0" xfId="99" applyFont="1" applyBorder="1"/>
    <xf numFmtId="0" fontId="25" fillId="0" borderId="0" xfId="99" applyFont="1" applyBorder="1" applyAlignment="1">
      <alignment horizontal="left"/>
    </xf>
    <xf numFmtId="3" fontId="35" fillId="4" borderId="0" xfId="98" applyNumberFormat="1" applyFont="1" applyFill="1" applyBorder="1" applyAlignment="1">
      <alignment horizontal="left"/>
    </xf>
    <xf numFmtId="0" fontId="78" fillId="4" borderId="65" xfId="94" applyFont="1" applyFill="1" applyBorder="1" applyAlignment="1">
      <alignment vertical="center"/>
    </xf>
    <xf numFmtId="0" fontId="78" fillId="4" borderId="66" xfId="94" applyFont="1" applyFill="1" applyBorder="1" applyAlignment="1">
      <alignment vertical="center"/>
    </xf>
    <xf numFmtId="0" fontId="87" fillId="4" borderId="65" xfId="99" applyFont="1" applyFill="1" applyBorder="1" applyAlignment="1">
      <alignment vertical="center" wrapText="1"/>
    </xf>
    <xf numFmtId="0" fontId="87" fillId="4" borderId="66" xfId="99" applyFont="1" applyFill="1" applyBorder="1" applyAlignment="1">
      <alignment vertical="center" wrapText="1"/>
    </xf>
    <xf numFmtId="0" fontId="45" fillId="4" borderId="65" xfId="99" applyFont="1" applyFill="1" applyBorder="1" applyAlignment="1"/>
    <xf numFmtId="0" fontId="45" fillId="4" borderId="66" xfId="99" applyFont="1" applyFill="1" applyBorder="1" applyAlignment="1"/>
    <xf numFmtId="0" fontId="95" fillId="4" borderId="0" xfId="99" applyFont="1" applyFill="1" applyAlignment="1"/>
    <xf numFmtId="0" fontId="45" fillId="4" borderId="0" xfId="99" applyFont="1" applyFill="1" applyAlignment="1"/>
    <xf numFmtId="3" fontId="35" fillId="4" borderId="66" xfId="98" applyNumberFormat="1" applyFont="1" applyFill="1" applyBorder="1" applyAlignment="1">
      <alignment horizontal="center"/>
    </xf>
    <xf numFmtId="0" fontId="101" fillId="0" borderId="0" xfId="99" applyFont="1" applyAlignment="1">
      <alignment horizontal="left" wrapText="1"/>
    </xf>
    <xf numFmtId="0" fontId="45" fillId="0" borderId="0" xfId="99" applyFont="1" applyBorder="1" applyAlignment="1">
      <alignment horizontal="left"/>
    </xf>
    <xf numFmtId="0" fontId="111" fillId="4" borderId="0" xfId="94" applyNumberFormat="1" applyFont="1" applyFill="1" applyBorder="1"/>
    <xf numFmtId="0" fontId="111" fillId="4" borderId="0" xfId="98" applyNumberFormat="1" applyFont="1" applyFill="1" applyBorder="1" applyAlignment="1"/>
    <xf numFmtId="0" fontId="117" fillId="4" borderId="0" xfId="94" applyNumberFormat="1" applyFont="1" applyFill="1" applyBorder="1" applyAlignment="1">
      <alignment horizontal="left" vertical="center" indent="1"/>
    </xf>
    <xf numFmtId="171" fontId="118" fillId="4" borderId="0" xfId="94" applyNumberFormat="1" applyFont="1" applyFill="1" applyBorder="1" applyAlignment="1">
      <alignment horizontal="right"/>
    </xf>
    <xf numFmtId="0" fontId="119" fillId="4" borderId="0" xfId="94" applyNumberFormat="1" applyFont="1" applyFill="1" applyBorder="1" applyAlignment="1"/>
    <xf numFmtId="165" fontId="118" fillId="4" borderId="0" xfId="168" applyNumberFormat="1" applyFont="1" applyFill="1" applyBorder="1"/>
    <xf numFmtId="0" fontId="111" fillId="4" borderId="0" xfId="94" applyNumberFormat="1" applyFont="1" applyFill="1" applyBorder="1" applyAlignment="1">
      <alignment horizontal="left" wrapText="1"/>
    </xf>
    <xf numFmtId="0" fontId="124" fillId="4" borderId="0" xfId="99" applyNumberFormat="1" applyFont="1" applyFill="1" applyBorder="1" applyAlignment="1">
      <alignment horizontal="left" vertical="center"/>
    </xf>
    <xf numFmtId="0" fontId="118" fillId="0" borderId="0" xfId="99" applyFont="1" applyFill="1"/>
    <xf numFmtId="0" fontId="118" fillId="4" borderId="0" xfId="99" applyNumberFormat="1" applyFont="1" applyFill="1" applyBorder="1"/>
    <xf numFmtId="0" fontId="125" fillId="4" borderId="0" xfId="99" applyFont="1" applyFill="1" applyBorder="1" applyAlignment="1">
      <alignment vertical="center" wrapText="1"/>
    </xf>
    <xf numFmtId="0" fontId="126" fillId="4" borderId="0" xfId="99" applyFont="1" applyFill="1" applyBorder="1" applyAlignment="1">
      <alignment vertical="center" wrapText="1"/>
    </xf>
    <xf numFmtId="0" fontId="111" fillId="4" borderId="0" xfId="94" applyNumberFormat="1" applyFont="1" applyFill="1" applyBorder="1" applyAlignment="1">
      <alignment vertical="top"/>
    </xf>
    <xf numFmtId="0" fontId="118" fillId="0" borderId="0" xfId="99" applyFont="1"/>
    <xf numFmtId="0" fontId="111" fillId="4" borderId="0" xfId="94" applyNumberFormat="1" applyFont="1" applyFill="1" applyBorder="1" applyAlignment="1"/>
    <xf numFmtId="170" fontId="111" fillId="4" borderId="0" xfId="98" applyNumberFormat="1" applyFont="1" applyFill="1" applyBorder="1" applyAlignment="1"/>
    <xf numFmtId="0" fontId="118" fillId="4" borderId="0" xfId="99" applyFont="1" applyFill="1" applyAlignment="1"/>
    <xf numFmtId="0" fontId="118" fillId="4" borderId="0" xfId="99" applyFont="1" applyFill="1" applyAlignment="1">
      <alignment horizontal="left" vertical="center"/>
    </xf>
    <xf numFmtId="170" fontId="111" fillId="4" borderId="0" xfId="98" applyNumberFormat="1" applyFont="1" applyFill="1" applyBorder="1" applyAlignment="1">
      <alignment horizontal="left"/>
    </xf>
    <xf numFmtId="0" fontId="118" fillId="4" borderId="0" xfId="99" applyFont="1" applyFill="1"/>
    <xf numFmtId="0" fontId="111" fillId="0" borderId="0" xfId="98" applyNumberFormat="1" applyFont="1" applyFill="1" applyBorder="1" applyAlignment="1"/>
    <xf numFmtId="0" fontId="111" fillId="0" borderId="0" xfId="99" applyFont="1" applyFill="1"/>
    <xf numFmtId="3" fontId="111" fillId="4" borderId="0" xfId="98" applyNumberFormat="1" applyFont="1" applyFill="1" applyBorder="1" applyAlignment="1">
      <alignment vertical="center"/>
    </xf>
    <xf numFmtId="0" fontId="111" fillId="0" borderId="0" xfId="99" applyNumberFormat="1" applyFont="1"/>
    <xf numFmtId="0" fontId="111" fillId="0" borderId="0" xfId="99" applyFont="1" applyAlignment="1">
      <alignment vertical="center"/>
    </xf>
    <xf numFmtId="0" fontId="111" fillId="0" borderId="0" xfId="98" applyNumberFormat="1" applyFont="1" applyFill="1" applyBorder="1" applyAlignment="1">
      <alignment horizontal="left" wrapText="1"/>
    </xf>
    <xf numFmtId="0" fontId="105" fillId="4" borderId="0" xfId="94" applyFont="1" applyFill="1" applyBorder="1" applyAlignment="1">
      <alignment horizontal="center"/>
    </xf>
    <xf numFmtId="3" fontId="104" fillId="4" borderId="0" xfId="94" applyNumberFormat="1" applyFont="1" applyFill="1" applyBorder="1" applyAlignment="1">
      <alignment horizontal="right"/>
    </xf>
    <xf numFmtId="0" fontId="106" fillId="4" borderId="0" xfId="94" applyFont="1" applyFill="1" applyBorder="1" applyAlignment="1">
      <alignment vertical="center"/>
    </xf>
    <xf numFmtId="0" fontId="127" fillId="4" borderId="0" xfId="99" applyFont="1" applyFill="1" applyBorder="1" applyAlignment="1">
      <alignment vertical="center" wrapText="1"/>
    </xf>
    <xf numFmtId="0" fontId="109" fillId="4" borderId="0" xfId="94" applyFont="1" applyFill="1" applyBorder="1" applyAlignment="1"/>
    <xf numFmtId="0" fontId="128" fillId="0" borderId="0" xfId="94" applyFont="1" applyFill="1" applyBorder="1"/>
    <xf numFmtId="0" fontId="123" fillId="0" borderId="0" xfId="98" applyNumberFormat="1" applyFont="1" applyFill="1" applyBorder="1" applyAlignment="1">
      <alignment horizontal="left"/>
    </xf>
    <xf numFmtId="0" fontId="94" fillId="0" borderId="82" xfId="97" applyNumberFormat="1" applyFont="1" applyFill="1" applyBorder="1" applyAlignment="1">
      <alignment horizontal="center"/>
    </xf>
    <xf numFmtId="0" fontId="123" fillId="4" borderId="0" xfId="99" applyFont="1" applyFill="1" applyAlignment="1">
      <alignment horizontal="center"/>
    </xf>
    <xf numFmtId="3" fontId="35" fillId="4" borderId="66" xfId="98" applyNumberFormat="1" applyFont="1" applyFill="1" applyBorder="1" applyAlignment="1"/>
    <xf numFmtId="0" fontId="45" fillId="0" borderId="0" xfId="99" applyFont="1" applyAlignment="1">
      <alignment horizontal="left" vertical="center"/>
    </xf>
    <xf numFmtId="0" fontId="25" fillId="0" borderId="0" xfId="55" applyFont="1" applyBorder="1" applyAlignment="1">
      <alignment horizontal="left"/>
    </xf>
    <xf numFmtId="3" fontId="25" fillId="4" borderId="0" xfId="98" applyNumberFormat="1" applyFont="1" applyFill="1" applyBorder="1" applyAlignment="1">
      <alignment horizontal="left"/>
    </xf>
    <xf numFmtId="14" fontId="92" fillId="36" borderId="0" xfId="55" applyNumberFormat="1" applyFont="1" applyFill="1" applyBorder="1" applyAlignment="1"/>
    <xf numFmtId="0" fontId="92" fillId="36" borderId="0" xfId="90" applyFont="1" applyFill="1" applyBorder="1" applyAlignment="1" applyProtection="1">
      <alignment horizontal="left"/>
    </xf>
    <xf numFmtId="0" fontId="23" fillId="0" borderId="16" xfId="0" applyNumberFormat="1" applyFont="1" applyFill="1" applyBorder="1"/>
    <xf numFmtId="0" fontId="23" fillId="0" borderId="16" xfId="0" applyFont="1" applyFill="1" applyBorder="1"/>
    <xf numFmtId="0" fontId="4" fillId="0" borderId="1" xfId="0" applyFont="1" applyFill="1" applyBorder="1" applyAlignment="1">
      <alignment horizontal="left"/>
    </xf>
    <xf numFmtId="0" fontId="4" fillId="0" borderId="1" xfId="0" applyFont="1" applyFill="1" applyBorder="1" applyAlignment="1"/>
    <xf numFmtId="0" fontId="23" fillId="0" borderId="1" xfId="0" applyFont="1" applyFill="1" applyBorder="1" applyAlignment="1">
      <alignment horizontal="left"/>
    </xf>
    <xf numFmtId="164" fontId="23" fillId="0" borderId="1" xfId="0" applyNumberFormat="1" applyFont="1" applyFill="1" applyBorder="1"/>
    <xf numFmtId="3" fontId="23" fillId="0" borderId="82" xfId="0" applyNumberFormat="1" applyFont="1" applyFill="1" applyBorder="1"/>
    <xf numFmtId="14" fontId="23" fillId="0" borderId="1" xfId="0" applyNumberFormat="1" applyFont="1" applyFill="1" applyBorder="1" applyAlignment="1">
      <alignment wrapText="1"/>
    </xf>
    <xf numFmtId="0" fontId="4" fillId="0" borderId="80" xfId="0" applyFont="1" applyFill="1" applyBorder="1" applyAlignment="1">
      <alignment horizontal="left"/>
    </xf>
    <xf numFmtId="0" fontId="4" fillId="0" borderId="81" xfId="0" applyFont="1" applyFill="1" applyBorder="1" applyAlignment="1"/>
    <xf numFmtId="175" fontId="23" fillId="33" borderId="1" xfId="0" applyNumberFormat="1" applyFont="1" applyFill="1" applyBorder="1" applyAlignment="1">
      <alignment wrapText="1"/>
    </xf>
    <xf numFmtId="175" fontId="23" fillId="33" borderId="1" xfId="0" applyNumberFormat="1" applyFont="1" applyFill="1" applyBorder="1"/>
    <xf numFmtId="177" fontId="23" fillId="33" borderId="1" xfId="0" applyNumberFormat="1" applyFont="1" applyFill="1" applyBorder="1"/>
    <xf numFmtId="3" fontId="23" fillId="0" borderId="82" xfId="0" applyNumberFormat="1" applyFont="1" applyBorder="1"/>
    <xf numFmtId="0" fontId="23" fillId="3" borderId="22" xfId="0" applyFont="1" applyFill="1" applyBorder="1" applyAlignment="1">
      <alignment horizontal="left" wrapText="1"/>
    </xf>
    <xf numFmtId="0" fontId="111" fillId="4" borderId="0" xfId="94" applyNumberFormat="1" applyFont="1" applyFill="1" applyBorder="1" applyAlignment="1">
      <alignment vertical="center" wrapText="1"/>
    </xf>
    <xf numFmtId="0" fontId="111" fillId="4" borderId="0" xfId="94" applyNumberFormat="1" applyFont="1" applyFill="1" applyBorder="1" applyAlignment="1">
      <alignment vertical="center"/>
    </xf>
    <xf numFmtId="170" fontId="130" fillId="4" borderId="0" xfId="98" applyNumberFormat="1" applyFont="1" applyFill="1" applyBorder="1" applyAlignment="1"/>
    <xf numFmtId="170" fontId="131" fillId="4" borderId="0" xfId="98" applyNumberFormat="1" applyFont="1" applyFill="1" applyBorder="1" applyAlignment="1">
      <alignment horizontal="left"/>
    </xf>
    <xf numFmtId="0" fontId="33" fillId="0" borderId="0" xfId="55" applyFont="1" applyBorder="1" applyAlignment="1"/>
    <xf numFmtId="0" fontId="123" fillId="0" borderId="0" xfId="55" applyFont="1" applyBorder="1" applyAlignment="1">
      <alignment horizontal="left"/>
    </xf>
    <xf numFmtId="3" fontId="33" fillId="4" borderId="0" xfId="98" applyNumberFormat="1" applyFont="1" applyFill="1" applyBorder="1" applyAlignment="1"/>
    <xf numFmtId="170" fontId="130" fillId="4" borderId="0" xfId="98" applyNumberFormat="1" applyFont="1" applyFill="1" applyBorder="1" applyAlignment="1">
      <alignment horizontal="left"/>
    </xf>
    <xf numFmtId="3" fontId="123" fillId="4" borderId="0" xfId="98" applyNumberFormat="1" applyFont="1" applyFill="1" applyBorder="1" applyAlignment="1">
      <alignment horizontal="left"/>
    </xf>
    <xf numFmtId="0" fontId="89" fillId="4" borderId="0" xfId="94" applyNumberFormat="1" applyFont="1" applyFill="1" applyBorder="1" applyAlignment="1">
      <alignment vertical="top"/>
    </xf>
    <xf numFmtId="170" fontId="86" fillId="0" borderId="65" xfId="98" applyNumberFormat="1" applyFont="1" applyFill="1" applyBorder="1" applyAlignment="1">
      <alignment wrapText="1"/>
    </xf>
    <xf numFmtId="170" fontId="86" fillId="0" borderId="0" xfId="98" applyNumberFormat="1" applyFont="1" applyFill="1" applyBorder="1" applyAlignment="1">
      <alignment wrapText="1"/>
    </xf>
    <xf numFmtId="0" fontId="123" fillId="0" borderId="0" xfId="98" applyNumberFormat="1" applyFont="1" applyFill="1" applyBorder="1" applyAlignment="1">
      <alignment vertical="center" wrapText="1"/>
    </xf>
    <xf numFmtId="0" fontId="123" fillId="0" borderId="0" xfId="0" applyFont="1" applyAlignment="1">
      <alignment horizontal="left"/>
    </xf>
    <xf numFmtId="0" fontId="123" fillId="4" borderId="0" xfId="99" applyFont="1" applyFill="1" applyAlignment="1">
      <alignment horizontal="left"/>
    </xf>
    <xf numFmtId="0" fontId="123" fillId="0" borderId="0" xfId="99" applyFont="1" applyFill="1" applyAlignment="1">
      <alignment horizontal="left"/>
    </xf>
    <xf numFmtId="0" fontId="45" fillId="0" borderId="0" xfId="99" applyFont="1" applyAlignment="1">
      <alignment horizontal="left"/>
    </xf>
    <xf numFmtId="0" fontId="123" fillId="4" borderId="0" xfId="99" applyFont="1" applyFill="1" applyBorder="1" applyAlignment="1">
      <alignment horizontal="left"/>
    </xf>
    <xf numFmtId="3" fontId="33" fillId="4" borderId="0" xfId="98" applyNumberFormat="1" applyFont="1" applyFill="1" applyBorder="1" applyAlignment="1">
      <alignment horizontal="left" wrapText="1"/>
    </xf>
    <xf numFmtId="170" fontId="130" fillId="0" borderId="0" xfId="98" applyNumberFormat="1" applyFont="1" applyFill="1" applyBorder="1" applyAlignment="1">
      <alignment wrapText="1"/>
    </xf>
    <xf numFmtId="0" fontId="111" fillId="0" borderId="0" xfId="99" applyFont="1" applyAlignment="1">
      <alignment horizontal="left"/>
    </xf>
    <xf numFmtId="0" fontId="123" fillId="0" borderId="0" xfId="99" applyFont="1" applyAlignment="1">
      <alignment horizontal="left" wrapText="1"/>
    </xf>
    <xf numFmtId="0" fontId="111" fillId="0" borderId="0" xfId="99" applyFont="1" applyAlignment="1"/>
    <xf numFmtId="0" fontId="123" fillId="0" borderId="0" xfId="99" applyFont="1" applyBorder="1" applyAlignment="1">
      <alignment horizontal="left"/>
    </xf>
    <xf numFmtId="0" fontId="47" fillId="36" borderId="64" xfId="99" applyFont="1" applyFill="1" applyBorder="1" applyAlignment="1">
      <alignment horizontal="left" vertical="top" wrapText="1"/>
    </xf>
    <xf numFmtId="0" fontId="47" fillId="36" borderId="0" xfId="99" applyFont="1" applyFill="1" applyBorder="1" applyAlignment="1">
      <alignment horizontal="left" vertical="top" wrapText="1"/>
    </xf>
    <xf numFmtId="170" fontId="58" fillId="37" borderId="0" xfId="98" applyNumberFormat="1" applyFont="1" applyFill="1" applyBorder="1" applyAlignment="1">
      <alignment horizontal="left"/>
    </xf>
    <xf numFmtId="0" fontId="45" fillId="4" borderId="0" xfId="99" applyFont="1" applyFill="1" applyAlignment="1">
      <alignment horizontal="left"/>
    </xf>
    <xf numFmtId="170" fontId="59" fillId="4" borderId="0" xfId="98" applyNumberFormat="1" applyFont="1" applyFill="1" applyBorder="1" applyAlignment="1">
      <alignment horizontal="left" vertical="center" wrapText="1"/>
    </xf>
    <xf numFmtId="37" fontId="88" fillId="0" borderId="0" xfId="150" applyNumberFormat="1" applyFont="1" applyBorder="1" applyAlignment="1" applyProtection="1">
      <alignment horizontal="left" vertical="center"/>
    </xf>
    <xf numFmtId="37" fontId="88" fillId="0" borderId="0" xfId="150" applyNumberFormat="1" applyFont="1" applyBorder="1" applyAlignment="1">
      <alignment horizontal="left" vertical="center"/>
    </xf>
    <xf numFmtId="37" fontId="113" fillId="0" borderId="0" xfId="150" applyNumberFormat="1" applyFont="1" applyBorder="1" applyAlignment="1">
      <alignment horizontal="left" vertical="center"/>
    </xf>
    <xf numFmtId="0" fontId="4" fillId="4" borderId="0" xfId="99" applyFont="1" applyFill="1" applyBorder="1" applyAlignment="1">
      <alignment horizontal="left"/>
    </xf>
    <xf numFmtId="165" fontId="115" fillId="4" borderId="0" xfId="94" applyNumberFormat="1" applyFont="1" applyFill="1" applyBorder="1" applyAlignment="1">
      <alignment horizontal="left" vertical="center"/>
    </xf>
    <xf numFmtId="0" fontId="68" fillId="0" borderId="0" xfId="55" applyFont="1" applyBorder="1" applyAlignment="1">
      <alignment horizontal="left" vertical="center"/>
    </xf>
    <xf numFmtId="0" fontId="45" fillId="0" borderId="68" xfId="99" applyFont="1" applyBorder="1" applyAlignment="1">
      <alignment horizontal="left"/>
    </xf>
    <xf numFmtId="3" fontId="103" fillId="4" borderId="0" xfId="98" applyNumberFormat="1" applyFont="1" applyFill="1" applyBorder="1" applyAlignment="1"/>
    <xf numFmtId="0" fontId="122" fillId="0" borderId="0" xfId="168" applyNumberFormat="1" applyFont="1" applyFill="1" applyBorder="1" applyAlignment="1">
      <alignment horizontal="left"/>
    </xf>
    <xf numFmtId="0" fontId="116" fillId="0" borderId="0" xfId="99" applyFont="1" applyBorder="1" applyAlignment="1"/>
    <xf numFmtId="0" fontId="45" fillId="0" borderId="0" xfId="99" applyFont="1" applyAlignment="1"/>
    <xf numFmtId="0" fontId="116" fillId="0" borderId="0" xfId="99" applyNumberFormat="1" applyFont="1" applyBorder="1" applyAlignment="1"/>
    <xf numFmtId="0" fontId="45" fillId="0" borderId="0" xfId="99" applyNumberFormat="1" applyFont="1" applyAlignment="1"/>
    <xf numFmtId="0" fontId="120" fillId="4" borderId="0" xfId="94" applyNumberFormat="1" applyFont="1" applyFill="1" applyBorder="1" applyAlignment="1"/>
    <xf numFmtId="0" fontId="121" fillId="4" borderId="0" xfId="94" applyNumberFormat="1" applyFont="1" applyFill="1" applyBorder="1" applyAlignment="1"/>
    <xf numFmtId="0" fontId="45" fillId="0" borderId="0" xfId="99" applyFont="1" applyFill="1" applyAlignment="1"/>
    <xf numFmtId="0" fontId="117" fillId="4" borderId="0" xfId="94" applyNumberFormat="1" applyFont="1" applyFill="1" applyBorder="1" applyAlignment="1">
      <alignment horizontal="left"/>
    </xf>
    <xf numFmtId="3" fontId="111" fillId="4" borderId="0" xfId="98" applyNumberFormat="1" applyFont="1" applyFill="1" applyBorder="1" applyAlignment="1">
      <alignment horizontal="left"/>
    </xf>
    <xf numFmtId="3" fontId="111" fillId="4" borderId="0" xfId="98" applyNumberFormat="1" applyFont="1" applyFill="1" applyBorder="1" applyAlignment="1"/>
    <xf numFmtId="0" fontId="57" fillId="36" borderId="0" xfId="90" applyFont="1" applyFill="1" applyBorder="1" applyAlignment="1" applyProtection="1"/>
    <xf numFmtId="170" fontId="131" fillId="4" borderId="0" xfId="98" applyNumberFormat="1" applyFont="1" applyFill="1" applyBorder="1" applyAlignment="1">
      <alignment wrapText="1"/>
    </xf>
    <xf numFmtId="170" fontId="131" fillId="4" borderId="0" xfId="98" applyNumberFormat="1" applyFont="1" applyFill="1" applyBorder="1" applyAlignment="1">
      <alignment vertical="center"/>
    </xf>
    <xf numFmtId="0" fontId="94" fillId="0" borderId="82" xfId="97" applyFont="1" applyFill="1" applyBorder="1"/>
    <xf numFmtId="0" fontId="94" fillId="0" borderId="0" xfId="97" applyNumberFormat="1" applyFont="1" applyFill="1" applyBorder="1" applyAlignment="1"/>
    <xf numFmtId="14" fontId="92" fillId="36" borderId="0" xfId="55" applyNumberFormat="1" applyFont="1" applyFill="1" applyBorder="1" applyAlignment="1">
      <alignment horizontal="left"/>
    </xf>
    <xf numFmtId="0" fontId="76" fillId="36" borderId="0" xfId="55" applyFont="1" applyFill="1" applyBorder="1" applyAlignment="1">
      <alignment horizontal="left" vertical="center"/>
    </xf>
    <xf numFmtId="0" fontId="94" fillId="0" borderId="82" xfId="97" applyNumberFormat="1" applyFont="1" applyFill="1" applyBorder="1" applyAlignment="1">
      <alignment horizontal="center"/>
    </xf>
    <xf numFmtId="170" fontId="86" fillId="0" borderId="0" xfId="98" applyNumberFormat="1" applyFont="1" applyFill="1" applyBorder="1" applyAlignment="1">
      <alignment horizontal="left" wrapText="1"/>
    </xf>
    <xf numFmtId="174" fontId="92" fillId="36" borderId="0" xfId="90" applyNumberFormat="1" applyFont="1" applyFill="1" applyBorder="1" applyAlignment="1" applyProtection="1">
      <alignment horizontal="left"/>
    </xf>
    <xf numFmtId="0" fontId="28" fillId="4" borderId="0" xfId="94" applyFont="1" applyFill="1" applyBorder="1" applyAlignment="1">
      <alignment horizontal="center" vertical="center"/>
    </xf>
    <xf numFmtId="0" fontId="67" fillId="0" borderId="0" xfId="55" applyFont="1" applyBorder="1" applyAlignment="1">
      <alignment horizontal="center" vertical="center"/>
    </xf>
    <xf numFmtId="3" fontId="63" fillId="4" borderId="0" xfId="98" applyNumberFormat="1" applyFont="1" applyFill="1" applyBorder="1" applyAlignment="1">
      <alignment horizontal="center" vertical="center"/>
    </xf>
    <xf numFmtId="0" fontId="123" fillId="0" borderId="0" xfId="98" applyNumberFormat="1" applyFont="1" applyFill="1" applyBorder="1" applyAlignment="1">
      <alignment horizontal="left" vertical="center" wrapText="1"/>
    </xf>
    <xf numFmtId="0" fontId="45" fillId="36" borderId="85" xfId="99" applyFont="1" applyFill="1" applyBorder="1" applyAlignment="1">
      <alignment vertical="top" wrapText="1"/>
    </xf>
    <xf numFmtId="0" fontId="45" fillId="37" borderId="86" xfId="99" applyFont="1" applyFill="1" applyBorder="1"/>
    <xf numFmtId="0" fontId="116" fillId="0" borderId="0" xfId="0" applyFont="1"/>
    <xf numFmtId="0" fontId="116" fillId="0" borderId="87" xfId="0" applyFont="1" applyBorder="1"/>
    <xf numFmtId="0" fontId="116" fillId="0" borderId="87" xfId="0" applyFont="1" applyBorder="1" applyAlignment="1">
      <alignment horizontal="center"/>
    </xf>
    <xf numFmtId="0" fontId="116" fillId="0" borderId="0" xfId="99" applyFont="1"/>
    <xf numFmtId="0" fontId="116" fillId="0" borderId="0" xfId="99" applyFont="1" applyAlignment="1">
      <alignment horizontal="center"/>
    </xf>
    <xf numFmtId="0" fontId="116" fillId="0" borderId="0" xfId="99" applyFont="1" applyAlignment="1"/>
    <xf numFmtId="0" fontId="116" fillId="0" borderId="87" xfId="99" applyFont="1" applyBorder="1"/>
    <xf numFmtId="0" fontId="116" fillId="0" borderId="0" xfId="99" applyFont="1" applyAlignment="1">
      <alignment readingOrder="1"/>
    </xf>
    <xf numFmtId="166" fontId="116" fillId="0" borderId="87" xfId="2" applyNumberFormat="1" applyFont="1" applyBorder="1"/>
    <xf numFmtId="0" fontId="116" fillId="0" borderId="0" xfId="0" applyFont="1" applyBorder="1"/>
    <xf numFmtId="0" fontId="116" fillId="0" borderId="87" xfId="99" applyFont="1" applyBorder="1" applyAlignment="1">
      <alignment horizontal="center"/>
    </xf>
    <xf numFmtId="166" fontId="116" fillId="0" borderId="87" xfId="2" applyNumberFormat="1" applyFont="1" applyBorder="1" applyAlignment="1">
      <alignment horizontal="center"/>
    </xf>
    <xf numFmtId="0" fontId="116" fillId="0" borderId="0" xfId="0" applyFont="1" applyAlignment="1">
      <alignment horizontal="center"/>
    </xf>
    <xf numFmtId="0" fontId="116" fillId="0" borderId="0" xfId="0" applyFont="1" applyBorder="1" applyAlignment="1">
      <alignment horizontal="center"/>
    </xf>
    <xf numFmtId="1" fontId="116" fillId="0" borderId="87" xfId="99" applyNumberFormat="1" applyFont="1" applyBorder="1"/>
    <xf numFmtId="0" fontId="22" fillId="0" borderId="87" xfId="0" applyFont="1" applyBorder="1"/>
    <xf numFmtId="9" fontId="116" fillId="0" borderId="87" xfId="1" applyFont="1" applyBorder="1" applyAlignment="1">
      <alignment horizontal="center"/>
    </xf>
    <xf numFmtId="9" fontId="116" fillId="0" borderId="0" xfId="1" applyFont="1" applyBorder="1" applyAlignment="1">
      <alignment horizontal="center"/>
    </xf>
    <xf numFmtId="166" fontId="22" fillId="0" borderId="87" xfId="0" applyNumberFormat="1" applyFont="1" applyBorder="1"/>
    <xf numFmtId="166" fontId="116" fillId="0" borderId="87" xfId="0" applyNumberFormat="1" applyFont="1" applyBorder="1" applyAlignment="1">
      <alignment horizontal="center"/>
    </xf>
    <xf numFmtId="165" fontId="116" fillId="0" borderId="87" xfId="1" applyNumberFormat="1" applyFont="1" applyBorder="1" applyAlignment="1">
      <alignment horizontal="center"/>
    </xf>
    <xf numFmtId="0" fontId="0" fillId="0" borderId="0" xfId="0" applyAlignment="1">
      <alignment horizontal="center"/>
    </xf>
    <xf numFmtId="0" fontId="0" fillId="0" borderId="87" xfId="0" applyBorder="1"/>
    <xf numFmtId="0" fontId="0" fillId="0" borderId="87" xfId="0" applyBorder="1" applyAlignment="1">
      <alignment horizontal="center"/>
    </xf>
    <xf numFmtId="9" fontId="0" fillId="0" borderId="87" xfId="1" applyFont="1" applyBorder="1" applyAlignment="1">
      <alignment horizontal="center"/>
    </xf>
    <xf numFmtId="9" fontId="0" fillId="39" borderId="87" xfId="1" applyFont="1" applyFill="1" applyBorder="1" applyAlignment="1">
      <alignment horizontal="center"/>
    </xf>
    <xf numFmtId="9" fontId="0" fillId="40" borderId="87" xfId="1" applyFont="1" applyFill="1" applyBorder="1" applyAlignment="1">
      <alignment horizontal="center"/>
    </xf>
    <xf numFmtId="0" fontId="0" fillId="0" borderId="87" xfId="0" applyBorder="1" applyAlignment="1">
      <alignment horizontal="left"/>
    </xf>
    <xf numFmtId="0" fontId="116" fillId="33" borderId="87" xfId="0" applyFont="1" applyFill="1" applyBorder="1" applyAlignment="1">
      <alignment horizontal="center"/>
    </xf>
    <xf numFmtId="0" fontId="116" fillId="33" borderId="87" xfId="99" applyFont="1" applyFill="1" applyBorder="1" applyAlignment="1">
      <alignment horizontal="center"/>
    </xf>
    <xf numFmtId="0" fontId="22" fillId="33" borderId="87" xfId="0" applyFont="1" applyFill="1" applyBorder="1" applyAlignment="1">
      <alignment horizontal="center"/>
    </xf>
    <xf numFmtId="0" fontId="0" fillId="33" borderId="0" xfId="0" applyFill="1"/>
    <xf numFmtId="0" fontId="0" fillId="33" borderId="87" xfId="0" applyFill="1" applyBorder="1" applyAlignment="1">
      <alignment horizontal="center"/>
    </xf>
    <xf numFmtId="166" fontId="22" fillId="0" borderId="87" xfId="2" applyNumberFormat="1" applyFont="1" applyBorder="1"/>
    <xf numFmtId="9" fontId="22" fillId="0" borderId="87" xfId="1" applyFont="1" applyBorder="1"/>
    <xf numFmtId="9" fontId="22" fillId="0" borderId="87" xfId="1" applyFont="1" applyBorder="1" applyAlignment="1">
      <alignment horizontal="center"/>
    </xf>
    <xf numFmtId="0" fontId="116" fillId="33" borderId="87" xfId="0" applyFont="1" applyFill="1" applyBorder="1"/>
    <xf numFmtId="166" fontId="0" fillId="0" borderId="0" xfId="2" applyNumberFormat="1" applyFont="1"/>
    <xf numFmtId="0" fontId="0" fillId="0" borderId="0" xfId="0" applyAlignment="1">
      <alignment wrapText="1"/>
    </xf>
    <xf numFmtId="0" fontId="0" fillId="0" borderId="87" xfId="0" applyBorder="1" applyAlignment="1">
      <alignment wrapText="1"/>
    </xf>
    <xf numFmtId="166" fontId="0" fillId="0" borderId="87" xfId="2" applyNumberFormat="1" applyFont="1" applyBorder="1"/>
    <xf numFmtId="166" fontId="0" fillId="33" borderId="87" xfId="2" applyNumberFormat="1" applyFont="1" applyFill="1" applyBorder="1" applyAlignment="1">
      <alignment horizontal="center"/>
    </xf>
    <xf numFmtId="0" fontId="0" fillId="33" borderId="87" xfId="0" applyFill="1" applyBorder="1"/>
    <xf numFmtId="0" fontId="0" fillId="0" borderId="87" xfId="0" applyFill="1" applyBorder="1" applyAlignment="1">
      <alignment wrapText="1"/>
    </xf>
    <xf numFmtId="0" fontId="23" fillId="0" borderId="87" xfId="0" applyNumberFormat="1" applyFont="1" applyFill="1" applyBorder="1"/>
    <xf numFmtId="0" fontId="0" fillId="33" borderId="87" xfId="0" applyFill="1" applyBorder="1" applyAlignment="1">
      <alignment horizontal="center" wrapText="1"/>
    </xf>
    <xf numFmtId="0" fontId="0" fillId="33" borderId="0" xfId="0" applyFill="1" applyAlignment="1">
      <alignment horizontal="center"/>
    </xf>
    <xf numFmtId="0" fontId="0" fillId="33" borderId="87" xfId="0" applyFill="1" applyBorder="1" applyAlignment="1">
      <alignment wrapText="1"/>
    </xf>
    <xf numFmtId="2" fontId="0" fillId="0" borderId="87" xfId="0" applyNumberFormat="1" applyBorder="1"/>
    <xf numFmtId="166" fontId="0" fillId="0" borderId="87" xfId="0" applyNumberFormat="1" applyBorder="1"/>
    <xf numFmtId="0" fontId="0" fillId="33" borderId="87" xfId="0" applyFill="1" applyBorder="1" applyAlignment="1"/>
    <xf numFmtId="0" fontId="132" fillId="2" borderId="82" xfId="0" applyFont="1" applyFill="1" applyBorder="1" applyAlignment="1">
      <alignment wrapText="1"/>
    </xf>
    <xf numFmtId="0" fontId="132" fillId="0" borderId="82" xfId="0" applyNumberFormat="1" applyFont="1" applyBorder="1"/>
    <xf numFmtId="0" fontId="132" fillId="33" borderId="82" xfId="0" applyNumberFormat="1" applyFont="1" applyFill="1" applyBorder="1"/>
    <xf numFmtId="0" fontId="132" fillId="0" borderId="82" xfId="0" applyNumberFormat="1" applyFont="1" applyFill="1" applyBorder="1"/>
    <xf numFmtId="0" fontId="132" fillId="33" borderId="82" xfId="0" applyFont="1" applyFill="1" applyBorder="1"/>
    <xf numFmtId="0" fontId="132" fillId="0" borderId="82" xfId="0" applyFont="1" applyFill="1" applyBorder="1"/>
    <xf numFmtId="0" fontId="132" fillId="0" borderId="82" xfId="0" applyFont="1" applyBorder="1"/>
    <xf numFmtId="1" fontId="132" fillId="0" borderId="82" xfId="0" applyNumberFormat="1" applyFont="1" applyBorder="1"/>
    <xf numFmtId="1" fontId="132" fillId="33" borderId="82" xfId="0" applyNumberFormat="1" applyFont="1" applyFill="1" applyBorder="1"/>
    <xf numFmtId="1" fontId="132" fillId="0" borderId="82" xfId="0" applyNumberFormat="1" applyFont="1" applyFill="1" applyBorder="1"/>
    <xf numFmtId="2" fontId="0" fillId="0" borderId="0" xfId="0" applyNumberFormat="1" applyBorder="1"/>
    <xf numFmtId="0" fontId="0" fillId="0" borderId="0" xfId="0" applyBorder="1"/>
    <xf numFmtId="166" fontId="0" fillId="0" borderId="88" xfId="2" applyNumberFormat="1" applyFont="1" applyBorder="1"/>
    <xf numFmtId="0" fontId="22" fillId="0" borderId="0" xfId="0" applyFont="1" applyAlignment="1">
      <alignment horizontal="left"/>
    </xf>
    <xf numFmtId="0" fontId="0" fillId="0" borderId="0" xfId="0" applyAlignment="1">
      <alignment horizontal="left"/>
    </xf>
    <xf numFmtId="1" fontId="0" fillId="0" borderId="87" xfId="0" applyNumberFormat="1" applyBorder="1"/>
    <xf numFmtId="2" fontId="0" fillId="33" borderId="87" xfId="0" applyNumberFormat="1" applyFill="1" applyBorder="1"/>
    <xf numFmtId="9" fontId="0" fillId="0" borderId="0" xfId="0" applyNumberFormat="1"/>
    <xf numFmtId="9" fontId="0" fillId="0" borderId="0" xfId="0" applyNumberFormat="1" applyBorder="1"/>
    <xf numFmtId="0" fontId="116" fillId="33" borderId="0" xfId="0" applyFont="1" applyFill="1"/>
    <xf numFmtId="0" fontId="0" fillId="0" borderId="87" xfId="0" applyNumberFormat="1" applyBorder="1"/>
    <xf numFmtId="0" fontId="0" fillId="33" borderId="0" xfId="0" applyFill="1" applyAlignment="1"/>
    <xf numFmtId="0" fontId="0" fillId="0" borderId="87" xfId="0" applyFill="1" applyBorder="1"/>
    <xf numFmtId="0" fontId="0" fillId="33" borderId="89" xfId="0" applyFill="1" applyBorder="1" applyAlignment="1">
      <alignment horizontal="center" wrapText="1"/>
    </xf>
    <xf numFmtId="0" fontId="0" fillId="0" borderId="89" xfId="0" applyBorder="1"/>
    <xf numFmtId="166" fontId="0" fillId="33" borderId="0" xfId="2" applyNumberFormat="1" applyFont="1" applyFill="1"/>
    <xf numFmtId="2" fontId="0" fillId="33" borderId="87" xfId="0" applyNumberFormat="1" applyFill="1" applyBorder="1" applyAlignment="1">
      <alignment horizontal="center"/>
    </xf>
    <xf numFmtId="2" fontId="0" fillId="33" borderId="87" xfId="0" applyNumberFormat="1" applyFill="1" applyBorder="1" applyAlignment="1"/>
    <xf numFmtId="0" fontId="116" fillId="33" borderId="0" xfId="0" applyFont="1" applyFill="1" applyAlignment="1">
      <alignment horizontal="center"/>
    </xf>
    <xf numFmtId="0" fontId="70" fillId="0" borderId="0" xfId="55" applyFont="1" applyBorder="1" applyAlignment="1"/>
    <xf numFmtId="0" fontId="71" fillId="0" borderId="0" xfId="55" applyFont="1" applyBorder="1" applyAlignment="1">
      <alignment vertical="center"/>
    </xf>
    <xf numFmtId="3" fontId="107" fillId="4" borderId="0" xfId="98" applyNumberFormat="1" applyFont="1" applyFill="1" applyBorder="1" applyAlignment="1">
      <alignment vertical="center"/>
    </xf>
    <xf numFmtId="3" fontId="35" fillId="4" borderId="0" xfId="98" applyNumberFormat="1" applyFont="1" applyFill="1" applyBorder="1" applyAlignment="1"/>
    <xf numFmtId="170" fontId="35" fillId="4" borderId="0" xfId="98" applyNumberFormat="1" applyFont="1" applyFill="1" applyBorder="1" applyAlignment="1"/>
    <xf numFmtId="3" fontId="35" fillId="4" borderId="0" xfId="98" applyNumberFormat="1" applyFont="1" applyFill="1" applyBorder="1" applyAlignment="1">
      <alignment horizontal="center"/>
    </xf>
    <xf numFmtId="0" fontId="45" fillId="4" borderId="0" xfId="99" applyFont="1" applyFill="1" applyBorder="1" applyAlignment="1"/>
    <xf numFmtId="0" fontId="62" fillId="4" borderId="0" xfId="99" applyFont="1" applyFill="1" applyBorder="1" applyAlignment="1">
      <alignment horizontal="left" vertical="center"/>
    </xf>
    <xf numFmtId="0" fontId="67" fillId="4" borderId="0" xfId="94" applyFont="1" applyFill="1" applyBorder="1" applyAlignment="1">
      <alignment vertical="center"/>
    </xf>
    <xf numFmtId="0" fontId="66" fillId="4" borderId="0" xfId="99" applyFont="1" applyFill="1" applyBorder="1" applyAlignment="1">
      <alignment vertical="center" wrapText="1"/>
    </xf>
    <xf numFmtId="0" fontId="78" fillId="4" borderId="0" xfId="94" applyFont="1" applyFill="1" applyBorder="1" applyAlignment="1">
      <alignment vertical="center"/>
    </xf>
    <xf numFmtId="0" fontId="87" fillId="4" borderId="0" xfId="99" applyFont="1" applyFill="1" applyBorder="1" applyAlignment="1">
      <alignment vertical="center" wrapText="1"/>
    </xf>
    <xf numFmtId="0" fontId="45" fillId="36" borderId="90" xfId="99" applyFont="1" applyFill="1" applyBorder="1" applyAlignment="1">
      <alignment vertical="top" wrapText="1"/>
    </xf>
    <xf numFmtId="0" fontId="45" fillId="36" borderId="66" xfId="99" applyFont="1" applyFill="1" applyBorder="1" applyAlignment="1">
      <alignment vertical="top" wrapText="1"/>
    </xf>
    <xf numFmtId="174" fontId="92" fillId="36" borderId="66" xfId="90" applyNumberFormat="1" applyFont="1" applyFill="1" applyBorder="1" applyAlignment="1" applyProtection="1">
      <alignment horizontal="left"/>
    </xf>
    <xf numFmtId="0" fontId="92" fillId="36" borderId="66" xfId="90" applyFont="1" applyFill="1" applyBorder="1" applyAlignment="1" applyProtection="1">
      <alignment horizontal="right"/>
    </xf>
    <xf numFmtId="0" fontId="92" fillId="36" borderId="66" xfId="90" applyFont="1" applyFill="1" applyBorder="1" applyAlignment="1" applyProtection="1">
      <alignment horizontal="left"/>
    </xf>
    <xf numFmtId="170" fontId="58" fillId="37" borderId="66" xfId="98" applyNumberFormat="1" applyFont="1" applyFill="1" applyBorder="1" applyAlignment="1"/>
    <xf numFmtId="0" fontId="4" fillId="4" borderId="66" xfId="96" applyFont="1" applyFill="1" applyBorder="1" applyAlignment="1">
      <alignment horizontal="left" vertical="top" wrapText="1"/>
    </xf>
    <xf numFmtId="0" fontId="123" fillId="4" borderId="66" xfId="99" applyFont="1" applyFill="1" applyBorder="1" applyAlignment="1">
      <alignment horizontal="center"/>
    </xf>
    <xf numFmtId="0" fontId="123" fillId="0" borderId="66" xfId="98" applyNumberFormat="1" applyFont="1" applyFill="1" applyBorder="1" applyAlignment="1">
      <alignment horizontal="left"/>
    </xf>
    <xf numFmtId="0" fontId="123" fillId="4" borderId="66" xfId="99" applyFont="1" applyFill="1" applyBorder="1" applyAlignment="1">
      <alignment horizontal="left"/>
    </xf>
    <xf numFmtId="0" fontId="123" fillId="0" borderId="66" xfId="0" applyFont="1" applyBorder="1" applyAlignment="1">
      <alignment horizontal="left"/>
    </xf>
    <xf numFmtId="0" fontId="123" fillId="0" borderId="66" xfId="99" applyFont="1" applyFill="1" applyBorder="1" applyAlignment="1">
      <alignment horizontal="left"/>
    </xf>
    <xf numFmtId="0" fontId="123" fillId="0" borderId="66" xfId="98" applyNumberFormat="1" applyFont="1" applyFill="1" applyBorder="1" applyAlignment="1">
      <alignment horizontal="left" vertical="center" wrapText="1"/>
    </xf>
    <xf numFmtId="0" fontId="0" fillId="0" borderId="0" xfId="0" applyAlignment="1"/>
    <xf numFmtId="166" fontId="0" fillId="0" borderId="0" xfId="2" applyNumberFormat="1" applyFont="1" applyAlignment="1"/>
    <xf numFmtId="166" fontId="0" fillId="33" borderId="0" xfId="2" applyNumberFormat="1" applyFont="1" applyFill="1" applyAlignment="1"/>
    <xf numFmtId="0" fontId="0" fillId="0" borderId="0" xfId="0" applyBorder="1" applyAlignment="1"/>
    <xf numFmtId="2" fontId="0" fillId="0" borderId="0" xfId="0" applyNumberFormat="1" applyBorder="1" applyAlignment="1"/>
    <xf numFmtId="0" fontId="0" fillId="0" borderId="87" xfId="0" applyBorder="1" applyAlignment="1"/>
    <xf numFmtId="166" fontId="0" fillId="0" borderId="87" xfId="2" applyNumberFormat="1" applyFont="1" applyBorder="1" applyAlignment="1"/>
    <xf numFmtId="2" fontId="0" fillId="0" borderId="87" xfId="0" applyNumberFormat="1" applyBorder="1" applyAlignment="1"/>
    <xf numFmtId="1" fontId="0" fillId="0" borderId="87" xfId="0" applyNumberFormat="1" applyBorder="1" applyAlignment="1"/>
    <xf numFmtId="166" fontId="0" fillId="0" borderId="87" xfId="0" applyNumberFormat="1" applyBorder="1" applyAlignment="1"/>
    <xf numFmtId="0" fontId="0" fillId="33" borderId="89" xfId="0" applyFill="1" applyBorder="1" applyAlignment="1">
      <alignment horizontal="center"/>
    </xf>
    <xf numFmtId="166" fontId="0" fillId="0" borderId="88" xfId="2" applyNumberFormat="1" applyFont="1" applyBorder="1" applyAlignment="1"/>
    <xf numFmtId="0" fontId="0" fillId="0" borderId="89" xfId="0" applyBorder="1" applyAlignment="1"/>
    <xf numFmtId="0" fontId="0" fillId="0" borderId="87" xfId="0" applyFill="1" applyBorder="1" applyAlignment="1"/>
    <xf numFmtId="0" fontId="22" fillId="0" borderId="0" xfId="0" applyFont="1" applyAlignment="1"/>
    <xf numFmtId="0" fontId="23" fillId="0" borderId="87" xfId="0" applyNumberFormat="1" applyFont="1" applyFill="1" applyBorder="1" applyAlignment="1"/>
    <xf numFmtId="9" fontId="0" fillId="0" borderId="0" xfId="0" applyNumberFormat="1" applyBorder="1" applyAlignment="1"/>
    <xf numFmtId="9" fontId="0" fillId="0" borderId="0" xfId="0" applyNumberFormat="1" applyAlignment="1"/>
    <xf numFmtId="0" fontId="0" fillId="0" borderId="87" xfId="0" applyNumberFormat="1" applyBorder="1" applyAlignment="1"/>
    <xf numFmtId="170" fontId="123" fillId="4" borderId="0" xfId="98" applyNumberFormat="1" applyFont="1" applyFill="1" applyBorder="1" applyAlignment="1">
      <alignment vertical="center"/>
    </xf>
    <xf numFmtId="170" fontId="123" fillId="4" borderId="0" xfId="98" applyNumberFormat="1" applyFont="1" applyFill="1" applyBorder="1" applyAlignment="1">
      <alignment wrapText="1"/>
    </xf>
    <xf numFmtId="170" fontId="123" fillId="4" borderId="0" xfId="98" applyNumberFormat="1" applyFont="1" applyFill="1" applyBorder="1" applyAlignment="1">
      <alignment horizontal="left"/>
    </xf>
    <xf numFmtId="170" fontId="111" fillId="0" borderId="0" xfId="98" applyNumberFormat="1" applyFont="1" applyFill="1" applyBorder="1" applyAlignment="1">
      <alignment wrapText="1"/>
    </xf>
    <xf numFmtId="170" fontId="123" fillId="4" borderId="0" xfId="98" applyNumberFormat="1" applyFont="1" applyFill="1" applyBorder="1" applyAlignment="1">
      <alignment horizontal="left" vertical="center" wrapText="1"/>
    </xf>
    <xf numFmtId="170" fontId="111" fillId="4" borderId="66" xfId="98" applyNumberFormat="1" applyFont="1" applyFill="1" applyBorder="1" applyAlignment="1"/>
    <xf numFmtId="0" fontId="33" fillId="0" borderId="0" xfId="55" applyFont="1" applyBorder="1" applyAlignment="1">
      <alignment vertical="center"/>
    </xf>
    <xf numFmtId="0" fontId="33" fillId="0" borderId="66" xfId="55" applyFont="1" applyBorder="1" applyAlignment="1">
      <alignment vertical="center"/>
    </xf>
    <xf numFmtId="170" fontId="111" fillId="4" borderId="0" xfId="98" applyNumberFormat="1" applyFont="1" applyFill="1" applyBorder="1" applyAlignment="1">
      <alignment horizontal="left" vertical="center"/>
    </xf>
    <xf numFmtId="3" fontId="133" fillId="4" borderId="0" xfId="98" applyNumberFormat="1" applyFont="1" applyFill="1" applyBorder="1" applyAlignment="1">
      <alignment vertical="center"/>
    </xf>
    <xf numFmtId="3" fontId="133" fillId="4" borderId="66" xfId="98" applyNumberFormat="1" applyFont="1" applyFill="1" applyBorder="1" applyAlignment="1">
      <alignment vertical="center"/>
    </xf>
    <xf numFmtId="0" fontId="111" fillId="0" borderId="0" xfId="55" applyNumberFormat="1" applyFont="1" applyBorder="1" applyAlignment="1">
      <alignment vertical="center"/>
    </xf>
    <xf numFmtId="0" fontId="111" fillId="0" borderId="0" xfId="55" applyFont="1" applyBorder="1" applyAlignment="1">
      <alignment vertical="center"/>
    </xf>
    <xf numFmtId="0" fontId="111" fillId="0" borderId="66" xfId="55" applyFont="1" applyBorder="1" applyAlignment="1">
      <alignment vertical="center"/>
    </xf>
    <xf numFmtId="0" fontId="133" fillId="4" borderId="0" xfId="98" applyNumberFormat="1" applyFont="1" applyFill="1" applyBorder="1" applyAlignment="1">
      <alignment vertical="center"/>
    </xf>
    <xf numFmtId="0" fontId="133" fillId="4" borderId="0" xfId="94" applyNumberFormat="1" applyFont="1" applyFill="1" applyBorder="1" applyAlignment="1">
      <alignment vertical="top"/>
    </xf>
    <xf numFmtId="170" fontId="111" fillId="4" borderId="0" xfId="98" applyNumberFormat="1" applyFont="1" applyFill="1" applyBorder="1" applyAlignment="1">
      <alignment vertical="center"/>
    </xf>
    <xf numFmtId="0" fontId="133" fillId="4" borderId="0" xfId="168" applyNumberFormat="1" applyFont="1" applyFill="1" applyBorder="1" applyAlignment="1">
      <alignment vertical="center"/>
    </xf>
    <xf numFmtId="3" fontId="133" fillId="4" borderId="0" xfId="168" applyNumberFormat="1" applyFont="1" applyFill="1" applyBorder="1" applyAlignment="1">
      <alignment vertical="center"/>
    </xf>
    <xf numFmtId="3" fontId="133" fillId="4" borderId="66" xfId="168" applyNumberFormat="1" applyFont="1" applyFill="1" applyBorder="1" applyAlignment="1">
      <alignment vertical="center"/>
    </xf>
    <xf numFmtId="0" fontId="133" fillId="4" borderId="0" xfId="168" applyNumberFormat="1" applyFont="1" applyFill="1" applyBorder="1" applyAlignment="1">
      <alignment horizontal="center" vertical="center"/>
    </xf>
    <xf numFmtId="172" fontId="133" fillId="4" borderId="0" xfId="168" applyNumberFormat="1" applyFont="1" applyFill="1" applyBorder="1" applyAlignment="1">
      <alignment horizontal="center" vertical="center"/>
    </xf>
    <xf numFmtId="172" fontId="133" fillId="4" borderId="66" xfId="168" applyNumberFormat="1" applyFont="1" applyFill="1" applyBorder="1" applyAlignment="1">
      <alignment horizontal="center" vertical="center"/>
    </xf>
    <xf numFmtId="0" fontId="134" fillId="0" borderId="0" xfId="55" applyFont="1" applyAlignment="1"/>
    <xf numFmtId="0" fontId="135" fillId="0" borderId="0" xfId="55" applyNumberFormat="1" applyFont="1" applyBorder="1" applyAlignment="1">
      <alignment vertical="center"/>
    </xf>
    <xf numFmtId="0" fontId="134" fillId="0" borderId="0" xfId="55" applyNumberFormat="1" applyFont="1" applyAlignment="1"/>
    <xf numFmtId="0" fontId="134" fillId="0" borderId="66" xfId="55" applyFont="1" applyBorder="1" applyAlignment="1"/>
    <xf numFmtId="0" fontId="134" fillId="0" borderId="0" xfId="55" applyFont="1" applyAlignment="1">
      <alignment vertical="center"/>
    </xf>
    <xf numFmtId="0" fontId="136" fillId="4" borderId="0" xfId="98" applyNumberFormat="1" applyFont="1" applyFill="1" applyBorder="1" applyAlignment="1">
      <alignment wrapText="1"/>
    </xf>
    <xf numFmtId="0" fontId="134" fillId="0" borderId="0" xfId="55" applyNumberFormat="1" applyFont="1" applyAlignment="1">
      <alignment vertical="center"/>
    </xf>
    <xf numFmtId="0" fontId="134" fillId="0" borderId="66" xfId="55" applyFont="1" applyBorder="1" applyAlignment="1">
      <alignment vertical="center"/>
    </xf>
    <xf numFmtId="0" fontId="137" fillId="0" borderId="0" xfId="55" applyFont="1" applyAlignment="1">
      <alignment vertical="center" wrapText="1"/>
    </xf>
    <xf numFmtId="0" fontId="137" fillId="0" borderId="66" xfId="55" applyFont="1" applyBorder="1" applyAlignment="1">
      <alignment vertical="center" wrapText="1"/>
    </xf>
    <xf numFmtId="170" fontId="138" fillId="4" borderId="65" xfId="98" applyNumberFormat="1" applyFont="1" applyFill="1" applyBorder="1" applyAlignment="1">
      <alignment vertical="center" wrapText="1"/>
    </xf>
    <xf numFmtId="170" fontId="138" fillId="4" borderId="0" xfId="98" applyNumberFormat="1" applyFont="1" applyFill="1" applyBorder="1" applyAlignment="1">
      <alignment horizontal="left" vertical="center" wrapText="1"/>
    </xf>
    <xf numFmtId="170" fontId="111" fillId="0" borderId="65" xfId="98" applyNumberFormat="1" applyFont="1" applyFill="1" applyBorder="1" applyAlignment="1">
      <alignment wrapText="1"/>
    </xf>
    <xf numFmtId="170" fontId="111" fillId="0" borderId="0" xfId="98" applyNumberFormat="1" applyFont="1" applyFill="1" applyBorder="1" applyAlignment="1">
      <alignment horizontal="left" wrapText="1"/>
    </xf>
    <xf numFmtId="174" fontId="139" fillId="0" borderId="0" xfId="55" applyNumberFormat="1" applyFont="1" applyBorder="1" applyAlignment="1">
      <alignment horizontal="right" vertical="center"/>
    </xf>
    <xf numFmtId="37" fontId="139" fillId="0" borderId="0" xfId="150" applyNumberFormat="1" applyFont="1" applyBorder="1" applyAlignment="1" applyProtection="1">
      <alignment horizontal="left" vertical="center"/>
    </xf>
    <xf numFmtId="166" fontId="139" fillId="0" borderId="0" xfId="150" applyNumberFormat="1" applyFont="1" applyBorder="1" applyAlignment="1">
      <alignment vertical="center"/>
    </xf>
    <xf numFmtId="9" fontId="111" fillId="4" borderId="0" xfId="168" applyFont="1" applyFill="1" applyBorder="1" applyAlignment="1"/>
    <xf numFmtId="174" fontId="111" fillId="0" borderId="0" xfId="99" applyNumberFormat="1" applyFont="1" applyBorder="1" applyAlignment="1">
      <alignment horizontal="right" vertical="center"/>
    </xf>
    <xf numFmtId="37" fontId="139" fillId="0" borderId="0" xfId="150" applyNumberFormat="1" applyFont="1" applyBorder="1" applyAlignment="1">
      <alignment horizontal="left" vertical="center"/>
    </xf>
    <xf numFmtId="3" fontId="111" fillId="4" borderId="0" xfId="97" applyNumberFormat="1" applyFont="1" applyFill="1" applyBorder="1"/>
    <xf numFmtId="0" fontId="111" fillId="4" borderId="0" xfId="94" applyFont="1" applyFill="1" applyBorder="1" applyAlignment="1">
      <alignment horizontal="center" vertical="center"/>
    </xf>
    <xf numFmtId="0" fontId="111" fillId="4" borderId="0" xfId="94" applyNumberFormat="1" applyFont="1" applyFill="1" applyBorder="1" applyAlignment="1">
      <alignment horizontal="center" vertical="center"/>
    </xf>
    <xf numFmtId="0" fontId="111" fillId="4" borderId="66" xfId="94" applyFont="1" applyFill="1" applyBorder="1" applyAlignment="1">
      <alignment horizontal="center" vertical="center"/>
    </xf>
    <xf numFmtId="0" fontId="111" fillId="4" borderId="65" xfId="99" applyFont="1" applyFill="1" applyBorder="1"/>
    <xf numFmtId="0" fontId="111" fillId="4" borderId="0" xfId="99" applyFont="1" applyFill="1"/>
    <xf numFmtId="0" fontId="111" fillId="4" borderId="0" xfId="99" applyFont="1" applyFill="1" applyAlignment="1">
      <alignment horizontal="left"/>
    </xf>
    <xf numFmtId="0" fontId="111" fillId="0" borderId="65" xfId="99" applyFont="1" applyBorder="1" applyAlignment="1">
      <alignment horizontal="right" wrapText="1"/>
    </xf>
    <xf numFmtId="0" fontId="111" fillId="0" borderId="0" xfId="99" applyFont="1" applyAlignment="1">
      <alignment horizontal="right" wrapText="1"/>
    </xf>
    <xf numFmtId="0" fontId="111" fillId="0" borderId="0" xfId="99" applyFont="1" applyAlignment="1">
      <alignment horizontal="left" wrapText="1"/>
    </xf>
    <xf numFmtId="0" fontId="111" fillId="0" borderId="0" xfId="99" applyNumberFormat="1" applyFont="1" applyAlignment="1">
      <alignment horizontal="right" wrapText="1"/>
    </xf>
    <xf numFmtId="0" fontId="111" fillId="0" borderId="0" xfId="99" applyFont="1" applyBorder="1"/>
    <xf numFmtId="0" fontId="111" fillId="0" borderId="65" xfId="99" applyFont="1" applyBorder="1"/>
    <xf numFmtId="0" fontId="111" fillId="0" borderId="0" xfId="99" applyFont="1"/>
    <xf numFmtId="0" fontId="111" fillId="0" borderId="0" xfId="99" applyFont="1" applyBorder="1" applyAlignment="1">
      <alignment horizontal="left"/>
    </xf>
    <xf numFmtId="0" fontId="111" fillId="0" borderId="66" xfId="99" applyFont="1" applyBorder="1"/>
    <xf numFmtId="0" fontId="111" fillId="0" borderId="66" xfId="99" applyFont="1" applyFill="1" applyBorder="1"/>
    <xf numFmtId="0" fontId="111" fillId="0" borderId="65" xfId="99" applyFont="1" applyBorder="1" applyAlignment="1">
      <alignment vertical="center"/>
    </xf>
    <xf numFmtId="0" fontId="140" fillId="0" borderId="0" xfId="243" applyFont="1" applyBorder="1" applyAlignment="1">
      <alignment horizontal="center" vertical="top"/>
    </xf>
    <xf numFmtId="0" fontId="111" fillId="0" borderId="66" xfId="99" applyFont="1" applyBorder="1" applyAlignment="1">
      <alignment vertical="center"/>
    </xf>
    <xf numFmtId="1" fontId="139" fillId="4" borderId="0" xfId="55" applyNumberFormat="1" applyFont="1" applyFill="1" applyBorder="1" applyAlignment="1">
      <alignment horizontal="center" vertical="center"/>
    </xf>
    <xf numFmtId="0" fontId="111" fillId="0" borderId="65" xfId="96" applyFont="1" applyBorder="1"/>
    <xf numFmtId="0" fontId="141" fillId="0" borderId="0" xfId="243" applyFont="1" applyBorder="1" applyAlignment="1">
      <alignment horizontal="center" vertical="top"/>
    </xf>
    <xf numFmtId="0" fontId="111" fillId="0" borderId="0" xfId="96" applyFont="1"/>
    <xf numFmtId="0" fontId="111" fillId="0" borderId="66" xfId="96" applyFont="1" applyBorder="1"/>
    <xf numFmtId="0" fontId="142" fillId="0" borderId="0" xfId="243" applyFont="1" applyFill="1" applyBorder="1" applyAlignment="1">
      <alignment horizontal="center" vertical="top"/>
    </xf>
    <xf numFmtId="0" fontId="111" fillId="4" borderId="0" xfId="99" applyFont="1" applyFill="1" applyBorder="1"/>
    <xf numFmtId="9" fontId="111" fillId="4" borderId="0" xfId="94" applyNumberFormat="1" applyFont="1" applyFill="1" applyBorder="1" applyAlignment="1">
      <alignment horizontal="left" indent="1"/>
    </xf>
    <xf numFmtId="0" fontId="111" fillId="4" borderId="0" xfId="94" applyFont="1" applyFill="1" applyBorder="1" applyAlignment="1">
      <alignment horizontal="right"/>
    </xf>
    <xf numFmtId="0" fontId="111" fillId="4" borderId="0" xfId="94" applyFont="1" applyFill="1" applyBorder="1" applyAlignment="1">
      <alignment horizontal="left" indent="1"/>
    </xf>
    <xf numFmtId="0" fontId="143" fillId="4" borderId="0" xfId="94" applyNumberFormat="1" applyFont="1" applyFill="1" applyBorder="1" applyAlignment="1">
      <alignment horizontal="right" vertical="center"/>
    </xf>
    <xf numFmtId="165" fontId="143" fillId="4" borderId="0" xfId="94" applyNumberFormat="1" applyFont="1" applyFill="1" applyBorder="1" applyAlignment="1">
      <alignment horizontal="right" vertical="center"/>
    </xf>
    <xf numFmtId="0" fontId="111" fillId="4" borderId="0" xfId="94" applyFont="1" applyFill="1" applyBorder="1"/>
    <xf numFmtId="0" fontId="111" fillId="4" borderId="66" xfId="94" applyFont="1" applyFill="1" applyBorder="1"/>
    <xf numFmtId="0" fontId="111" fillId="4" borderId="0" xfId="94" applyFont="1" applyFill="1" applyBorder="1" applyAlignment="1">
      <alignment horizontal="left"/>
    </xf>
    <xf numFmtId="0" fontId="111" fillId="4" borderId="0" xfId="94" applyNumberFormat="1" applyFont="1" applyFill="1" applyBorder="1" applyAlignment="1">
      <alignment horizontal="left"/>
    </xf>
    <xf numFmtId="0" fontId="143" fillId="4" borderId="0" xfId="168" applyNumberFormat="1" applyFont="1" applyFill="1" applyBorder="1"/>
    <xf numFmtId="165" fontId="143" fillId="4" borderId="0" xfId="168" applyNumberFormat="1" applyFont="1" applyFill="1" applyBorder="1"/>
    <xf numFmtId="165" fontId="143" fillId="4" borderId="0" xfId="168" applyNumberFormat="1" applyFont="1" applyFill="1" applyBorder="1" applyAlignment="1">
      <alignment horizontal="left" indent="1"/>
    </xf>
    <xf numFmtId="0" fontId="111" fillId="4" borderId="0" xfId="94" applyNumberFormat="1" applyFont="1" applyFill="1" applyBorder="1" applyAlignment="1">
      <alignment horizontal="right"/>
    </xf>
    <xf numFmtId="171" fontId="111" fillId="4" borderId="0" xfId="94" applyNumberFormat="1" applyFont="1" applyFill="1" applyBorder="1" applyAlignment="1">
      <alignment horizontal="right"/>
    </xf>
    <xf numFmtId="171" fontId="111" fillId="4" borderId="66" xfId="94" applyNumberFormat="1" applyFont="1" applyFill="1" applyBorder="1" applyAlignment="1">
      <alignment horizontal="right"/>
    </xf>
    <xf numFmtId="3" fontId="111" fillId="4" borderId="0" xfId="94" applyNumberFormat="1" applyFont="1" applyFill="1" applyBorder="1"/>
    <xf numFmtId="9" fontId="0" fillId="0" borderId="87" xfId="1" applyFont="1" applyFill="1" applyBorder="1" applyAlignment="1">
      <alignment horizontal="center"/>
    </xf>
    <xf numFmtId="179" fontId="23" fillId="0" borderId="1" xfId="0" applyNumberFormat="1" applyFont="1" applyBorder="1" applyAlignment="1">
      <alignment horizontal="right"/>
    </xf>
    <xf numFmtId="179" fontId="23" fillId="33" borderId="1" xfId="0" applyNumberFormat="1" applyFont="1" applyFill="1" applyBorder="1" applyAlignment="1">
      <alignment horizontal="right"/>
    </xf>
    <xf numFmtId="179" fontId="23" fillId="0" borderId="1" xfId="0" applyNumberFormat="1" applyFont="1" applyFill="1" applyBorder="1" applyAlignment="1">
      <alignment horizontal="right"/>
    </xf>
    <xf numFmtId="14" fontId="23" fillId="33" borderId="1" xfId="0" applyNumberFormat="1" applyFont="1" applyFill="1" applyBorder="1" applyAlignment="1">
      <alignment horizontal="right"/>
    </xf>
    <xf numFmtId="0" fontId="23" fillId="0" borderId="1" xfId="0" applyNumberFormat="1" applyFont="1" applyFill="1" applyBorder="1" applyAlignment="1">
      <alignment horizontal="right"/>
    </xf>
    <xf numFmtId="0" fontId="23" fillId="33" borderId="1" xfId="0" applyFont="1" applyFill="1" applyBorder="1" applyAlignment="1">
      <alignment horizontal="right"/>
    </xf>
    <xf numFmtId="0" fontId="23" fillId="0" borderId="1" xfId="0" applyFont="1" applyBorder="1" applyAlignment="1">
      <alignment horizontal="right"/>
    </xf>
    <xf numFmtId="14" fontId="23" fillId="0" borderId="1" xfId="0" applyNumberFormat="1" applyFont="1" applyBorder="1" applyAlignment="1">
      <alignment horizontal="right"/>
    </xf>
    <xf numFmtId="0" fontId="23" fillId="0" borderId="1" xfId="0" applyFont="1" applyFill="1" applyBorder="1" applyAlignment="1">
      <alignment horizontal="right"/>
    </xf>
    <xf numFmtId="14" fontId="23" fillId="0" borderId="1" xfId="0" applyNumberFormat="1" applyFont="1" applyFill="1" applyBorder="1" applyAlignment="1">
      <alignment horizontal="right"/>
    </xf>
    <xf numFmtId="0" fontId="45" fillId="4" borderId="0" xfId="99" applyFont="1" applyFill="1" applyBorder="1" applyAlignment="1">
      <alignment horizontal="left"/>
    </xf>
    <xf numFmtId="0" fontId="45" fillId="0" borderId="0" xfId="99" applyFont="1" applyBorder="1" applyAlignment="1">
      <alignment horizontal="right" wrapText="1"/>
    </xf>
    <xf numFmtId="0" fontId="101" fillId="0" borderId="0" xfId="99" applyFont="1" applyBorder="1" applyAlignment="1">
      <alignment horizontal="left" wrapText="1"/>
    </xf>
    <xf numFmtId="0" fontId="45" fillId="0" borderId="0" xfId="99" applyNumberFormat="1" applyFont="1" applyBorder="1" applyAlignment="1">
      <alignment horizontal="right" wrapText="1"/>
    </xf>
    <xf numFmtId="0" fontId="70" fillId="0" borderId="0" xfId="55" applyNumberFormat="1" applyFont="1" applyBorder="1" applyAlignment="1"/>
    <xf numFmtId="0" fontId="71" fillId="0" borderId="0" xfId="55" applyNumberFormat="1" applyFont="1" applyBorder="1" applyAlignment="1">
      <alignment vertical="center"/>
    </xf>
    <xf numFmtId="0" fontId="45" fillId="0" borderId="0" xfId="99" applyFont="1" applyBorder="1" applyAlignment="1">
      <alignment vertical="center"/>
    </xf>
    <xf numFmtId="0" fontId="45" fillId="0" borderId="0" xfId="99" applyFont="1" applyBorder="1" applyAlignment="1">
      <alignment horizontal="left" vertical="center"/>
    </xf>
    <xf numFmtId="0" fontId="45" fillId="4" borderId="0" xfId="99" applyFont="1" applyFill="1" applyBorder="1" applyAlignment="1">
      <alignment horizontal="left" vertical="center"/>
    </xf>
    <xf numFmtId="0" fontId="45" fillId="4" borderId="0" xfId="99" applyNumberFormat="1" applyFont="1" applyFill="1" applyBorder="1"/>
    <xf numFmtId="170" fontId="86" fillId="4" borderId="65" xfId="98" applyNumberFormat="1" applyFont="1" applyFill="1" applyBorder="1" applyAlignment="1">
      <alignment wrapText="1"/>
    </xf>
    <xf numFmtId="170" fontId="86" fillId="4" borderId="0" xfId="98" applyNumberFormat="1" applyFont="1" applyFill="1" applyBorder="1" applyAlignment="1">
      <alignment wrapText="1"/>
    </xf>
    <xf numFmtId="0" fontId="45" fillId="4" borderId="65" xfId="99" applyFont="1" applyFill="1" applyBorder="1" applyAlignment="1">
      <alignment vertical="center"/>
    </xf>
    <xf numFmtId="174" fontId="88" fillId="4" borderId="0" xfId="55" applyNumberFormat="1" applyFont="1" applyFill="1" applyBorder="1" applyAlignment="1">
      <alignment horizontal="right" vertical="center"/>
    </xf>
    <xf numFmtId="0" fontId="75" fillId="4" borderId="0" xfId="243" applyFont="1" applyFill="1" applyBorder="1" applyAlignment="1">
      <alignment horizontal="center" vertical="top"/>
    </xf>
    <xf numFmtId="37" fontId="88" fillId="4" borderId="0" xfId="150" applyNumberFormat="1" applyFont="1" applyFill="1" applyBorder="1" applyAlignment="1" applyProtection="1">
      <alignment horizontal="left" vertical="center"/>
    </xf>
    <xf numFmtId="166" fontId="60" fillId="4" borderId="0" xfId="150" applyNumberFormat="1" applyFont="1" applyFill="1" applyBorder="1" applyAlignment="1">
      <alignment vertical="center"/>
    </xf>
    <xf numFmtId="0" fontId="45" fillId="4" borderId="0" xfId="99" applyFont="1" applyFill="1" applyBorder="1" applyAlignment="1">
      <alignment vertical="center"/>
    </xf>
    <xf numFmtId="174" fontId="78" fillId="4" borderId="0" xfId="99" applyNumberFormat="1" applyFont="1" applyFill="1" applyBorder="1" applyAlignment="1">
      <alignment horizontal="right" vertical="center"/>
    </xf>
    <xf numFmtId="37" fontId="88" fillId="4" borderId="0" xfId="150" applyNumberFormat="1" applyFont="1" applyFill="1" applyBorder="1" applyAlignment="1">
      <alignment horizontal="left" vertical="center"/>
    </xf>
    <xf numFmtId="0" fontId="45" fillId="4" borderId="65" xfId="96" applyFont="1" applyFill="1" applyBorder="1"/>
    <xf numFmtId="0" fontId="74" fillId="4" borderId="0" xfId="243" applyFont="1" applyFill="1" applyBorder="1" applyAlignment="1">
      <alignment horizontal="center" vertical="top"/>
    </xf>
    <xf numFmtId="0" fontId="45" fillId="4" borderId="0" xfId="96" applyFont="1" applyFill="1" applyBorder="1"/>
    <xf numFmtId="174" fontId="28" fillId="4" borderId="0" xfId="99" applyNumberFormat="1" applyFont="1" applyFill="1" applyBorder="1" applyAlignment="1">
      <alignment horizontal="right" vertical="center"/>
    </xf>
    <xf numFmtId="0" fontId="112" fillId="4" borderId="0" xfId="243" applyFont="1" applyFill="1" applyBorder="1" applyAlignment="1">
      <alignment horizontal="center" vertical="top"/>
    </xf>
    <xf numFmtId="37" fontId="113" fillId="4" borderId="0" xfId="150" applyNumberFormat="1" applyFont="1" applyFill="1" applyBorder="1" applyAlignment="1">
      <alignment horizontal="left" vertical="center"/>
    </xf>
    <xf numFmtId="174" fontId="113" fillId="4" borderId="0" xfId="55" applyNumberFormat="1" applyFont="1" applyFill="1" applyBorder="1" applyAlignment="1">
      <alignment horizontal="right" vertical="center"/>
    </xf>
    <xf numFmtId="0" fontId="114" fillId="4" borderId="0" xfId="243" applyFont="1" applyFill="1" applyBorder="1" applyAlignment="1">
      <alignment horizontal="center" vertical="top"/>
    </xf>
    <xf numFmtId="0" fontId="94" fillId="0" borderId="1" xfId="97" applyNumberFormat="1" applyFont="1" applyFill="1" applyBorder="1" applyAlignment="1">
      <alignment horizontal="center" wrapText="1"/>
    </xf>
    <xf numFmtId="0" fontId="76" fillId="36" borderId="0" xfId="55" applyFont="1" applyFill="1" applyBorder="1" applyAlignment="1">
      <alignment horizontal="left" vertical="center"/>
    </xf>
    <xf numFmtId="170" fontId="86" fillId="4" borderId="0" xfId="98" applyNumberFormat="1" applyFont="1" applyFill="1" applyBorder="1" applyAlignment="1">
      <alignment horizontal="left" wrapText="1"/>
    </xf>
    <xf numFmtId="0" fontId="28" fillId="4" borderId="0" xfId="94" applyFont="1" applyFill="1" applyBorder="1" applyAlignment="1">
      <alignment horizontal="center" vertical="center"/>
    </xf>
    <xf numFmtId="0" fontId="144" fillId="0" borderId="65" xfId="99" applyFont="1" applyFill="1" applyBorder="1"/>
    <xf numFmtId="3" fontId="145" fillId="4" borderId="0" xfId="98" applyNumberFormat="1" applyFont="1" applyFill="1" applyBorder="1" applyAlignment="1"/>
    <xf numFmtId="3" fontId="145" fillId="4" borderId="0" xfId="98" applyNumberFormat="1" applyFont="1" applyFill="1" applyBorder="1" applyAlignment="1">
      <alignment vertical="center"/>
    </xf>
    <xf numFmtId="3" fontId="145" fillId="4" borderId="0" xfId="98" applyNumberFormat="1" applyFont="1" applyFill="1" applyBorder="1" applyAlignment="1">
      <alignment vertical="center" wrapText="1"/>
    </xf>
    <xf numFmtId="0" fontId="146" fillId="0" borderId="0" xfId="55" applyFont="1" applyBorder="1" applyAlignment="1">
      <alignment horizontal="left" vertical="center"/>
    </xf>
    <xf numFmtId="0" fontId="144" fillId="4" borderId="0" xfId="99" applyFont="1" applyFill="1" applyBorder="1"/>
    <xf numFmtId="0" fontId="144" fillId="4" borderId="65" xfId="99" applyFont="1" applyFill="1" applyBorder="1"/>
    <xf numFmtId="0" fontId="78" fillId="0" borderId="0" xfId="98" applyNumberFormat="1" applyFont="1" applyFill="1" applyBorder="1" applyAlignment="1"/>
    <xf numFmtId="0" fontId="78" fillId="0" borderId="0" xfId="99" applyFont="1" applyFill="1" applyBorder="1"/>
    <xf numFmtId="0" fontId="147" fillId="0" borderId="0" xfId="98" applyNumberFormat="1" applyFont="1" applyFill="1" applyBorder="1" applyAlignment="1">
      <alignment horizontal="left"/>
    </xf>
    <xf numFmtId="0" fontId="78" fillId="0" borderId="0" xfId="99" applyNumberFormat="1" applyFont="1" applyBorder="1"/>
    <xf numFmtId="0" fontId="78" fillId="0" borderId="0" xfId="99" applyFont="1" applyBorder="1" applyAlignment="1">
      <alignment vertical="center"/>
    </xf>
    <xf numFmtId="0" fontId="78" fillId="0" borderId="0" xfId="98" applyNumberFormat="1" applyFont="1" applyFill="1" applyBorder="1" applyAlignment="1">
      <alignment horizontal="left" wrapText="1"/>
    </xf>
    <xf numFmtId="0" fontId="78" fillId="0" borderId="65" xfId="99" applyFont="1" applyBorder="1" applyAlignment="1">
      <alignment horizontal="right"/>
    </xf>
    <xf numFmtId="3" fontId="78" fillId="4" borderId="0" xfId="98" applyNumberFormat="1" applyFont="1" applyFill="1" applyBorder="1" applyAlignment="1"/>
    <xf numFmtId="3" fontId="78" fillId="4" borderId="0" xfId="98" applyNumberFormat="1" applyFont="1" applyFill="1" applyBorder="1" applyAlignment="1">
      <alignment vertical="center"/>
    </xf>
    <xf numFmtId="3" fontId="147" fillId="4" borderId="0" xfId="98" applyNumberFormat="1" applyFont="1" applyFill="1" applyBorder="1" applyAlignment="1">
      <alignment horizontal="left"/>
    </xf>
    <xf numFmtId="0" fontId="149" fillId="4" borderId="0" xfId="55" applyFont="1" applyFill="1" applyBorder="1" applyAlignment="1">
      <alignment horizontal="left" vertical="center"/>
    </xf>
    <xf numFmtId="0" fontId="144" fillId="4" borderId="0" xfId="99" applyFont="1" applyFill="1" applyBorder="1" applyAlignment="1">
      <alignment horizontal="left"/>
    </xf>
    <xf numFmtId="9" fontId="78" fillId="4" borderId="0" xfId="94" applyNumberFormat="1" applyFont="1" applyFill="1" applyBorder="1"/>
    <xf numFmtId="0" fontId="144" fillId="4" borderId="0" xfId="94" applyFont="1" applyFill="1" applyBorder="1" applyAlignment="1">
      <alignment horizontal="left"/>
    </xf>
    <xf numFmtId="165" fontId="150" fillId="4" borderId="0" xfId="94" applyNumberFormat="1" applyFont="1" applyFill="1" applyBorder="1" applyAlignment="1">
      <alignment vertical="center"/>
    </xf>
    <xf numFmtId="165" fontId="150" fillId="4" borderId="66" xfId="94" applyNumberFormat="1" applyFont="1" applyFill="1" applyBorder="1" applyAlignment="1">
      <alignment vertical="center"/>
    </xf>
    <xf numFmtId="165" fontId="150" fillId="0" borderId="0" xfId="94" applyNumberFormat="1" applyFont="1" applyFill="1" applyBorder="1" applyAlignment="1">
      <alignment vertical="center"/>
    </xf>
    <xf numFmtId="165" fontId="151" fillId="4" borderId="0" xfId="94" applyNumberFormat="1" applyFont="1" applyFill="1" applyBorder="1" applyAlignment="1">
      <alignment horizontal="left" vertical="center"/>
    </xf>
    <xf numFmtId="165" fontId="151" fillId="4" borderId="0" xfId="94" applyNumberFormat="1" applyFont="1" applyFill="1" applyBorder="1" applyAlignment="1">
      <alignment horizontal="left" vertical="center" indent="1"/>
    </xf>
    <xf numFmtId="0" fontId="144" fillId="4" borderId="66" xfId="99" applyFont="1" applyFill="1" applyBorder="1"/>
    <xf numFmtId="0" fontId="144" fillId="0" borderId="0" xfId="99" applyFont="1" applyBorder="1"/>
    <xf numFmtId="0" fontId="147" fillId="4" borderId="0" xfId="99" applyFont="1" applyFill="1" applyBorder="1" applyAlignment="1">
      <alignment horizontal="center"/>
    </xf>
    <xf numFmtId="0" fontId="144" fillId="4" borderId="0" xfId="96" applyFont="1" applyFill="1" applyBorder="1" applyAlignment="1">
      <alignment horizontal="left" vertical="top" wrapText="1"/>
    </xf>
    <xf numFmtId="0" fontId="78" fillId="0" borderId="0" xfId="99" applyFont="1" applyBorder="1" applyAlignment="1">
      <alignment horizontal="right"/>
    </xf>
    <xf numFmtId="0" fontId="78" fillId="4" borderId="0" xfId="94" applyNumberFormat="1" applyFont="1" applyFill="1" applyBorder="1" applyAlignment="1"/>
    <xf numFmtId="0" fontId="78" fillId="4" borderId="0" xfId="98" applyNumberFormat="1" applyFont="1" applyFill="1" applyBorder="1" applyAlignment="1"/>
    <xf numFmtId="0" fontId="147" fillId="4" borderId="0" xfId="99" applyFont="1" applyFill="1" applyBorder="1" applyAlignment="1">
      <alignment horizontal="left"/>
    </xf>
    <xf numFmtId="170" fontId="78" fillId="4" borderId="0" xfId="98" applyNumberFormat="1" applyFont="1" applyFill="1" applyBorder="1" applyAlignment="1"/>
    <xf numFmtId="0" fontId="144" fillId="4" borderId="0" xfId="99" applyFont="1" applyFill="1" applyBorder="1" applyAlignment="1"/>
    <xf numFmtId="0" fontId="147" fillId="0" borderId="0" xfId="0" applyFont="1" applyBorder="1" applyAlignment="1">
      <alignment horizontal="left"/>
    </xf>
    <xf numFmtId="0" fontId="144" fillId="4" borderId="0" xfId="99" applyFont="1" applyFill="1" applyBorder="1" applyAlignment="1">
      <alignment horizontal="left" vertical="center"/>
    </xf>
    <xf numFmtId="0" fontId="144" fillId="0" borderId="0" xfId="99" applyFont="1" applyBorder="1" applyAlignment="1">
      <alignment vertical="center"/>
    </xf>
    <xf numFmtId="0" fontId="144" fillId="0" borderId="0" xfId="99" applyFont="1" applyBorder="1" applyAlignment="1">
      <alignment horizontal="left" vertical="center"/>
    </xf>
    <xf numFmtId="170" fontId="78" fillId="4" borderId="0" xfId="98" applyNumberFormat="1" applyFont="1" applyFill="1" applyBorder="1" applyAlignment="1">
      <alignment horizontal="left"/>
    </xf>
    <xf numFmtId="0" fontId="144" fillId="4" borderId="66" xfId="99" applyFont="1" applyFill="1" applyBorder="1" applyAlignment="1"/>
    <xf numFmtId="3" fontId="78" fillId="4" borderId="0" xfId="98" applyNumberFormat="1" applyFont="1" applyFill="1" applyBorder="1" applyAlignment="1">
      <alignment horizontal="left"/>
    </xf>
    <xf numFmtId="0" fontId="144" fillId="0" borderId="0" xfId="96" applyFont="1" applyBorder="1"/>
    <xf numFmtId="0" fontId="144" fillId="0" borderId="0" xfId="99" applyFont="1" applyFill="1" applyBorder="1"/>
    <xf numFmtId="0" fontId="147" fillId="0" borderId="0" xfId="99" applyFont="1" applyFill="1" applyBorder="1" applyAlignment="1">
      <alignment horizontal="left"/>
    </xf>
    <xf numFmtId="0" fontId="152" fillId="4" borderId="66" xfId="99" applyFont="1" applyFill="1" applyBorder="1" applyAlignment="1">
      <alignment horizontal="left" vertical="center"/>
    </xf>
    <xf numFmtId="0" fontId="144" fillId="4" borderId="0" xfId="94" applyFont="1" applyFill="1" applyBorder="1"/>
    <xf numFmtId="0" fontId="144" fillId="4" borderId="65" xfId="99" applyFont="1" applyFill="1" applyBorder="1" applyAlignment="1"/>
    <xf numFmtId="0" fontId="144" fillId="4" borderId="0" xfId="99" applyNumberFormat="1" applyFont="1" applyFill="1" applyBorder="1"/>
    <xf numFmtId="0" fontId="144" fillId="4" borderId="0" xfId="99" applyFont="1" applyFill="1" applyBorder="1" applyAlignment="1">
      <alignment vertical="center" wrapText="1"/>
    </xf>
    <xf numFmtId="0" fontId="144" fillId="4" borderId="65" xfId="99" applyFont="1" applyFill="1" applyBorder="1" applyAlignment="1">
      <alignment horizontal="left" vertical="center"/>
    </xf>
    <xf numFmtId="0" fontId="151" fillId="4" borderId="0" xfId="94" applyNumberFormat="1" applyFont="1" applyFill="1" applyBorder="1" applyAlignment="1">
      <alignment horizontal="left" vertical="center" indent="1"/>
    </xf>
    <xf numFmtId="0" fontId="153" fillId="4" borderId="66" xfId="99" applyFont="1" applyFill="1" applyBorder="1" applyAlignment="1">
      <alignment vertical="center" wrapText="1"/>
    </xf>
    <xf numFmtId="0" fontId="78" fillId="4" borderId="0" xfId="94" applyNumberFormat="1" applyFont="1" applyFill="1" applyBorder="1" applyAlignment="1">
      <alignment vertical="top"/>
    </xf>
    <xf numFmtId="0" fontId="78" fillId="4" borderId="0" xfId="94" applyNumberFormat="1" applyFont="1" applyFill="1" applyBorder="1" applyAlignment="1">
      <alignment vertical="center"/>
    </xf>
    <xf numFmtId="0" fontId="144" fillId="0" borderId="0" xfId="99" applyFont="1" applyFill="1" applyBorder="1" applyAlignment="1"/>
    <xf numFmtId="0" fontId="78" fillId="4" borderId="0" xfId="94" applyNumberFormat="1" applyFont="1" applyFill="1" applyBorder="1" applyAlignment="1">
      <alignment horizontal="left" wrapText="1"/>
    </xf>
    <xf numFmtId="0" fontId="153" fillId="4" borderId="0" xfId="99" applyFont="1" applyFill="1" applyBorder="1" applyAlignment="1">
      <alignment vertical="center" wrapText="1"/>
    </xf>
    <xf numFmtId="0" fontId="78" fillId="4" borderId="0" xfId="94" applyNumberFormat="1" applyFont="1" applyFill="1" applyBorder="1"/>
    <xf numFmtId="0" fontId="153" fillId="4" borderId="65" xfId="99" applyFont="1" applyFill="1" applyBorder="1" applyAlignment="1">
      <alignment vertical="center" wrapText="1"/>
    </xf>
    <xf numFmtId="3" fontId="144" fillId="4" borderId="0" xfId="94" applyNumberFormat="1" applyFont="1" applyFill="1" applyBorder="1" applyAlignment="1">
      <alignment horizontal="right"/>
    </xf>
    <xf numFmtId="0" fontId="144" fillId="0" borderId="0" xfId="99" applyNumberFormat="1" applyFont="1" applyBorder="1"/>
    <xf numFmtId="0" fontId="144" fillId="0" borderId="66" xfId="99" applyFont="1" applyBorder="1"/>
    <xf numFmtId="0" fontId="151" fillId="4" borderId="0" xfId="94" applyNumberFormat="1" applyFont="1" applyFill="1" applyBorder="1" applyAlignment="1">
      <alignment horizontal="left"/>
    </xf>
    <xf numFmtId="0" fontId="144" fillId="0" borderId="0" xfId="99" applyFont="1" applyBorder="1" applyAlignment="1">
      <alignment horizontal="left"/>
    </xf>
    <xf numFmtId="165" fontId="144" fillId="4" borderId="0" xfId="168" applyNumberFormat="1" applyFont="1" applyFill="1" applyBorder="1"/>
    <xf numFmtId="171" fontId="144" fillId="4" borderId="0" xfId="94" applyNumberFormat="1" applyFont="1" applyFill="1" applyBorder="1" applyAlignment="1">
      <alignment horizontal="right"/>
    </xf>
    <xf numFmtId="0" fontId="78" fillId="4" borderId="0" xfId="94" applyNumberFormat="1" applyFont="1" applyFill="1" applyBorder="1" applyAlignment="1">
      <alignment vertical="center" wrapText="1"/>
    </xf>
    <xf numFmtId="0" fontId="151" fillId="0" borderId="0" xfId="94" applyFont="1" applyFill="1" applyBorder="1"/>
    <xf numFmtId="0" fontId="144" fillId="0" borderId="65" xfId="99" applyFont="1" applyBorder="1"/>
    <xf numFmtId="0" fontId="144" fillId="4" borderId="0" xfId="94" applyNumberFormat="1" applyFont="1" applyFill="1" applyBorder="1"/>
    <xf numFmtId="0" fontId="78" fillId="4" borderId="0" xfId="94" applyFont="1" applyFill="1" applyBorder="1" applyAlignment="1">
      <alignment horizontal="center"/>
    </xf>
    <xf numFmtId="0" fontId="151" fillId="0" borderId="0" xfId="168" applyNumberFormat="1" applyFont="1" applyFill="1" applyBorder="1" applyAlignment="1">
      <alignment horizontal="left"/>
    </xf>
    <xf numFmtId="0" fontId="144" fillId="0" borderId="0" xfId="99" applyFont="1" applyBorder="1" applyAlignment="1"/>
    <xf numFmtId="0" fontId="145" fillId="4" borderId="0" xfId="94" applyNumberFormat="1" applyFont="1" applyFill="1" applyBorder="1" applyAlignment="1"/>
    <xf numFmtId="0" fontId="144" fillId="0" borderId="0" xfId="99" applyNumberFormat="1" applyFont="1" applyBorder="1" applyAlignment="1"/>
    <xf numFmtId="0" fontId="147" fillId="0" borderId="0" xfId="98" applyNumberFormat="1" applyFont="1" applyFill="1" applyBorder="1" applyAlignment="1">
      <alignment vertical="center" wrapText="1"/>
    </xf>
    <xf numFmtId="3" fontId="148" fillId="4" borderId="0" xfId="98" applyNumberFormat="1" applyFont="1" applyFill="1" applyBorder="1" applyAlignment="1"/>
    <xf numFmtId="170" fontId="147" fillId="4" borderId="0" xfId="98" applyNumberFormat="1" applyFont="1" applyFill="1" applyBorder="1" applyAlignment="1">
      <alignment vertical="center"/>
    </xf>
    <xf numFmtId="0" fontId="147" fillId="0" borderId="0" xfId="98" applyNumberFormat="1" applyFont="1" applyFill="1" applyBorder="1" applyAlignment="1">
      <alignment horizontal="left" vertical="center" wrapText="1"/>
    </xf>
    <xf numFmtId="170" fontId="78" fillId="4" borderId="0" xfId="98" applyNumberFormat="1" applyFont="1" applyFill="1" applyBorder="1" applyAlignment="1">
      <alignment horizontal="left" vertical="center"/>
    </xf>
    <xf numFmtId="170" fontId="147" fillId="4" borderId="0" xfId="98" applyNumberFormat="1" applyFont="1" applyFill="1" applyBorder="1" applyAlignment="1">
      <alignment vertical="center" wrapText="1"/>
    </xf>
    <xf numFmtId="0" fontId="45" fillId="0" borderId="0" xfId="99" applyFont="1" applyBorder="1" applyAlignment="1">
      <alignment horizontal="right" vertical="center" wrapText="1"/>
    </xf>
    <xf numFmtId="0" fontId="118" fillId="0" borderId="0" xfId="99" applyFont="1" applyBorder="1" applyAlignment="1">
      <alignment vertical="center"/>
    </xf>
    <xf numFmtId="170" fontId="131" fillId="4" borderId="0" xfId="98" applyNumberFormat="1" applyFont="1" applyFill="1" applyBorder="1" applyAlignment="1">
      <alignment vertical="center" wrapText="1"/>
    </xf>
    <xf numFmtId="0" fontId="154" fillId="0" borderId="0" xfId="99" applyFont="1" applyBorder="1" applyAlignment="1">
      <alignment vertical="center"/>
    </xf>
    <xf numFmtId="170" fontId="147" fillId="4" borderId="0" xfId="98" applyNumberFormat="1" applyFont="1" applyFill="1" applyBorder="1" applyAlignment="1">
      <alignment horizontal="left" vertical="center"/>
    </xf>
    <xf numFmtId="170" fontId="130" fillId="4" borderId="0" xfId="98" applyNumberFormat="1" applyFont="1" applyFill="1" applyBorder="1" applyAlignment="1">
      <alignment horizontal="left" vertical="center"/>
    </xf>
    <xf numFmtId="170" fontId="130" fillId="0" borderId="0" xfId="98" applyNumberFormat="1" applyFont="1" applyFill="1" applyBorder="1" applyAlignment="1">
      <alignment vertical="center" wrapText="1"/>
    </xf>
    <xf numFmtId="0" fontId="106" fillId="0" borderId="0" xfId="99" applyFont="1" applyBorder="1" applyAlignment="1">
      <alignment horizontal="left" vertical="center"/>
    </xf>
    <xf numFmtId="0" fontId="155" fillId="0" borderId="0" xfId="99" applyFont="1" applyBorder="1" applyAlignment="1">
      <alignment horizontal="left" vertical="center" wrapText="1"/>
    </xf>
    <xf numFmtId="0" fontId="123" fillId="0" borderId="0" xfId="99" applyFont="1" applyBorder="1" applyAlignment="1">
      <alignment horizontal="left" vertical="center" wrapText="1"/>
    </xf>
    <xf numFmtId="0" fontId="111" fillId="0" borderId="0" xfId="99" applyFont="1" applyBorder="1" applyAlignment="1">
      <alignment horizontal="left" vertical="center"/>
    </xf>
    <xf numFmtId="0" fontId="106" fillId="0" borderId="0" xfId="99" applyFont="1" applyBorder="1" applyAlignment="1">
      <alignment vertical="center"/>
    </xf>
    <xf numFmtId="0" fontId="155" fillId="0" borderId="0" xfId="99" applyFont="1" applyBorder="1" applyAlignment="1">
      <alignment horizontal="left" vertical="center"/>
    </xf>
    <xf numFmtId="0" fontId="89" fillId="4" borderId="0" xfId="94" applyNumberFormat="1" applyFont="1" applyFill="1" applyBorder="1" applyAlignment="1">
      <alignment vertical="center"/>
    </xf>
    <xf numFmtId="0" fontId="156" fillId="0" borderId="0" xfId="55" applyFont="1" applyBorder="1" applyAlignment="1">
      <alignment vertical="center"/>
    </xf>
    <xf numFmtId="0" fontId="155" fillId="0" borderId="0" xfId="55" applyFont="1" applyBorder="1" applyAlignment="1">
      <alignment horizontal="left" vertical="center"/>
    </xf>
    <xf numFmtId="3" fontId="33" fillId="4" borderId="0" xfId="98" applyNumberFormat="1" applyFont="1" applyFill="1" applyBorder="1" applyAlignment="1">
      <alignment vertical="center"/>
    </xf>
    <xf numFmtId="3" fontId="156" fillId="4" borderId="0" xfId="98" applyNumberFormat="1" applyFont="1" applyFill="1" applyBorder="1" applyAlignment="1">
      <alignment vertical="center"/>
    </xf>
    <xf numFmtId="3" fontId="155" fillId="4" borderId="0" xfId="98" applyNumberFormat="1" applyFont="1" applyFill="1" applyBorder="1" applyAlignment="1">
      <alignment horizontal="left" vertical="center"/>
    </xf>
    <xf numFmtId="3" fontId="156" fillId="4" borderId="0" xfId="98" applyNumberFormat="1" applyFont="1" applyFill="1" applyBorder="1" applyAlignment="1">
      <alignment horizontal="left" vertical="center" wrapText="1"/>
    </xf>
    <xf numFmtId="0" fontId="96" fillId="2" borderId="62" xfId="0" applyFont="1" applyFill="1" applyBorder="1" applyAlignment="1">
      <alignment horizontal="center" vertical="center" wrapText="1"/>
    </xf>
    <xf numFmtId="0" fontId="96" fillId="2" borderId="71" xfId="0" applyFont="1" applyFill="1" applyBorder="1" applyAlignment="1">
      <alignment horizontal="center" vertical="center" wrapText="1"/>
    </xf>
    <xf numFmtId="0" fontId="78" fillId="4" borderId="0" xfId="94" applyNumberFormat="1" applyFont="1" applyFill="1" applyBorder="1" applyAlignment="1">
      <alignment vertical="top" wrapText="1"/>
    </xf>
    <xf numFmtId="0" fontId="132" fillId="0" borderId="1" xfId="0" applyFont="1" applyBorder="1"/>
    <xf numFmtId="0" fontId="132" fillId="33" borderId="1" xfId="0" applyFont="1" applyFill="1" applyBorder="1"/>
    <xf numFmtId="14" fontId="23" fillId="0" borderId="82" xfId="0" applyNumberFormat="1" applyFont="1" applyBorder="1"/>
    <xf numFmtId="0" fontId="132" fillId="0" borderId="0" xfId="0" applyFont="1" applyFill="1"/>
    <xf numFmtId="1" fontId="23" fillId="33" borderId="1" xfId="0" applyNumberFormat="1" applyFont="1" applyFill="1" applyBorder="1"/>
    <xf numFmtId="177" fontId="23" fillId="33" borderId="1" xfId="0" applyNumberFormat="1" applyFont="1" applyFill="1" applyBorder="1" applyAlignment="1">
      <alignment horizontal="right"/>
    </xf>
    <xf numFmtId="0" fontId="158" fillId="0" borderId="91" xfId="0" applyFont="1" applyBorder="1" applyAlignment="1">
      <alignment horizontal="right"/>
    </xf>
    <xf numFmtId="0" fontId="158" fillId="0" borderId="92" xfId="0" applyFont="1" applyBorder="1" applyAlignment="1">
      <alignment horizontal="right"/>
    </xf>
    <xf numFmtId="0" fontId="132" fillId="0" borderId="84" xfId="0" applyFont="1" applyBorder="1"/>
    <xf numFmtId="0" fontId="23" fillId="0" borderId="84" xfId="0" applyFont="1" applyBorder="1"/>
    <xf numFmtId="0" fontId="23" fillId="0" borderId="84" xfId="0" applyNumberFormat="1" applyFont="1" applyBorder="1"/>
    <xf numFmtId="0" fontId="4" fillId="33" borderId="84" xfId="0" applyFont="1" applyFill="1" applyBorder="1" applyAlignment="1"/>
    <xf numFmtId="0" fontId="23" fillId="0" borderId="84" xfId="0" applyFont="1" applyFill="1" applyBorder="1" applyAlignment="1">
      <alignment horizontal="left"/>
    </xf>
    <xf numFmtId="0" fontId="4" fillId="0" borderId="84" xfId="0" applyFont="1" applyFill="1" applyBorder="1" applyAlignment="1">
      <alignment horizontal="left"/>
    </xf>
    <xf numFmtId="164" fontId="23" fillId="0" borderId="84" xfId="0" applyNumberFormat="1" applyFont="1" applyFill="1" applyBorder="1"/>
    <xf numFmtId="0" fontId="23" fillId="33" borderId="84" xfId="0" applyNumberFormat="1" applyFont="1" applyFill="1" applyBorder="1"/>
    <xf numFmtId="0" fontId="23" fillId="0" borderId="84" xfId="0" applyFont="1" applyFill="1" applyBorder="1"/>
    <xf numFmtId="0" fontId="23" fillId="0" borderId="84" xfId="0" applyNumberFormat="1" applyFont="1" applyFill="1" applyBorder="1"/>
    <xf numFmtId="9" fontId="23" fillId="0" borderId="84" xfId="0" applyNumberFormat="1" applyFont="1" applyFill="1" applyBorder="1"/>
    <xf numFmtId="9" fontId="23" fillId="33" borderId="84" xfId="1" applyFont="1" applyFill="1" applyBorder="1"/>
    <xf numFmtId="9" fontId="23" fillId="33" borderId="84" xfId="0" applyNumberFormat="1" applyFont="1" applyFill="1" applyBorder="1"/>
    <xf numFmtId="9" fontId="23" fillId="0" borderId="84" xfId="1" applyFont="1" applyFill="1" applyBorder="1"/>
    <xf numFmtId="0" fontId="0" fillId="0" borderId="82" xfId="0" applyBorder="1"/>
    <xf numFmtId="0" fontId="0" fillId="0" borderId="0" xfId="0"/>
    <xf numFmtId="49" fontId="147" fillId="4" borderId="0" xfId="98" applyNumberFormat="1" applyFont="1" applyFill="1" applyBorder="1" applyAlignment="1">
      <alignment vertical="center" wrapText="1"/>
    </xf>
    <xf numFmtId="0" fontId="147" fillId="4" borderId="0" xfId="98" applyNumberFormat="1" applyFont="1" applyFill="1" applyBorder="1" applyAlignment="1">
      <alignment vertical="center" wrapText="1"/>
    </xf>
    <xf numFmtId="0" fontId="159" fillId="0" borderId="0" xfId="0" applyFont="1"/>
    <xf numFmtId="0" fontId="0" fillId="0" borderId="0" xfId="0"/>
    <xf numFmtId="0" fontId="0" fillId="0" borderId="0" xfId="0" applyNumberFormat="1"/>
    <xf numFmtId="0" fontId="23" fillId="33" borderId="18" xfId="0" applyFont="1" applyFill="1" applyBorder="1"/>
    <xf numFmtId="9" fontId="23" fillId="33" borderId="18" xfId="1" applyFont="1" applyFill="1" applyBorder="1"/>
    <xf numFmtId="9" fontId="23" fillId="33" borderId="18" xfId="0" applyNumberFormat="1" applyFont="1" applyFill="1" applyBorder="1"/>
    <xf numFmtId="167" fontId="23" fillId="33" borderId="18" xfId="0" applyNumberFormat="1" applyFont="1" applyFill="1" applyBorder="1"/>
    <xf numFmtId="0" fontId="23" fillId="33" borderId="84" xfId="0" applyFont="1" applyFill="1" applyBorder="1"/>
    <xf numFmtId="1" fontId="132" fillId="0" borderId="84" xfId="0" applyNumberFormat="1" applyFont="1" applyFill="1" applyBorder="1"/>
    <xf numFmtId="0" fontId="23" fillId="33" borderId="84" xfId="0" applyFont="1" applyFill="1" applyBorder="1" applyAlignment="1">
      <alignment horizontal="right"/>
    </xf>
    <xf numFmtId="0" fontId="0" fillId="0" borderId="84" xfId="0" applyBorder="1"/>
    <xf numFmtId="0" fontId="4" fillId="0" borderId="84" xfId="0" applyFont="1" applyBorder="1" applyAlignment="1"/>
    <xf numFmtId="0" fontId="23" fillId="33" borderId="93" xfId="0" applyNumberFormat="1" applyFont="1" applyFill="1" applyBorder="1"/>
    <xf numFmtId="0" fontId="23" fillId="33" borderId="19" xfId="0" applyFont="1" applyFill="1" applyBorder="1"/>
    <xf numFmtId="0" fontId="23" fillId="33" borderId="19" xfId="0" applyNumberFormat="1" applyFont="1" applyFill="1" applyBorder="1"/>
    <xf numFmtId="0" fontId="0" fillId="0" borderId="82" xfId="0" applyNumberFormat="1" applyBorder="1"/>
    <xf numFmtId="0" fontId="4" fillId="0" borderId="82" xfId="0" applyFont="1" applyBorder="1" applyAlignment="1">
      <alignment horizontal="left"/>
    </xf>
    <xf numFmtId="0" fontId="4" fillId="0" borderId="82" xfId="0" applyFont="1" applyFill="1" applyBorder="1" applyAlignment="1"/>
    <xf numFmtId="9" fontId="23" fillId="0" borderId="82" xfId="0" applyNumberFormat="1" applyFont="1" applyFill="1" applyBorder="1"/>
    <xf numFmtId="9" fontId="23" fillId="33" borderId="82" xfId="1" applyFont="1" applyFill="1" applyBorder="1"/>
    <xf numFmtId="0" fontId="23" fillId="0" borderId="82" xfId="0" applyFont="1" applyBorder="1" applyAlignment="1">
      <alignment horizontal="right"/>
    </xf>
    <xf numFmtId="14" fontId="23" fillId="0" borderId="82" xfId="0" applyNumberFormat="1" applyFont="1" applyBorder="1" applyAlignment="1">
      <alignment horizontal="right"/>
    </xf>
    <xf numFmtId="14" fontId="23" fillId="33" borderId="82" xfId="0" applyNumberFormat="1" applyFont="1" applyFill="1" applyBorder="1" applyAlignment="1">
      <alignment horizontal="right"/>
    </xf>
    <xf numFmtId="14" fontId="23" fillId="0" borderId="82" xfId="0" applyNumberFormat="1" applyFont="1" applyFill="1" applyBorder="1" applyAlignment="1">
      <alignment horizontal="right"/>
    </xf>
    <xf numFmtId="14" fontId="158" fillId="0" borderId="0" xfId="0" applyNumberFormat="1" applyFont="1" applyAlignment="1">
      <alignment horizontal="right"/>
    </xf>
    <xf numFmtId="14" fontId="23" fillId="33" borderId="84" xfId="0" applyNumberFormat="1" applyFont="1" applyFill="1" applyBorder="1" applyAlignment="1">
      <alignment horizontal="right"/>
    </xf>
    <xf numFmtId="0" fontId="123" fillId="4" borderId="0" xfId="98" applyNumberFormat="1" applyFont="1" applyFill="1" applyBorder="1" applyAlignment="1">
      <alignment vertical="center"/>
    </xf>
    <xf numFmtId="0" fontId="111" fillId="4" borderId="0" xfId="98" applyNumberFormat="1" applyFont="1" applyFill="1" applyBorder="1" applyAlignment="1">
      <alignment horizontal="left" wrapText="1"/>
    </xf>
    <xf numFmtId="0" fontId="111" fillId="4" borderId="0" xfId="98" applyNumberFormat="1" applyFont="1" applyFill="1" applyBorder="1" applyAlignment="1">
      <alignment wrapText="1"/>
    </xf>
    <xf numFmtId="0" fontId="38" fillId="4" borderId="38" xfId="0" applyFont="1" applyFill="1" applyBorder="1" applyAlignment="1">
      <alignment horizontal="center" vertical="center" wrapText="1"/>
    </xf>
    <xf numFmtId="0" fontId="38" fillId="4" borderId="44"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8" fillId="4" borderId="52" xfId="0" applyFont="1" applyFill="1" applyBorder="1" applyAlignment="1">
      <alignment horizontal="center" vertical="center" wrapText="1"/>
    </xf>
    <xf numFmtId="0" fontId="38" fillId="4" borderId="5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54" xfId="0" applyFont="1" applyFill="1" applyBorder="1" applyAlignment="1">
      <alignment horizontal="center" vertical="center" wrapText="1"/>
    </xf>
    <xf numFmtId="0" fontId="38" fillId="4" borderId="35" xfId="0" applyFont="1" applyFill="1" applyBorder="1" applyAlignment="1">
      <alignment horizontal="center" vertical="center" wrapText="1"/>
    </xf>
    <xf numFmtId="0" fontId="38" fillId="4" borderId="47"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6" fillId="4" borderId="34" xfId="0" applyFont="1" applyFill="1" applyBorder="1" applyAlignment="1">
      <alignment horizontal="center"/>
    </xf>
    <xf numFmtId="0" fontId="38" fillId="4" borderId="46"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19" xfId="0" applyFont="1" applyFill="1" applyBorder="1" applyAlignment="1">
      <alignment horizontal="center" vertical="center" wrapText="1"/>
    </xf>
    <xf numFmtId="3" fontId="148" fillId="4" borderId="0" xfId="98" applyNumberFormat="1" applyFont="1" applyFill="1" applyBorder="1" applyAlignment="1">
      <alignment horizontal="left"/>
    </xf>
    <xf numFmtId="0" fontId="80" fillId="0" borderId="0" xfId="55" applyFont="1" applyAlignment="1">
      <alignment horizontal="center"/>
    </xf>
    <xf numFmtId="0" fontId="81" fillId="0" borderId="0" xfId="55" applyFont="1" applyAlignment="1">
      <alignment horizontal="center" vertical="center"/>
    </xf>
    <xf numFmtId="0" fontId="147" fillId="0" borderId="0" xfId="98" applyNumberFormat="1" applyFont="1" applyFill="1" applyBorder="1" applyAlignment="1">
      <alignment horizontal="left" vertical="center" wrapText="1"/>
    </xf>
    <xf numFmtId="0" fontId="37" fillId="0" borderId="0" xfId="99" applyFont="1" applyBorder="1" applyAlignment="1">
      <alignment horizontal="center" vertical="center"/>
    </xf>
    <xf numFmtId="0" fontId="37" fillId="0" borderId="66" xfId="99" applyFont="1" applyBorder="1" applyAlignment="1">
      <alignment horizontal="center" vertical="center"/>
    </xf>
    <xf numFmtId="0" fontId="37" fillId="0" borderId="68" xfId="99" applyFont="1" applyBorder="1" applyAlignment="1">
      <alignment horizontal="center" vertical="center"/>
    </xf>
    <xf numFmtId="0" fontId="37" fillId="0" borderId="69" xfId="99" applyFont="1" applyBorder="1" applyAlignment="1">
      <alignment horizontal="center" vertical="center"/>
    </xf>
    <xf numFmtId="0" fontId="78" fillId="4" borderId="0" xfId="94" applyNumberFormat="1" applyFont="1" applyFill="1" applyBorder="1" applyAlignment="1">
      <alignment horizontal="left" wrapText="1"/>
    </xf>
    <xf numFmtId="0" fontId="37" fillId="0" borderId="65" xfId="99" applyFont="1" applyBorder="1" applyAlignment="1">
      <alignment horizontal="left" wrapText="1"/>
    </xf>
    <xf numFmtId="0" fontId="37" fillId="0" borderId="0" xfId="99" applyFont="1" applyBorder="1" applyAlignment="1">
      <alignment horizontal="left" wrapText="1"/>
    </xf>
    <xf numFmtId="0" fontId="37" fillId="0" borderId="67" xfId="99" applyFont="1" applyBorder="1" applyAlignment="1">
      <alignment horizontal="left" wrapText="1"/>
    </xf>
    <xf numFmtId="0" fontId="37" fillId="0" borderId="68" xfId="99" applyFont="1" applyBorder="1" applyAlignment="1">
      <alignment horizontal="left" wrapText="1"/>
    </xf>
    <xf numFmtId="0" fontId="85" fillId="0" borderId="0" xfId="55" applyFont="1" applyAlignment="1">
      <alignment horizontal="center" vertical="center" wrapText="1"/>
    </xf>
    <xf numFmtId="174" fontId="92" fillId="36" borderId="0" xfId="90" applyNumberFormat="1" applyFont="1" applyFill="1" applyBorder="1" applyAlignment="1" applyProtection="1">
      <alignment horizontal="left"/>
    </xf>
    <xf numFmtId="170" fontId="87" fillId="4" borderId="65" xfId="98" applyNumberFormat="1" applyFont="1" applyFill="1" applyBorder="1" applyAlignment="1">
      <alignment horizontal="left" vertical="center" wrapText="1"/>
    </xf>
    <xf numFmtId="170" fontId="87" fillId="4" borderId="0" xfId="98" applyNumberFormat="1" applyFont="1" applyFill="1" applyBorder="1" applyAlignment="1">
      <alignment horizontal="left" vertical="center" wrapText="1"/>
    </xf>
    <xf numFmtId="0" fontId="28" fillId="4" borderId="0" xfId="94" applyFont="1" applyFill="1" applyBorder="1" applyAlignment="1">
      <alignment horizontal="center" vertical="center"/>
    </xf>
    <xf numFmtId="0" fontId="76" fillId="36" borderId="0" xfId="55" applyFont="1" applyFill="1" applyBorder="1" applyAlignment="1">
      <alignment horizontal="left" vertical="center"/>
    </xf>
    <xf numFmtId="0" fontId="94" fillId="0" borderId="82" xfId="97" applyNumberFormat="1" applyFont="1" applyFill="1" applyBorder="1" applyAlignment="1">
      <alignment horizontal="center"/>
    </xf>
    <xf numFmtId="0" fontId="94" fillId="0" borderId="84" xfId="97" applyNumberFormat="1" applyFont="1" applyFill="1" applyBorder="1" applyAlignment="1">
      <alignment horizontal="center"/>
    </xf>
    <xf numFmtId="0" fontId="94" fillId="0" borderId="18" xfId="97" applyNumberFormat="1" applyFont="1" applyFill="1" applyBorder="1" applyAlignment="1">
      <alignment horizontal="center"/>
    </xf>
    <xf numFmtId="0" fontId="94" fillId="0" borderId="19" xfId="97" applyNumberFormat="1" applyFont="1" applyFill="1" applyBorder="1" applyAlignment="1">
      <alignment horizontal="center"/>
    </xf>
    <xf numFmtId="170" fontId="86" fillId="4" borderId="65" xfId="98" applyNumberFormat="1" applyFont="1" applyFill="1" applyBorder="1" applyAlignment="1">
      <alignment horizontal="left" wrapText="1"/>
    </xf>
    <xf numFmtId="170" fontId="86" fillId="4" borderId="0" xfId="98" applyNumberFormat="1" applyFont="1" applyFill="1" applyBorder="1" applyAlignment="1">
      <alignment horizontal="left" wrapText="1"/>
    </xf>
    <xf numFmtId="0" fontId="157" fillId="4" borderId="0" xfId="94" applyNumberFormat="1" applyFont="1" applyFill="1" applyBorder="1" applyAlignment="1">
      <alignment horizontal="left" vertical="center" wrapText="1"/>
    </xf>
    <xf numFmtId="3" fontId="156" fillId="4" borderId="0" xfId="98" applyNumberFormat="1" applyFont="1" applyFill="1" applyBorder="1" applyAlignment="1">
      <alignment horizontal="left" vertical="center" wrapText="1"/>
    </xf>
    <xf numFmtId="170" fontId="78" fillId="4" borderId="0" xfId="98" applyNumberFormat="1" applyFont="1" applyFill="1" applyBorder="1" applyAlignment="1">
      <alignment horizontal="left" vertical="center" wrapText="1"/>
    </xf>
    <xf numFmtId="0" fontId="129" fillId="36" borderId="0" xfId="90" applyFont="1" applyFill="1" applyBorder="1" applyAlignment="1" applyProtection="1">
      <alignment horizontal="center"/>
    </xf>
    <xf numFmtId="178" fontId="92" fillId="36" borderId="0" xfId="90" applyNumberFormat="1" applyFont="1" applyFill="1" applyBorder="1" applyAlignment="1" applyProtection="1">
      <alignment horizontal="left"/>
    </xf>
    <xf numFmtId="0" fontId="147" fillId="4" borderId="0" xfId="98" applyNumberFormat="1" applyFont="1" applyFill="1" applyBorder="1" applyAlignment="1">
      <alignment horizontal="left" vertical="center" wrapText="1"/>
    </xf>
    <xf numFmtId="0" fontId="78" fillId="4" borderId="0" xfId="98" applyNumberFormat="1" applyFont="1" applyFill="1" applyBorder="1" applyAlignment="1">
      <alignment horizontal="left" vertical="center" wrapText="1"/>
    </xf>
    <xf numFmtId="49" fontId="147" fillId="4" borderId="0" xfId="98" applyNumberFormat="1" applyFont="1" applyFill="1" applyBorder="1" applyAlignment="1">
      <alignment horizontal="left" vertical="center" wrapText="1"/>
    </xf>
    <xf numFmtId="0" fontId="32" fillId="31" borderId="25" xfId="0" applyFont="1" applyFill="1" applyBorder="1" applyAlignment="1">
      <alignment horizontal="center" vertical="center"/>
    </xf>
    <xf numFmtId="0" fontId="32" fillId="31" borderId="13" xfId="0" applyFont="1" applyFill="1" applyBorder="1" applyAlignment="1">
      <alignment horizontal="center" vertical="center"/>
    </xf>
    <xf numFmtId="0" fontId="32" fillId="31" borderId="3" xfId="0" applyFont="1" applyFill="1" applyBorder="1" applyAlignment="1">
      <alignment horizontal="center" vertical="center"/>
    </xf>
    <xf numFmtId="0" fontId="32" fillId="31" borderId="14" xfId="0" applyFont="1" applyFill="1" applyBorder="1" applyAlignment="1">
      <alignment horizontal="center" vertical="center"/>
    </xf>
    <xf numFmtId="0" fontId="27" fillId="4" borderId="0" xfId="0" applyFont="1" applyFill="1" applyBorder="1" applyAlignment="1">
      <alignment horizontal="center" wrapText="1"/>
    </xf>
    <xf numFmtId="0" fontId="32" fillId="31" borderId="20" xfId="0" applyFont="1" applyFill="1" applyBorder="1" applyAlignment="1">
      <alignment horizontal="center" vertical="center"/>
    </xf>
    <xf numFmtId="0" fontId="32" fillId="31" borderId="33" xfId="0" applyFont="1" applyFill="1" applyBorder="1" applyAlignment="1">
      <alignment horizontal="center" vertical="center"/>
    </xf>
    <xf numFmtId="0" fontId="32" fillId="31" borderId="32" xfId="0" applyFont="1" applyFill="1" applyBorder="1" applyAlignment="1">
      <alignment horizontal="center" vertical="center"/>
    </xf>
    <xf numFmtId="0" fontId="25" fillId="4" borderId="0" xfId="0" applyFont="1" applyFill="1" applyBorder="1" applyAlignment="1">
      <alignment horizontal="left" vertical="center"/>
    </xf>
    <xf numFmtId="0" fontId="96" fillId="7" borderId="62" xfId="0" applyFont="1" applyFill="1" applyBorder="1" applyAlignment="1">
      <alignment horizontal="center" vertical="center"/>
    </xf>
    <xf numFmtId="0" fontId="96" fillId="7" borderId="73" xfId="0" applyFont="1" applyFill="1" applyBorder="1" applyAlignment="1">
      <alignment horizontal="center" vertical="center"/>
    </xf>
    <xf numFmtId="0" fontId="96" fillId="7" borderId="70" xfId="0" applyFont="1" applyFill="1" applyBorder="1" applyAlignment="1">
      <alignment horizontal="center" vertical="center"/>
    </xf>
    <xf numFmtId="0" fontId="96" fillId="7" borderId="71" xfId="0" applyFont="1" applyFill="1" applyBorder="1" applyAlignment="1">
      <alignment horizontal="center" vertical="center"/>
    </xf>
    <xf numFmtId="0" fontId="96" fillId="7" borderId="61" xfId="0" applyFont="1" applyFill="1" applyBorder="1" applyAlignment="1">
      <alignment horizontal="center" vertical="center"/>
    </xf>
    <xf numFmtId="0" fontId="96" fillId="7" borderId="72" xfId="0" applyFont="1" applyFill="1" applyBorder="1" applyAlignment="1">
      <alignment horizontal="center" vertical="center"/>
    </xf>
    <xf numFmtId="0" fontId="96" fillId="2" borderId="62" xfId="0" applyFont="1" applyFill="1" applyBorder="1" applyAlignment="1">
      <alignment horizontal="center" vertical="center"/>
    </xf>
    <xf numFmtId="0" fontId="96" fillId="2" borderId="73" xfId="0" applyFont="1" applyFill="1" applyBorder="1" applyAlignment="1">
      <alignment horizontal="center" vertical="center"/>
    </xf>
    <xf numFmtId="0" fontId="96" fillId="2" borderId="70" xfId="0" applyFont="1" applyFill="1" applyBorder="1" applyAlignment="1">
      <alignment horizontal="center" vertical="center"/>
    </xf>
    <xf numFmtId="0" fontId="96" fillId="2" borderId="71" xfId="0" applyFont="1" applyFill="1" applyBorder="1" applyAlignment="1">
      <alignment horizontal="center" vertical="center"/>
    </xf>
    <xf numFmtId="0" fontId="96" fillId="2" borderId="61" xfId="0" applyFont="1" applyFill="1" applyBorder="1" applyAlignment="1">
      <alignment horizontal="center" vertical="center"/>
    </xf>
    <xf numFmtId="0" fontId="96" fillId="2" borderId="72" xfId="0" applyFont="1" applyFill="1" applyBorder="1" applyAlignment="1">
      <alignment horizontal="center" vertical="center"/>
    </xf>
    <xf numFmtId="0" fontId="96" fillId="3" borderId="62" xfId="0" applyFont="1" applyFill="1" applyBorder="1" applyAlignment="1">
      <alignment horizontal="center" vertical="center"/>
    </xf>
    <xf numFmtId="0" fontId="96" fillId="3" borderId="73" xfId="0" applyFont="1" applyFill="1" applyBorder="1" applyAlignment="1">
      <alignment horizontal="center" vertical="center"/>
    </xf>
    <xf numFmtId="0" fontId="96" fillId="3" borderId="70" xfId="0" applyFont="1" applyFill="1" applyBorder="1" applyAlignment="1">
      <alignment horizontal="center" vertical="center"/>
    </xf>
    <xf numFmtId="0" fontId="96" fillId="3" borderId="71" xfId="0" applyFont="1" applyFill="1" applyBorder="1" applyAlignment="1">
      <alignment horizontal="center" vertical="center"/>
    </xf>
    <xf numFmtId="0" fontId="96" fillId="3" borderId="61" xfId="0" applyFont="1" applyFill="1" applyBorder="1" applyAlignment="1">
      <alignment horizontal="center" vertical="center"/>
    </xf>
    <xf numFmtId="0" fontId="96" fillId="3" borderId="72" xfId="0" applyFont="1" applyFill="1" applyBorder="1" applyAlignment="1">
      <alignment horizontal="center" vertical="center"/>
    </xf>
    <xf numFmtId="0" fontId="23" fillId="8" borderId="19" xfId="0" applyFont="1" applyFill="1" applyBorder="1" applyAlignment="1">
      <alignment horizontal="center" wrapText="1"/>
    </xf>
    <xf numFmtId="0" fontId="96" fillId="2" borderId="74" xfId="0" applyFont="1" applyFill="1" applyBorder="1" applyAlignment="1">
      <alignment horizontal="center" vertical="center" wrapText="1"/>
    </xf>
    <xf numFmtId="0" fontId="96" fillId="2" borderId="75" xfId="0" applyFont="1" applyFill="1" applyBorder="1" applyAlignment="1">
      <alignment horizontal="center" vertical="center" wrapText="1"/>
    </xf>
    <xf numFmtId="0" fontId="96" fillId="2" borderId="62" xfId="0" applyFont="1" applyFill="1" applyBorder="1" applyAlignment="1">
      <alignment horizontal="center" vertical="center" wrapText="1"/>
    </xf>
    <xf numFmtId="0" fontId="96" fillId="2" borderId="73" xfId="0" applyFont="1" applyFill="1" applyBorder="1" applyAlignment="1">
      <alignment horizontal="center" vertical="center" wrapText="1"/>
    </xf>
    <xf numFmtId="0" fontId="96" fillId="2" borderId="70" xfId="0" applyFont="1" applyFill="1" applyBorder="1" applyAlignment="1">
      <alignment horizontal="center" vertical="center" wrapText="1"/>
    </xf>
    <xf numFmtId="0" fontId="96" fillId="2" borderId="71" xfId="0" applyFont="1" applyFill="1" applyBorder="1" applyAlignment="1">
      <alignment horizontal="center" vertical="center" wrapText="1"/>
    </xf>
    <xf numFmtId="0" fontId="96" fillId="2" borderId="61" xfId="0" applyFont="1" applyFill="1" applyBorder="1" applyAlignment="1">
      <alignment horizontal="center" vertical="center" wrapText="1"/>
    </xf>
    <xf numFmtId="0" fontId="96" fillId="2" borderId="72" xfId="0" applyFont="1" applyFill="1" applyBorder="1" applyAlignment="1">
      <alignment horizontal="center" vertical="center" wrapText="1"/>
    </xf>
    <xf numFmtId="0" fontId="96" fillId="8" borderId="62" xfId="0" applyFont="1" applyFill="1" applyBorder="1" applyAlignment="1">
      <alignment horizontal="center" vertical="center" wrapText="1"/>
    </xf>
    <xf numFmtId="0" fontId="96" fillId="8" borderId="73" xfId="0" applyFont="1" applyFill="1" applyBorder="1" applyAlignment="1">
      <alignment horizontal="center" vertical="center" wrapText="1"/>
    </xf>
    <xf numFmtId="0" fontId="96" fillId="8" borderId="70" xfId="0" applyFont="1" applyFill="1" applyBorder="1" applyAlignment="1">
      <alignment horizontal="center" vertical="center" wrapText="1"/>
    </xf>
    <xf numFmtId="0" fontId="96" fillId="8" borderId="71" xfId="0" applyFont="1" applyFill="1" applyBorder="1" applyAlignment="1">
      <alignment horizontal="center" vertical="center" wrapText="1"/>
    </xf>
    <xf numFmtId="0" fontId="96" fillId="8" borderId="61" xfId="0" applyFont="1" applyFill="1" applyBorder="1" applyAlignment="1">
      <alignment horizontal="center" vertical="center" wrapText="1"/>
    </xf>
    <xf numFmtId="0" fontId="96" fillId="8" borderId="72" xfId="0" applyFont="1" applyFill="1" applyBorder="1" applyAlignment="1">
      <alignment horizontal="center" vertical="center" wrapText="1"/>
    </xf>
    <xf numFmtId="0" fontId="96" fillId="7" borderId="62" xfId="0" applyFont="1" applyFill="1" applyBorder="1" applyAlignment="1">
      <alignment horizontal="center" vertical="center" wrapText="1"/>
    </xf>
    <xf numFmtId="0" fontId="96" fillId="7" borderId="73" xfId="0" applyFont="1" applyFill="1" applyBorder="1" applyAlignment="1">
      <alignment horizontal="center" vertical="center" wrapText="1"/>
    </xf>
    <xf numFmtId="0" fontId="96" fillId="7" borderId="70" xfId="0" applyFont="1" applyFill="1" applyBorder="1" applyAlignment="1">
      <alignment horizontal="center" vertical="center" wrapText="1"/>
    </xf>
    <xf numFmtId="0" fontId="96" fillId="7" borderId="71" xfId="0" applyFont="1" applyFill="1" applyBorder="1" applyAlignment="1">
      <alignment horizontal="center" vertical="center" wrapText="1"/>
    </xf>
    <xf numFmtId="0" fontId="96" fillId="7" borderId="61" xfId="0" applyFont="1" applyFill="1" applyBorder="1" applyAlignment="1">
      <alignment horizontal="center" vertical="center" wrapText="1"/>
    </xf>
    <xf numFmtId="0" fontId="96" fillId="7" borderId="72" xfId="0" applyFont="1" applyFill="1" applyBorder="1" applyAlignment="1">
      <alignment horizontal="center" vertical="center" wrapText="1"/>
    </xf>
    <xf numFmtId="0" fontId="96" fillId="2" borderId="78" xfId="0" applyFont="1" applyFill="1" applyBorder="1" applyAlignment="1">
      <alignment horizontal="center" vertical="center" wrapText="1"/>
    </xf>
    <xf numFmtId="0" fontId="96" fillId="2" borderId="76" xfId="0" applyFont="1" applyFill="1" applyBorder="1" applyAlignment="1">
      <alignment horizontal="center" vertical="center" wrapText="1"/>
    </xf>
    <xf numFmtId="0" fontId="96" fillId="2" borderId="79" xfId="0" applyFont="1" applyFill="1" applyBorder="1" applyAlignment="1">
      <alignment horizontal="center" vertical="center" wrapText="1"/>
    </xf>
    <xf numFmtId="0" fontId="96" fillId="2" borderId="3" xfId="0" applyFont="1" applyFill="1" applyBorder="1" applyAlignment="1">
      <alignment horizontal="center" vertical="center" wrapText="1"/>
    </xf>
    <xf numFmtId="0" fontId="0" fillId="0" borderId="87" xfId="0" applyBorder="1" applyAlignment="1">
      <alignment horizontal="center"/>
    </xf>
    <xf numFmtId="0" fontId="133" fillId="4" borderId="0" xfId="94" applyNumberFormat="1" applyFont="1" applyFill="1" applyBorder="1" applyAlignment="1">
      <alignment horizontal="left" vertical="top" wrapText="1"/>
    </xf>
    <xf numFmtId="170" fontId="123" fillId="4" borderId="0" xfId="98" applyNumberFormat="1" applyFont="1" applyFill="1" applyBorder="1" applyAlignment="1">
      <alignment horizontal="left" vertical="center" wrapText="1"/>
    </xf>
    <xf numFmtId="170" fontId="111" fillId="4" borderId="0" xfId="98" applyNumberFormat="1" applyFont="1" applyFill="1" applyBorder="1" applyAlignment="1">
      <alignment horizontal="left" vertical="center" wrapText="1"/>
    </xf>
    <xf numFmtId="3" fontId="33" fillId="4" borderId="0" xfId="98" applyNumberFormat="1" applyFont="1" applyFill="1" applyBorder="1" applyAlignment="1">
      <alignment horizontal="left" vertical="center" wrapText="1"/>
    </xf>
    <xf numFmtId="170" fontId="111" fillId="0" borderId="65" xfId="98" applyNumberFormat="1" applyFont="1" applyFill="1" applyBorder="1" applyAlignment="1">
      <alignment horizontal="left" wrapText="1"/>
    </xf>
    <xf numFmtId="170" fontId="111" fillId="0" borderId="0" xfId="98" applyNumberFormat="1" applyFont="1" applyFill="1" applyBorder="1" applyAlignment="1">
      <alignment horizontal="left" wrapText="1"/>
    </xf>
    <xf numFmtId="0" fontId="123" fillId="0" borderId="0" xfId="98" applyNumberFormat="1" applyFont="1" applyFill="1" applyBorder="1" applyAlignment="1">
      <alignment horizontal="left" vertical="center" wrapText="1"/>
    </xf>
    <xf numFmtId="3" fontId="108" fillId="4" borderId="0" xfId="98" applyNumberFormat="1" applyFont="1" applyFill="1" applyBorder="1" applyAlignment="1">
      <alignment horizontal="left"/>
    </xf>
    <xf numFmtId="0" fontId="111" fillId="4" borderId="0" xfId="94" applyFont="1" applyFill="1" applyBorder="1" applyAlignment="1">
      <alignment horizontal="center" vertical="center"/>
    </xf>
    <xf numFmtId="3" fontId="63" fillId="4" borderId="0" xfId="98" applyNumberFormat="1" applyFont="1" applyFill="1" applyBorder="1" applyAlignment="1">
      <alignment horizontal="center" vertical="center"/>
    </xf>
    <xf numFmtId="3" fontId="63" fillId="4" borderId="66" xfId="98" applyNumberFormat="1" applyFont="1" applyFill="1" applyBorder="1" applyAlignment="1">
      <alignment horizontal="center" vertical="center"/>
    </xf>
    <xf numFmtId="0" fontId="67" fillId="0" borderId="0" xfId="55" applyFont="1" applyBorder="1" applyAlignment="1">
      <alignment horizontal="center" vertical="center"/>
    </xf>
    <xf numFmtId="0" fontId="67" fillId="0" borderId="66" xfId="55" applyFont="1" applyBorder="1" applyAlignment="1">
      <alignment horizontal="center" vertical="center"/>
    </xf>
    <xf numFmtId="0" fontId="89" fillId="4" borderId="0" xfId="94" applyNumberFormat="1" applyFont="1" applyFill="1" applyBorder="1" applyAlignment="1">
      <alignment horizontal="left" vertical="top" wrapText="1"/>
    </xf>
    <xf numFmtId="170" fontId="131" fillId="4" borderId="0" xfId="98" applyNumberFormat="1" applyFont="1" applyFill="1" applyBorder="1" applyAlignment="1">
      <alignment horizontal="left" vertical="center" wrapText="1"/>
    </xf>
    <xf numFmtId="170" fontId="130" fillId="4" borderId="0" xfId="98" applyNumberFormat="1" applyFont="1" applyFill="1" applyBorder="1" applyAlignment="1">
      <alignment horizontal="left" vertical="center" wrapText="1"/>
    </xf>
    <xf numFmtId="170" fontId="86" fillId="0" borderId="65" xfId="98" applyNumberFormat="1" applyFont="1" applyFill="1" applyBorder="1" applyAlignment="1">
      <alignment horizontal="left" wrapText="1"/>
    </xf>
    <xf numFmtId="170" fontId="86" fillId="0" borderId="0" xfId="98" applyNumberFormat="1" applyFont="1" applyFill="1" applyBorder="1" applyAlignment="1">
      <alignment horizontal="left" wrapText="1"/>
    </xf>
  </cellXfs>
  <cellStyles count="244">
    <cellStyle name="20% - Accent1 2" xfId="123"/>
    <cellStyle name="20% - Accent1 3" xfId="178"/>
    <cellStyle name="20% - Accent1 4" xfId="56"/>
    <cellStyle name="20% - Accent2 2" xfId="124"/>
    <cellStyle name="20% - Accent2 3" xfId="179"/>
    <cellStyle name="20% - Accent2 4" xfId="57"/>
    <cellStyle name="20% - Accent3 2" xfId="125"/>
    <cellStyle name="20% - Accent3 3" xfId="180"/>
    <cellStyle name="20% - Accent3 4" xfId="58"/>
    <cellStyle name="20% - Accent4 2" xfId="126"/>
    <cellStyle name="20% - Accent4 3" xfId="181"/>
    <cellStyle name="20% - Accent4 4" xfId="59"/>
    <cellStyle name="20% - Accent5 2" xfId="127"/>
    <cellStyle name="20% - Accent5 3" xfId="182"/>
    <cellStyle name="20% - Accent5 4" xfId="60"/>
    <cellStyle name="20% - Accent6 2" xfId="128"/>
    <cellStyle name="20% - Accent6 3" xfId="183"/>
    <cellStyle name="20% - Accent6 4" xfId="61"/>
    <cellStyle name="20% - تمييز1" xfId="3"/>
    <cellStyle name="20% - تمييز2" xfId="4"/>
    <cellStyle name="20% - تمييز3" xfId="5"/>
    <cellStyle name="20% - تمييز4" xfId="6"/>
    <cellStyle name="20% - تمييز5" xfId="7"/>
    <cellStyle name="20% - تمييز6" xfId="8"/>
    <cellStyle name="40% - Accent1 2" xfId="129"/>
    <cellStyle name="40% - Accent1 3" xfId="184"/>
    <cellStyle name="40% - Accent1 4" xfId="62"/>
    <cellStyle name="40% - Accent2 2" xfId="130"/>
    <cellStyle name="40% - Accent2 3" xfId="185"/>
    <cellStyle name="40% - Accent2 4" xfId="63"/>
    <cellStyle name="40% - Accent3 2" xfId="131"/>
    <cellStyle name="40% - Accent3 3" xfId="186"/>
    <cellStyle name="40% - Accent3 4" xfId="64"/>
    <cellStyle name="40% - Accent4 2" xfId="132"/>
    <cellStyle name="40% - Accent4 3" xfId="187"/>
    <cellStyle name="40% - Accent4 4" xfId="65"/>
    <cellStyle name="40% - Accent5 2" xfId="133"/>
    <cellStyle name="40% - Accent5 3" xfId="188"/>
    <cellStyle name="40% - Accent5 4" xfId="66"/>
    <cellStyle name="40% - Accent6 2" xfId="134"/>
    <cellStyle name="40% - Accent6 3" xfId="189"/>
    <cellStyle name="40% - Accent6 4" xfId="67"/>
    <cellStyle name="40% - تمييز1" xfId="9"/>
    <cellStyle name="40% - تمييز2" xfId="10"/>
    <cellStyle name="40% - تمييز3" xfId="11"/>
    <cellStyle name="40% - تمييز4" xfId="12"/>
    <cellStyle name="40% - تمييز5" xfId="13"/>
    <cellStyle name="40% - تمييز6" xfId="14"/>
    <cellStyle name="60% - Accent1 2" xfId="135"/>
    <cellStyle name="60% - Accent1 3" xfId="190"/>
    <cellStyle name="60% - Accent1 4" xfId="68"/>
    <cellStyle name="60% - Accent2 2" xfId="136"/>
    <cellStyle name="60% - Accent2 3" xfId="191"/>
    <cellStyle name="60% - Accent2 4" xfId="69"/>
    <cellStyle name="60% - Accent3 2" xfId="137"/>
    <cellStyle name="60% - Accent3 3" xfId="192"/>
    <cellStyle name="60% - Accent3 4" xfId="70"/>
    <cellStyle name="60% - Accent4 2" xfId="138"/>
    <cellStyle name="60% - Accent4 3" xfId="193"/>
    <cellStyle name="60% - Accent4 4" xfId="71"/>
    <cellStyle name="60% - Accent5 2" xfId="139"/>
    <cellStyle name="60% - Accent5 3" xfId="194"/>
    <cellStyle name="60% - Accent5 4" xfId="72"/>
    <cellStyle name="60% - Accent6 2" xfId="140"/>
    <cellStyle name="60% - Accent6 3" xfId="195"/>
    <cellStyle name="60% - Accent6 4" xfId="73"/>
    <cellStyle name="60% - تمييز1" xfId="15"/>
    <cellStyle name="60% - تمييز2" xfId="16"/>
    <cellStyle name="60% - تمييز3" xfId="17"/>
    <cellStyle name="60% - تمييز4" xfId="18"/>
    <cellStyle name="60% - تمييز5" xfId="19"/>
    <cellStyle name="60% - تمييز6" xfId="20"/>
    <cellStyle name="Accent1 2" xfId="141"/>
    <cellStyle name="Accent1 3" xfId="196"/>
    <cellStyle name="Accent1 4" xfId="74"/>
    <cellStyle name="Accent2 2" xfId="142"/>
    <cellStyle name="Accent2 3" xfId="197"/>
    <cellStyle name="Accent2 4" xfId="75"/>
    <cellStyle name="Accent3 2" xfId="143"/>
    <cellStyle name="Accent3 3" xfId="198"/>
    <cellStyle name="Accent3 4" xfId="76"/>
    <cellStyle name="Accent4 2" xfId="144"/>
    <cellStyle name="Accent4 3" xfId="199"/>
    <cellStyle name="Accent4 4" xfId="77"/>
    <cellStyle name="Accent5 2" xfId="145"/>
    <cellStyle name="Accent5 3" xfId="200"/>
    <cellStyle name="Accent5 4" xfId="78"/>
    <cellStyle name="Accent6 2" xfId="146"/>
    <cellStyle name="Accent6 3" xfId="201"/>
    <cellStyle name="Accent6 4" xfId="79"/>
    <cellStyle name="Bad 2" xfId="147"/>
    <cellStyle name="Bad 3" xfId="202"/>
    <cellStyle name="Bad 4" xfId="80"/>
    <cellStyle name="Calculation 2" xfId="148"/>
    <cellStyle name="Calculation 3" xfId="203"/>
    <cellStyle name="Calculation 4" xfId="81"/>
    <cellStyle name="Check Cell 2" xfId="149"/>
    <cellStyle name="Check Cell 3" xfId="204"/>
    <cellStyle name="Check Cell 4" xfId="82"/>
    <cellStyle name="Comma" xfId="2" builtinId="3"/>
    <cellStyle name="Comma 2" xfId="150"/>
    <cellStyle name="Comma 3" xfId="166"/>
    <cellStyle name="Comma 3 2" xfId="230"/>
    <cellStyle name="Comma 4" xfId="205"/>
    <cellStyle name="Comma 5" xfId="83"/>
    <cellStyle name="Explanatory Text 2" xfId="151"/>
    <cellStyle name="Explanatory Text 3" xfId="206"/>
    <cellStyle name="Explanatory Text 4" xfId="84"/>
    <cellStyle name="Good 2" xfId="152"/>
    <cellStyle name="Good 3" xfId="207"/>
    <cellStyle name="Good 4" xfId="85"/>
    <cellStyle name="Heading 1 2" xfId="153"/>
    <cellStyle name="Heading 1 3" xfId="208"/>
    <cellStyle name="Heading 1 4" xfId="86"/>
    <cellStyle name="Heading 2 2" xfId="154"/>
    <cellStyle name="Heading 2 3" xfId="209"/>
    <cellStyle name="Heading 2 4" xfId="87"/>
    <cellStyle name="Heading 3 2" xfId="155"/>
    <cellStyle name="Heading 3 3" xfId="210"/>
    <cellStyle name="Heading 3 4" xfId="88"/>
    <cellStyle name="Heading 4 2" xfId="156"/>
    <cellStyle name="Heading 4 3" xfId="211"/>
    <cellStyle name="Heading 4 4" xfId="89"/>
    <cellStyle name="Hyperlink" xfId="90" builtinId="8"/>
    <cellStyle name="Hyperlink 2" xfId="112"/>
    <cellStyle name="Hyperlink 2 2" xfId="167"/>
    <cellStyle name="Hyperlink 3" xfId="241"/>
    <cellStyle name="Input 2" xfId="157"/>
    <cellStyle name="Input 3" xfId="212"/>
    <cellStyle name="Input 4" xfId="91"/>
    <cellStyle name="Linked Cell 2" xfId="158"/>
    <cellStyle name="Linked Cell 3" xfId="213"/>
    <cellStyle name="Linked Cell 4" xfId="92"/>
    <cellStyle name="Neutral 2" xfId="159"/>
    <cellStyle name="Neutral 3" xfId="214"/>
    <cellStyle name="Neutral 4" xfId="93"/>
    <cellStyle name="Normal" xfId="0" builtinId="0"/>
    <cellStyle name="Normal 10" xfId="122"/>
    <cellStyle name="Normal 11" xfId="121"/>
    <cellStyle name="Normal 11 2" xfId="229"/>
    <cellStyle name="Normal 12" xfId="177"/>
    <cellStyle name="Normal 13" xfId="176"/>
    <cellStyle name="Normal 13 2" xfId="239"/>
    <cellStyle name="Normal 14" xfId="240"/>
    <cellStyle name="Normal 15" xfId="242"/>
    <cellStyle name="Normal 16" xfId="243"/>
    <cellStyle name="Normal 17" xfId="55"/>
    <cellStyle name="Normal 2" xfId="21"/>
    <cellStyle name="Normal 2 2" xfId="22"/>
    <cellStyle name="Normal 2 2 2" xfId="231"/>
    <cellStyle name="Normal 2 3" xfId="23"/>
    <cellStyle name="Normal 2 3 2" xfId="221"/>
    <cellStyle name="Normal 21" xfId="54"/>
    <cellStyle name="Normal 3" xfId="24"/>
    <cellStyle name="Normal 3 2" xfId="169"/>
    <cellStyle name="Normal 3 2 2" xfId="232"/>
    <cellStyle name="Normal 3 3" xfId="222"/>
    <cellStyle name="Normal 3 4" xfId="114"/>
    <cellStyle name="Normal 4" xfId="115"/>
    <cellStyle name="Normal 4 2" xfId="170"/>
    <cellStyle name="Normal 4 2 2" xfId="233"/>
    <cellStyle name="Normal 4 3" xfId="223"/>
    <cellStyle name="Normal 5" xfId="116"/>
    <cellStyle name="Normal 5 2" xfId="171"/>
    <cellStyle name="Normal 5 2 2" xfId="234"/>
    <cellStyle name="Normal 5 3" xfId="224"/>
    <cellStyle name="Normal 6" xfId="117"/>
    <cellStyle name="Normal 6 2" xfId="172"/>
    <cellStyle name="Normal 6 2 2" xfId="235"/>
    <cellStyle name="Normal 6 3" xfId="225"/>
    <cellStyle name="Normal 7" xfId="118"/>
    <cellStyle name="Normal 7 2" xfId="173"/>
    <cellStyle name="Normal 7 2 2" xfId="236"/>
    <cellStyle name="Normal 7 3" xfId="226"/>
    <cellStyle name="Normal 8" xfId="119"/>
    <cellStyle name="Normal 8 2" xfId="174"/>
    <cellStyle name="Normal 8 2 2" xfId="237"/>
    <cellStyle name="Normal 8 3" xfId="227"/>
    <cellStyle name="Normal 9" xfId="120"/>
    <cellStyle name="Normal 9 2" xfId="175"/>
    <cellStyle name="Normal 9 2 2" xfId="238"/>
    <cellStyle name="Normal 9 3" xfId="228"/>
    <cellStyle name="Normal_ARE 31JAN2010 Monthly statistical report on registered Iraqis" xfId="94"/>
    <cellStyle name="Normal_BaghdadMap-Data 06FEB10 - mockup" xfId="95"/>
    <cellStyle name="Normal_JOR 31JAN2010 Monthly statistical report on registered Iraqis" xfId="96"/>
    <cellStyle name="Normal_LEB 31JAN2010 Monthly statistical report on registered Iraqis" xfId="97"/>
    <cellStyle name="Normal_SYR 31JAN2010 Monthly statistical report on registered Iraqis" xfId="98"/>
    <cellStyle name="Normal_TUR 31JAN2010 Monthly statistical report on registered Iraqis" xfId="99"/>
    <cellStyle name="Note 2" xfId="160"/>
    <cellStyle name="Note 3" xfId="215"/>
    <cellStyle name="Note 4" xfId="100"/>
    <cellStyle name="Output 2" xfId="161"/>
    <cellStyle name="Output 3" xfId="216"/>
    <cellStyle name="Output 4" xfId="101"/>
    <cellStyle name="Percent" xfId="1" builtinId="5"/>
    <cellStyle name="Percent 2" xfId="25"/>
    <cellStyle name="Percent 2 2" xfId="168"/>
    <cellStyle name="Percent 2 3" xfId="113"/>
    <cellStyle name="Percent 3" xfId="162"/>
    <cellStyle name="Percent 4" xfId="217"/>
    <cellStyle name="Percent 5" xfId="102"/>
    <cellStyle name="Title 2" xfId="163"/>
    <cellStyle name="Title 3" xfId="218"/>
    <cellStyle name="Title 4" xfId="103"/>
    <cellStyle name="Total 2" xfId="164"/>
    <cellStyle name="Total 3" xfId="219"/>
    <cellStyle name="Total 4" xfId="104"/>
    <cellStyle name="Warning Text 2" xfId="165"/>
    <cellStyle name="Warning Text 3" xfId="220"/>
    <cellStyle name="Warning Text 4" xfId="105"/>
    <cellStyle name="إخراج" xfId="26"/>
    <cellStyle name="إخراج 2" xfId="27"/>
    <cellStyle name="إخراج 3" xfId="106"/>
    <cellStyle name="إدخال" xfId="28"/>
    <cellStyle name="إدخال 2" xfId="29"/>
    <cellStyle name="إدخال 3" xfId="107"/>
    <cellStyle name="الإجمالي" xfId="30"/>
    <cellStyle name="الإجمالي 2" xfId="31"/>
    <cellStyle name="الإجمالي 3" xfId="108"/>
    <cellStyle name="تمييز1" xfId="32"/>
    <cellStyle name="تمييز2" xfId="33"/>
    <cellStyle name="تمييز3" xfId="34"/>
    <cellStyle name="تمييز4" xfId="35"/>
    <cellStyle name="تمييز5" xfId="36"/>
    <cellStyle name="تمييز6" xfId="37"/>
    <cellStyle name="جيد" xfId="38"/>
    <cellStyle name="حساب" xfId="39"/>
    <cellStyle name="حساب 2" xfId="40"/>
    <cellStyle name="حساب 3" xfId="109"/>
    <cellStyle name="خلية تدقيق" xfId="41"/>
    <cellStyle name="خلية تدقيق 2" xfId="110"/>
    <cellStyle name="خلية مرتبطة" xfId="42"/>
    <cellStyle name="سيئ" xfId="43"/>
    <cellStyle name="عنوان" xfId="44"/>
    <cellStyle name="عنوان 1" xfId="45"/>
    <cellStyle name="عنوان 2" xfId="46"/>
    <cellStyle name="عنوان 3" xfId="47"/>
    <cellStyle name="عنوان 4" xfId="48"/>
    <cellStyle name="محايد" xfId="49"/>
    <cellStyle name="ملاحظة" xfId="50"/>
    <cellStyle name="ملاحظة 2" xfId="51"/>
    <cellStyle name="ملاحظة 3" xfId="111"/>
    <cellStyle name="نص تحذير" xfId="52"/>
    <cellStyle name="نص توضيحي" xfId="53"/>
  </cellStyles>
  <dxfs count="4">
    <dxf>
      <fill>
        <patternFill>
          <bgColor rgb="FFFF7C80"/>
        </patternFill>
      </fill>
    </dxf>
    <dxf>
      <fill>
        <patternFill>
          <bgColor rgb="FFFF7C80"/>
        </patternFill>
      </fill>
    </dxf>
    <dxf>
      <fill>
        <patternFill>
          <bgColor rgb="FFCCFF99"/>
        </patternFill>
      </fill>
    </dxf>
    <dxf>
      <fill>
        <patternFill>
          <fgColor theme="0"/>
          <bgColor rgb="FFFFFF99"/>
        </patternFill>
      </fill>
    </dxf>
  </dxfs>
  <tableStyles count="1" defaultTableStyle="TableStyleMedium2" defaultPivotStyle="PivotStyleLight16">
    <tableStyle name="Camp_profile1" pivot="0" count="0"/>
  </tableStyles>
  <colors>
    <mruColors>
      <color rgb="FF0072BC"/>
      <color rgb="FFDAF1FF"/>
      <color rgb="FFFFFF99"/>
      <color rgb="FFFF7C80"/>
      <color rgb="FF595959"/>
      <color rgb="FFC8C9C7"/>
      <color rgb="FFCCFF99"/>
      <color rgb="FFFF9999"/>
      <color rgb="FFEF4A60"/>
      <color rgb="FF45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42370</c:v>
          </c:tx>
          <c:spPr>
            <a:solidFill>
              <a:srgbClr val="C6DB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Syria</c:v>
              </c:pt>
              <c:pt idx="1">
                <c:v>Afghanistan</c:v>
              </c:pt>
              <c:pt idx="2">
                <c:v>Iraq</c:v>
              </c:pt>
              <c:pt idx="3">
                <c:v>Iran</c:v>
              </c:pt>
              <c:pt idx="4">
                <c:v>Morocco</c:v>
              </c:pt>
              <c:pt idx="5">
                <c:v>Pakistan</c:v>
              </c:pt>
            </c:strLit>
          </c:cat>
          <c:val>
            <c:numLit>
              <c:formatCode>General</c:formatCode>
              <c:ptCount val="6"/>
              <c:pt idx="0">
                <c:v>0.44672076404194216</c:v>
              </c:pt>
              <c:pt idx="1">
                <c:v>0.28000000000000003</c:v>
              </c:pt>
              <c:pt idx="2">
                <c:v>0.18</c:v>
              </c:pt>
              <c:pt idx="3">
                <c:v>0.03</c:v>
              </c:pt>
              <c:pt idx="4">
                <c:v>2.2039671408535366E-3</c:v>
              </c:pt>
              <c:pt idx="5">
                <c:v>3.1189474387230347E-2</c:v>
              </c:pt>
            </c:numLit>
          </c:val>
          <c:extLst>
            <c:ext xmlns:c16="http://schemas.microsoft.com/office/drawing/2014/chart" uri="{C3380CC4-5D6E-409C-BE32-E72D297353CC}">
              <c16:uniqueId val="{00000000-FDDF-41D9-B0D6-CE8D64B1D263}"/>
            </c:ext>
          </c:extLst>
        </c:ser>
        <c:ser>
          <c:idx val="1"/>
          <c:order val="1"/>
          <c:tx>
            <c:v>42401</c:v>
          </c:tx>
          <c:spPr>
            <a:solidFill>
              <a:srgbClr val="0851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Syria</c:v>
              </c:pt>
              <c:pt idx="1">
                <c:v>Afghanistan</c:v>
              </c:pt>
              <c:pt idx="2">
                <c:v>Iraq</c:v>
              </c:pt>
              <c:pt idx="3">
                <c:v>Iran</c:v>
              </c:pt>
              <c:pt idx="4">
                <c:v>Morocco</c:v>
              </c:pt>
              <c:pt idx="5">
                <c:v>Pakistan</c:v>
              </c:pt>
            </c:strLit>
          </c:cat>
          <c:val>
            <c:numLit>
              <c:formatCode>General</c:formatCode>
              <c:ptCount val="6"/>
              <c:pt idx="0">
                <c:v>0.51606328774470367</c:v>
              </c:pt>
              <c:pt idx="1">
                <c:v>0.24546348440153751</c:v>
              </c:pt>
              <c:pt idx="2">
                <c:v>0.15564494502547599</c:v>
              </c:pt>
              <c:pt idx="3">
                <c:v>2.8193438812907839E-2</c:v>
              </c:pt>
              <c:pt idx="4">
                <c:v>1.1999999999999999E-3</c:v>
              </c:pt>
              <c:pt idx="5">
                <c:v>0.03</c:v>
              </c:pt>
            </c:numLit>
          </c:val>
          <c:extLst>
            <c:ext xmlns:c16="http://schemas.microsoft.com/office/drawing/2014/chart" uri="{C3380CC4-5D6E-409C-BE32-E72D297353CC}">
              <c16:uniqueId val="{00000001-FDDF-41D9-B0D6-CE8D64B1D263}"/>
            </c:ext>
          </c:extLst>
        </c:ser>
        <c:dLbls>
          <c:showLegendKey val="0"/>
          <c:showVal val="0"/>
          <c:showCatName val="0"/>
          <c:showSerName val="0"/>
          <c:showPercent val="0"/>
          <c:showBubbleSize val="0"/>
        </c:dLbls>
        <c:gapWidth val="20"/>
        <c:overlap val="-5"/>
        <c:axId val="207015936"/>
        <c:axId val="207055304"/>
      </c:barChart>
      <c:catAx>
        <c:axId val="20701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7055304"/>
        <c:crosses val="autoZero"/>
        <c:auto val="1"/>
        <c:lblAlgn val="ctr"/>
        <c:lblOffset val="100"/>
        <c:noMultiLvlLbl val="0"/>
      </c:catAx>
      <c:valAx>
        <c:axId val="207055304"/>
        <c:scaling>
          <c:orientation val="minMax"/>
        </c:scaling>
        <c:delete val="1"/>
        <c:axPos val="l"/>
        <c:majorGridlines>
          <c:spPr>
            <a:ln w="3175" cap="flat" cmpd="sng" algn="ctr">
              <a:solidFill>
                <a:schemeClr val="bg1">
                  <a:lumMod val="75000"/>
                </a:schemeClr>
              </a:solidFill>
              <a:prstDash val="dash"/>
              <a:round/>
            </a:ln>
            <a:effectLst/>
          </c:spPr>
        </c:majorGridlines>
        <c:numFmt formatCode="General" sourceLinked="1"/>
        <c:majorTickMark val="none"/>
        <c:minorTickMark val="none"/>
        <c:tickLblPos val="nextTo"/>
        <c:crossAx val="20701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34147237967869554"/>
          <c:y val="6.8908977572860658E-2"/>
          <c:w val="0.63121230166492082"/>
          <c:h val="0.89203384122048246"/>
        </c:manualLayout>
      </c:layout>
      <c:barChart>
        <c:barDir val="bar"/>
        <c:grouping val="clustered"/>
        <c:varyColors val="0"/>
        <c:ser>
          <c:idx val="0"/>
          <c:order val="0"/>
          <c:tx>
            <c:strRef>
              <c:f>Profile_Portrait!$H$6</c:f>
              <c:strCache>
                <c:ptCount val="1"/>
                <c:pt idx="0">
                  <c:v>Male%</c:v>
                </c:pt>
              </c:strCache>
            </c:strRef>
          </c:tx>
          <c:spPr>
            <a:solidFill>
              <a:srgbClr val="C8C9C7"/>
            </a:solidFill>
            <a:ln>
              <a:solidFill>
                <a:schemeClr val="lt1">
                  <a:shade val="95000"/>
                  <a:satMod val="105000"/>
                </a:schemeClr>
              </a:solidFill>
            </a:ln>
          </c:spPr>
          <c:invertIfNegative val="0"/>
          <c:dLbls>
            <c:numFmt formatCode="0%" sourceLinked="0"/>
            <c:spPr>
              <a:noFill/>
              <a:ln>
                <a:noFill/>
              </a:ln>
              <a:effectLst/>
            </c:spPr>
            <c:txPr>
              <a:bodyPr anchor="t" anchorCtr="0"/>
              <a:lstStyle/>
              <a:p>
                <a:pPr>
                  <a:defRPr sz="800" b="0">
                    <a:solidFill>
                      <a:srgbClr val="63686A"/>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Profile_Portrait!$G$7:$G$11</c:f>
              <c:strCache>
                <c:ptCount val="5"/>
                <c:pt idx="0">
                  <c:v>0-4</c:v>
                </c:pt>
                <c:pt idx="1">
                  <c:v>5-11</c:v>
                </c:pt>
                <c:pt idx="2">
                  <c:v>12-17</c:v>
                </c:pt>
                <c:pt idx="3">
                  <c:v>18-59</c:v>
                </c:pt>
                <c:pt idx="4">
                  <c:v>60 and above</c:v>
                </c:pt>
              </c:strCache>
            </c:strRef>
          </c:cat>
          <c:val>
            <c:numRef>
              <c:f>Profile_Portrait!$H$7:$H$11</c:f>
              <c:numCache>
                <c:formatCode>0.0%</c:formatCode>
                <c:ptCount val="5"/>
                <c:pt idx="0">
                  <c:v>0.23</c:v>
                </c:pt>
                <c:pt idx="1">
                  <c:v>0.54</c:v>
                </c:pt>
                <c:pt idx="2">
                  <c:v>0</c:v>
                </c:pt>
                <c:pt idx="3">
                  <c:v>0</c:v>
                </c:pt>
                <c:pt idx="4">
                  <c:v>0</c:v>
                </c:pt>
              </c:numCache>
            </c:numRef>
          </c:val>
          <c:extLst>
            <c:ext xmlns:c16="http://schemas.microsoft.com/office/drawing/2014/chart" uri="{C3380CC4-5D6E-409C-BE32-E72D297353CC}">
              <c16:uniqueId val="{00000000-BD72-4181-8B3D-1BD8FDFEBA36}"/>
            </c:ext>
          </c:extLst>
        </c:ser>
        <c:ser>
          <c:idx val="1"/>
          <c:order val="1"/>
          <c:tx>
            <c:strRef>
              <c:f>Profile_Portrait!$I$6</c:f>
              <c:strCache>
                <c:ptCount val="1"/>
                <c:pt idx="0">
                  <c:v>Female%</c:v>
                </c:pt>
              </c:strCache>
            </c:strRef>
          </c:tx>
          <c:spPr>
            <a:gradFill>
              <a:gsLst>
                <a:gs pos="1000">
                  <a:srgbClr val="2C649C">
                    <a:lumMod val="97000"/>
                    <a:lumOff val="3000"/>
                  </a:srgbClr>
                </a:gs>
                <a:gs pos="100000">
                  <a:srgbClr val="4083C9"/>
                </a:gs>
              </a:gsLst>
              <a:lin ang="5400000" scaled="0"/>
            </a:gradFill>
          </c:spPr>
          <c:invertIfNegative val="0"/>
          <c:dLbls>
            <c:numFmt formatCode="#.##0;#,##0%" sourceLinked="0"/>
            <c:spPr>
              <a:noFill/>
              <a:ln>
                <a:noFill/>
              </a:ln>
              <a:effectLst/>
            </c:spPr>
            <c:txPr>
              <a:bodyPr/>
              <a:lstStyle/>
              <a:p>
                <a:pPr>
                  <a:defRPr sz="800" b="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Profile_Portrait!$G$7:$G$11</c:f>
              <c:strCache>
                <c:ptCount val="5"/>
                <c:pt idx="0">
                  <c:v>0-4</c:v>
                </c:pt>
                <c:pt idx="1">
                  <c:v>5-11</c:v>
                </c:pt>
                <c:pt idx="2">
                  <c:v>12-17</c:v>
                </c:pt>
                <c:pt idx="3">
                  <c:v>18-59</c:v>
                </c:pt>
                <c:pt idx="4">
                  <c:v>60 and above</c:v>
                </c:pt>
              </c:strCache>
            </c:strRef>
          </c:cat>
          <c:val>
            <c:numRef>
              <c:f>Profile_Portrait!$I$7:$I$11</c:f>
              <c:numCache>
                <c:formatCode>0.0%</c:formatCode>
                <c:ptCount val="5"/>
                <c:pt idx="0">
                  <c:v>-0.23</c:v>
                </c:pt>
                <c:pt idx="1">
                  <c:v>0</c:v>
                </c:pt>
                <c:pt idx="2">
                  <c:v>0</c:v>
                </c:pt>
                <c:pt idx="3">
                  <c:v>0</c:v>
                </c:pt>
                <c:pt idx="4">
                  <c:v>0</c:v>
                </c:pt>
              </c:numCache>
            </c:numRef>
          </c:val>
          <c:extLst>
            <c:ext xmlns:c16="http://schemas.microsoft.com/office/drawing/2014/chart" uri="{C3380CC4-5D6E-409C-BE32-E72D297353CC}">
              <c16:uniqueId val="{00000001-BD72-4181-8B3D-1BD8FDFEBA36}"/>
            </c:ext>
          </c:extLst>
        </c:ser>
        <c:dLbls>
          <c:showLegendKey val="0"/>
          <c:showVal val="0"/>
          <c:showCatName val="0"/>
          <c:showSerName val="0"/>
          <c:showPercent val="0"/>
          <c:showBubbleSize val="0"/>
        </c:dLbls>
        <c:gapWidth val="45"/>
        <c:overlap val="100"/>
        <c:axId val="197042144"/>
        <c:axId val="197041752"/>
      </c:barChart>
      <c:catAx>
        <c:axId val="197042144"/>
        <c:scaling>
          <c:orientation val="maxMin"/>
        </c:scaling>
        <c:delete val="0"/>
        <c:axPos val="l"/>
        <c:numFmt formatCode="General" sourceLinked="0"/>
        <c:majorTickMark val="out"/>
        <c:minorTickMark val="none"/>
        <c:tickLblPos val="low"/>
        <c:spPr>
          <a:ln>
            <a:noFill/>
          </a:ln>
        </c:spPr>
        <c:txPr>
          <a:bodyPr anchor="ctr" anchorCtr="1"/>
          <a:lstStyle/>
          <a:p>
            <a:pPr>
              <a:defRPr sz="800">
                <a:solidFill>
                  <a:srgbClr val="63686A"/>
                </a:solidFill>
                <a:latin typeface="Arial" pitchFamily="34" charset="0"/>
                <a:cs typeface="Arial" pitchFamily="34" charset="0"/>
              </a:defRPr>
            </a:pPr>
            <a:endParaRPr lang="en-US"/>
          </a:p>
        </c:txPr>
        <c:crossAx val="197041752"/>
        <c:crosses val="autoZero"/>
        <c:auto val="1"/>
        <c:lblAlgn val="ctr"/>
        <c:lblOffset val="500"/>
        <c:noMultiLvlLbl val="0"/>
      </c:catAx>
      <c:valAx>
        <c:axId val="197041752"/>
        <c:scaling>
          <c:orientation val="minMax"/>
        </c:scaling>
        <c:delete val="1"/>
        <c:axPos val="t"/>
        <c:numFmt formatCode="0.0%" sourceLinked="1"/>
        <c:majorTickMark val="out"/>
        <c:minorTickMark val="none"/>
        <c:tickLblPos val="nextTo"/>
        <c:crossAx val="197042144"/>
        <c:crosses val="autoZero"/>
        <c:crossBetween val="between"/>
      </c:valAx>
      <c:spPr>
        <a:solidFill>
          <a:schemeClr val="bg1">
            <a:alpha val="0"/>
          </a:schemeClr>
        </a:solidFill>
      </c:spPr>
    </c:plotArea>
    <c:plotVisOnly val="1"/>
    <c:dispBlanksAs val="gap"/>
    <c:showDLblsOverMax val="0"/>
  </c:chart>
  <c:spPr>
    <a:solidFill>
      <a:schemeClr val="bg1">
        <a:alpha val="0"/>
      </a:schemeClr>
    </a:solidFill>
    <a:ln>
      <a:noFill/>
    </a:ln>
  </c:spPr>
  <c:txPr>
    <a:bodyPr/>
    <a:lstStyle/>
    <a:p>
      <a:pPr>
        <a:defRPr sz="700">
          <a:latin typeface="Franklin Gothic Book" pitchFamily="34" charset="0"/>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14582351919908E-2"/>
          <c:y val="0.14804916806130636"/>
          <c:w val="0.92008541764808005"/>
          <c:h val="0.71073363754328722"/>
        </c:manualLayout>
      </c:layout>
      <c:barChart>
        <c:barDir val="col"/>
        <c:grouping val="clustered"/>
        <c:varyColors val="0"/>
        <c:ser>
          <c:idx val="0"/>
          <c:order val="0"/>
          <c:spPr>
            <a:solidFill>
              <a:srgbClr val="0072BC"/>
            </a:solidFill>
          </c:spPr>
          <c:invertIfNegative val="0"/>
          <c:dLbls>
            <c:spPr>
              <a:noFill/>
              <a:ln>
                <a:noFill/>
              </a:ln>
              <a:effectLst/>
            </c:spPr>
            <c:txPr>
              <a:bodyPr/>
              <a:lstStyle/>
              <a:p>
                <a:pPr>
                  <a:defRPr sz="80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Profile_Portrait!$G$24:$G$28</c:f>
              <c:strCache>
                <c:ptCount val="5"/>
                <c:pt idx="0">
                  <c:v># Rub Halls:</c:v>
                </c:pt>
                <c:pt idx="1">
                  <c:v># RHUs:</c:v>
                </c:pt>
                <c:pt idx="2">
                  <c:v># Pre Fabs:</c:v>
                </c:pt>
                <c:pt idx="3">
                  <c:v>Size of Pre Fabs:</c:v>
                </c:pt>
                <c:pt idx="4">
                  <c:v># people accommodated in buildings:</c:v>
                </c:pt>
              </c:strCache>
            </c:strRef>
          </c:cat>
          <c:val>
            <c:numRef>
              <c:f>Profile_Portrait!$H$24:$H$28</c:f>
              <c:numCache>
                <c:formatCode>General</c:formatCode>
                <c:ptCount val="5"/>
                <c:pt idx="0">
                  <c:v>0</c:v>
                </c:pt>
                <c:pt idx="1">
                  <c:v>0</c:v>
                </c:pt>
                <c:pt idx="2">
                  <c:v>0</c:v>
                </c:pt>
                <c:pt idx="3">
                  <c:v>328</c:v>
                </c:pt>
                <c:pt idx="4">
                  <c:v>0</c:v>
                </c:pt>
              </c:numCache>
            </c:numRef>
          </c:val>
          <c:extLst>
            <c:ext xmlns:c16="http://schemas.microsoft.com/office/drawing/2014/chart" uri="{C3380CC4-5D6E-409C-BE32-E72D297353CC}">
              <c16:uniqueId val="{00000000-6600-419B-B73C-1B5618BCBF2D}"/>
            </c:ext>
          </c:extLst>
        </c:ser>
        <c:dLbls>
          <c:showLegendKey val="0"/>
          <c:showVal val="0"/>
          <c:showCatName val="0"/>
          <c:showSerName val="0"/>
          <c:showPercent val="0"/>
          <c:showBubbleSize val="0"/>
        </c:dLbls>
        <c:gapWidth val="153"/>
        <c:axId val="197040968"/>
        <c:axId val="197044104"/>
      </c:barChart>
      <c:catAx>
        <c:axId val="197040968"/>
        <c:scaling>
          <c:orientation val="minMax"/>
        </c:scaling>
        <c:delete val="0"/>
        <c:axPos val="b"/>
        <c:numFmt formatCode="General" sourceLinked="1"/>
        <c:majorTickMark val="out"/>
        <c:minorTickMark val="none"/>
        <c:tickLblPos val="nextTo"/>
        <c:txPr>
          <a:bodyPr/>
          <a:lstStyle/>
          <a:p>
            <a:pPr>
              <a:defRPr sz="800">
                <a:solidFill>
                  <a:srgbClr val="63686A"/>
                </a:solidFill>
                <a:latin typeface="Arial" pitchFamily="34" charset="0"/>
                <a:cs typeface="Arial" pitchFamily="34" charset="0"/>
              </a:defRPr>
            </a:pPr>
            <a:endParaRPr lang="en-US"/>
          </a:p>
        </c:txPr>
        <c:crossAx val="197044104"/>
        <c:crosses val="autoZero"/>
        <c:auto val="1"/>
        <c:lblAlgn val="ctr"/>
        <c:lblOffset val="100"/>
        <c:noMultiLvlLbl val="0"/>
      </c:catAx>
      <c:valAx>
        <c:axId val="197044104"/>
        <c:scaling>
          <c:orientation val="minMax"/>
        </c:scaling>
        <c:delete val="1"/>
        <c:axPos val="l"/>
        <c:numFmt formatCode="General" sourceLinked="1"/>
        <c:majorTickMark val="out"/>
        <c:minorTickMark val="none"/>
        <c:tickLblPos val="nextTo"/>
        <c:crossAx val="19704096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25301353595104"/>
          <c:y val="0.18021381596180513"/>
          <c:w val="0.5351341798184005"/>
          <c:h val="0.81429374722776182"/>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dist="50800" sx="1000" sy="1000" algn="ctr" rotWithShape="0">
                  <a:srgbClr val="000000"/>
                </a:outerShdw>
              </a:effectLst>
            </c:spPr>
            <c:extLst>
              <c:ext xmlns:c16="http://schemas.microsoft.com/office/drawing/2014/chart" uri="{C3380CC4-5D6E-409C-BE32-E72D297353CC}">
                <c16:uniqueId val="{00000001-99FA-46FF-BFF8-D848BDA90269}"/>
              </c:ext>
            </c:extLst>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extLst>
              <c:ext xmlns:c16="http://schemas.microsoft.com/office/drawing/2014/chart" uri="{C3380CC4-5D6E-409C-BE32-E72D297353CC}">
                <c16:uniqueId val="{00000003-99FA-46FF-BFF8-D848BDA90269}"/>
              </c:ext>
            </c:extLst>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5-99FA-46FF-BFF8-D848BDA90269}"/>
              </c:ext>
            </c:extLst>
          </c:dPt>
          <c:dPt>
            <c:idx val="3"/>
            <c:bubble3D val="0"/>
            <c:spPr>
              <a:solidFill>
                <a:srgbClr val="002060">
                  <a:alpha val="69000"/>
                </a:srgbClr>
              </a:solidFill>
              <a:ln w="12700">
                <a:noFill/>
              </a:ln>
            </c:spPr>
            <c:extLst>
              <c:ext xmlns:c16="http://schemas.microsoft.com/office/drawing/2014/chart" uri="{C3380CC4-5D6E-409C-BE32-E72D297353CC}">
                <c16:uniqueId val="{00000007-99FA-46FF-BFF8-D848BDA90269}"/>
              </c:ext>
            </c:extLst>
          </c:dPt>
          <c:dLbls>
            <c:dLbl>
              <c:idx val="0"/>
              <c:layout>
                <c:manualLayout>
                  <c:x val="-8.8109034162863711E-2"/>
                  <c:y val="-0.2193374258850321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9FA-46FF-BFF8-D848BDA90269}"/>
                </c:ext>
              </c:extLst>
            </c:dLbl>
            <c:dLbl>
              <c:idx val="1"/>
              <c:layout>
                <c:manualLayout>
                  <c:x val="-5.7628675302800123E-3"/>
                  <c:y val="-0.11532510713499883"/>
                </c:manualLayout>
              </c:layout>
              <c:spPr/>
              <c:txPr>
                <a:bodyPr rot="0" vert="horz" anchor="ctr" anchorCtr="1"/>
                <a:lstStyle/>
                <a:p>
                  <a:pPr>
                    <a:defRPr sz="800" b="0">
                      <a:solidFill>
                        <a:srgbClr val="63686A"/>
                      </a:solidFill>
                      <a:latin typeface="Arial" pitchFamily="34" charset="0"/>
                      <a:cs typeface="Arial"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9FA-46FF-BFF8-D848BDA90269}"/>
                </c:ext>
              </c:extLst>
            </c:dLbl>
            <c:dLbl>
              <c:idx val="2"/>
              <c:layout>
                <c:manualLayout>
                  <c:x val="0"/>
                  <c:y val="7.096929669846081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9FA-46FF-BFF8-D848BDA90269}"/>
                </c:ext>
              </c:extLst>
            </c:dLbl>
            <c:spPr>
              <a:noFill/>
              <a:ln>
                <a:noFill/>
              </a:ln>
              <a:effectLst/>
            </c:spPr>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Profile_Portrait!$G$16:$J$16</c:f>
              <c:strCache>
                <c:ptCount val="3"/>
                <c:pt idx="0">
                  <c:v>No</c:v>
                </c:pt>
                <c:pt idx="1">
                  <c:v>No</c:v>
                </c:pt>
                <c:pt idx="2">
                  <c:v>No</c:v>
                </c:pt>
              </c:strCache>
            </c:strRef>
          </c:cat>
          <c:val>
            <c:numRef>
              <c:f>Profile_Portrait!$G$17:$J$17</c:f>
              <c:numCache>
                <c:formatCode>General</c:formatCode>
                <c:ptCount val="4"/>
                <c:pt idx="0">
                  <c:v>0</c:v>
                </c:pt>
                <c:pt idx="1">
                  <c:v>0</c:v>
                </c:pt>
                <c:pt idx="2">
                  <c:v>0</c:v>
                </c:pt>
              </c:numCache>
            </c:numRef>
          </c:val>
          <c:extLst>
            <c:ext xmlns:c16="http://schemas.microsoft.com/office/drawing/2014/chart" uri="{C3380CC4-5D6E-409C-BE32-E72D297353CC}">
              <c16:uniqueId val="{00000008-99FA-46FF-BFF8-D848BDA90269}"/>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14993027929295"/>
          <c:y val="0.11126208415952488"/>
          <c:w val="0.47770039576754292"/>
          <c:h val="0.77747583168095014"/>
        </c:manualLayout>
      </c:layout>
      <c:pieChart>
        <c:varyColors val="1"/>
        <c:ser>
          <c:idx val="0"/>
          <c:order val="0"/>
          <c:dPt>
            <c:idx val="0"/>
            <c:bubble3D val="0"/>
            <c:spPr>
              <a:solidFill>
                <a:srgbClr val="0072BC">
                  <a:alpha val="80000"/>
                </a:srgbClr>
              </a:solidFill>
              <a:ln w="19050">
                <a:solidFill>
                  <a:schemeClr val="lt1"/>
                </a:solidFill>
              </a:ln>
              <a:effectLst/>
            </c:spPr>
            <c:extLst>
              <c:ext xmlns:c16="http://schemas.microsoft.com/office/drawing/2014/chart" uri="{C3380CC4-5D6E-409C-BE32-E72D297353CC}">
                <c16:uniqueId val="{00000001-AEEA-4697-BC45-80D0E7BA3356}"/>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3-AEEA-4697-BC45-80D0E7BA3356}"/>
              </c:ext>
            </c:extLst>
          </c:dPt>
          <c:dPt>
            <c:idx val="2"/>
            <c:bubble3D val="0"/>
            <c:spPr>
              <a:solidFill>
                <a:srgbClr val="0072BC">
                  <a:alpha val="20000"/>
                </a:srgbClr>
              </a:solidFill>
              <a:ln w="19050">
                <a:solidFill>
                  <a:schemeClr val="lt1"/>
                </a:solidFill>
              </a:ln>
              <a:effectLst/>
            </c:spPr>
            <c:extLst>
              <c:ext xmlns:c16="http://schemas.microsoft.com/office/drawing/2014/chart" uri="{C3380CC4-5D6E-409C-BE32-E72D297353CC}">
                <c16:uniqueId val="{00000005-AEEA-4697-BC45-80D0E7BA335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595959"/>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'General Analysis'!$B$52:$B$54</c:f>
              <c:strCache>
                <c:ptCount val="3"/>
                <c:pt idx="0">
                  <c:v>Adult Men</c:v>
                </c:pt>
                <c:pt idx="1">
                  <c:v>Adult Women</c:v>
                </c:pt>
                <c:pt idx="2">
                  <c:v>Under 18s</c:v>
                </c:pt>
              </c:strCache>
            </c:strRef>
          </c:cat>
          <c:val>
            <c:numRef>
              <c:f>'General Analysis'!$C$52:$C$54</c:f>
              <c:numCache>
                <c:formatCode>_(* #,##0_);_(* \(#,##0\);_(* "-"??_);_(@_)</c:formatCode>
                <c:ptCount val="3"/>
                <c:pt idx="0">
                  <c:v>12529.28</c:v>
                </c:pt>
                <c:pt idx="1">
                  <c:v>10176.049999999999</c:v>
                </c:pt>
                <c:pt idx="2">
                  <c:v>13688.580000000002</c:v>
                </c:pt>
              </c:numCache>
            </c:numRef>
          </c:val>
          <c:extLst>
            <c:ext xmlns:c16="http://schemas.microsoft.com/office/drawing/2014/chart" uri="{C3380CC4-5D6E-409C-BE32-E72D297353CC}">
              <c16:uniqueId val="{00000006-AEEA-4697-BC45-80D0E7BA3356}"/>
            </c:ext>
          </c:extLst>
        </c:ser>
        <c:dLbls>
          <c:showLegendKey val="0"/>
          <c:showVal val="0"/>
          <c:showCatName val="0"/>
          <c:showSerName val="0"/>
          <c:showPercent val="0"/>
          <c:showBubbleSize val="0"/>
          <c:showLeaderLines val="0"/>
        </c:dLbls>
        <c:firstSliceAng val="25"/>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C6DBEF"/>
            </a:solidFill>
            <a:ln>
              <a:noFill/>
            </a:ln>
            <a:effectLst/>
          </c:spPr>
          <c:invertIfNegative val="0"/>
          <c:dPt>
            <c:idx val="1"/>
            <c:invertIfNegative val="0"/>
            <c:bubble3D val="0"/>
            <c:spPr>
              <a:solidFill>
                <a:srgbClr val="0072BC"/>
              </a:solidFill>
              <a:ln>
                <a:noFill/>
              </a:ln>
              <a:effectLst/>
            </c:spPr>
            <c:extLst>
              <c:ext xmlns:c16="http://schemas.microsoft.com/office/drawing/2014/chart" uri="{C3380CC4-5D6E-409C-BE32-E72D297353CC}">
                <c16:uniqueId val="{0000000D-E2CC-4073-8CC8-8E93C5145193}"/>
              </c:ext>
            </c:extLst>
          </c:dPt>
          <c:dLbls>
            <c:dLbl>
              <c:idx val="0"/>
              <c:tx>
                <c:rich>
                  <a:bodyPr/>
                  <a:lstStyle/>
                  <a:p>
                    <a:fld id="{C84D7508-F035-49BF-931D-8BECE5AFF87C}"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2CC-4073-8CC8-8E93C5145193}"/>
                </c:ext>
              </c:extLst>
            </c:dLbl>
            <c:dLbl>
              <c:idx val="1"/>
              <c:tx>
                <c:rich>
                  <a:bodyPr/>
                  <a:lstStyle/>
                  <a:p>
                    <a:fld id="{2F59D3E0-B8D5-446F-9B1E-0F7EEB491A55}"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2CC-4073-8CC8-8E93C5145193}"/>
                </c:ext>
              </c:extLst>
            </c:dLbl>
            <c:dLbl>
              <c:idx val="2"/>
              <c:tx>
                <c:rich>
                  <a:bodyPr/>
                  <a:lstStyle/>
                  <a:p>
                    <a:fld id="{4284B8E1-D483-4098-98BD-C48DA005ACB7}"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2CC-4073-8CC8-8E93C5145193}"/>
                </c:ext>
              </c:extLst>
            </c:dLbl>
            <c:dLbl>
              <c:idx val="3"/>
              <c:tx>
                <c:rich>
                  <a:bodyPr/>
                  <a:lstStyle/>
                  <a:p>
                    <a:fld id="{D02D67A1-03EC-4961-ABF6-83E1BD864C33}"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2CC-4073-8CC8-8E93C5145193}"/>
                </c:ext>
              </c:extLst>
            </c:dLbl>
            <c:dLbl>
              <c:idx val="4"/>
              <c:tx>
                <c:rich>
                  <a:bodyPr/>
                  <a:lstStyle/>
                  <a:p>
                    <a:fld id="{27C479ED-76C1-40D6-A026-7DD57A165738}"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2CC-4073-8CC8-8E93C5145193}"/>
                </c:ext>
              </c:extLst>
            </c:dLbl>
            <c:dLbl>
              <c:idx val="5"/>
              <c:tx>
                <c:rich>
                  <a:bodyPr/>
                  <a:lstStyle/>
                  <a:p>
                    <a:fld id="{CDB995DF-2861-4022-8E17-316B15B58F07}"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2CC-4073-8CC8-8E93C514519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'General Analysis'!$B$42:$B$48</c15:sqref>
                  </c15:fullRef>
                </c:ext>
              </c:extLst>
              <c:f>('General Analysis'!$B$42:$B$46,'General Analysis'!$B$48)</c:f>
              <c:strCache>
                <c:ptCount val="6"/>
                <c:pt idx="0">
                  <c:v>Syrian</c:v>
                </c:pt>
                <c:pt idx="1">
                  <c:v>Afghan</c:v>
                </c:pt>
                <c:pt idx="2">
                  <c:v>Iraqi</c:v>
                </c:pt>
                <c:pt idx="3">
                  <c:v>Iranian</c:v>
                </c:pt>
                <c:pt idx="4">
                  <c:v>Pakistani</c:v>
                </c:pt>
                <c:pt idx="5">
                  <c:v>Other</c:v>
                </c:pt>
              </c:strCache>
            </c:strRef>
          </c:cat>
          <c:val>
            <c:numRef>
              <c:extLst>
                <c:ext xmlns:c15="http://schemas.microsoft.com/office/drawing/2012/chart" uri="{02D57815-91ED-43cb-92C2-25804820EDAC}">
                  <c15:fullRef>
                    <c15:sqref>'General Analysis'!$C$42:$C$48</c15:sqref>
                  </c15:fullRef>
                </c:ext>
              </c:extLst>
              <c:f>('General Analysis'!$C$42:$C$46,'General Analysis'!$C$48)</c:f>
              <c:numCache>
                <c:formatCode>_(* #,##0_);_(* \(#,##0\);_(* "-"??_);_(@_)</c:formatCode>
                <c:ptCount val="6"/>
                <c:pt idx="0">
                  <c:v>17997.129999999997</c:v>
                </c:pt>
                <c:pt idx="1">
                  <c:v>8548.7900000000009</c:v>
                </c:pt>
                <c:pt idx="2">
                  <c:v>8974.1899999999987</c:v>
                </c:pt>
                <c:pt idx="3">
                  <c:v>72.84</c:v>
                </c:pt>
                <c:pt idx="4">
                  <c:v>18.5</c:v>
                </c:pt>
                <c:pt idx="5">
                  <c:v>130.04</c:v>
                </c:pt>
              </c:numCache>
            </c:numRef>
          </c:val>
          <c:extLst>
            <c:ext xmlns:c15="http://schemas.microsoft.com/office/drawing/2012/chart" uri="{02D57815-91ED-43cb-92C2-25804820EDAC}">
              <c15:datalabelsRange>
                <c15:f>'General Analysis'!$D$42:$D$48</c15:f>
                <c15:dlblRangeCache>
                  <c:ptCount val="7"/>
                  <c:pt idx="0">
                    <c:v>50.4%</c:v>
                  </c:pt>
                  <c:pt idx="1">
                    <c:v>23.9%</c:v>
                  </c:pt>
                  <c:pt idx="2">
                    <c:v>25.1%</c:v>
                  </c:pt>
                  <c:pt idx="3">
                    <c:v>0.2%</c:v>
                  </c:pt>
                  <c:pt idx="4">
                    <c:v>0.1%</c:v>
                  </c:pt>
                  <c:pt idx="5">
                    <c:v>0.0%</c:v>
                  </c:pt>
                  <c:pt idx="6">
                    <c:v>0.4%</c:v>
                  </c:pt>
                </c15:dlblRangeCache>
              </c15:datalabelsRange>
            </c:ext>
            <c:ext xmlns:c16="http://schemas.microsoft.com/office/drawing/2014/chart" uri="{C3380CC4-5D6E-409C-BE32-E72D297353CC}">
              <c16:uniqueId val="{00000000-E2CC-4073-8CC8-8E93C5145193}"/>
            </c:ext>
          </c:extLst>
        </c:ser>
        <c:dLbls>
          <c:showLegendKey val="0"/>
          <c:showVal val="0"/>
          <c:showCatName val="0"/>
          <c:showSerName val="0"/>
          <c:showPercent val="0"/>
          <c:showBubbleSize val="0"/>
        </c:dLbls>
        <c:gapWidth val="20"/>
        <c:overlap val="-5"/>
        <c:axId val="207015936"/>
        <c:axId val="207055304"/>
      </c:barChart>
      <c:catAx>
        <c:axId val="20701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7055304"/>
        <c:crosses val="autoZero"/>
        <c:auto val="1"/>
        <c:lblAlgn val="ctr"/>
        <c:lblOffset val="100"/>
        <c:noMultiLvlLbl val="0"/>
      </c:catAx>
      <c:valAx>
        <c:axId val="207055304"/>
        <c:scaling>
          <c:orientation val="minMax"/>
        </c:scaling>
        <c:delete val="1"/>
        <c:axPos val="l"/>
        <c:majorGridlines>
          <c:spPr>
            <a:ln w="3175" cap="flat" cmpd="sng" algn="ctr">
              <a:solidFill>
                <a:schemeClr val="bg1">
                  <a:lumMod val="75000"/>
                </a:schemeClr>
              </a:solidFill>
              <a:prstDash val="dash"/>
              <a:round/>
            </a:ln>
            <a:effectLst/>
          </c:spPr>
        </c:majorGridlines>
        <c:numFmt formatCode="_(* #,##0_);_(* \(#,##0\);_(* &quot;-&quot;??_);_(@_)" sourceLinked="1"/>
        <c:majorTickMark val="none"/>
        <c:minorTickMark val="none"/>
        <c:tickLblPos val="nextTo"/>
        <c:crossAx val="207015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50426456900575"/>
          <c:y val="0.21038964565501159"/>
          <c:w val="0.50550498630434781"/>
          <c:h val="0.65669791357543383"/>
        </c:manualLayout>
      </c:layout>
      <c:pieChart>
        <c:varyColors val="1"/>
        <c:ser>
          <c:idx val="1"/>
          <c:order val="0"/>
          <c:spPr>
            <a:solidFill>
              <a:srgbClr val="0072BC"/>
            </a:solidFill>
          </c:spPr>
          <c:dPt>
            <c:idx val="0"/>
            <c:bubble3D val="0"/>
            <c:spPr>
              <a:solidFill>
                <a:srgbClr val="0072BC">
                  <a:alpha val="60000"/>
                </a:srgbClr>
              </a:solidFill>
              <a:ln w="19050">
                <a:solidFill>
                  <a:schemeClr val="lt1"/>
                </a:solidFill>
              </a:ln>
              <a:effectLst/>
            </c:spPr>
            <c:extLst>
              <c:ext xmlns:c16="http://schemas.microsoft.com/office/drawing/2014/chart" uri="{C3380CC4-5D6E-409C-BE32-E72D297353CC}">
                <c16:uniqueId val="{00000001-CCE6-451C-BC7E-1104E8E378F5}"/>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3-CCE6-451C-BC7E-1104E8E378F5}"/>
              </c:ext>
            </c:extLst>
          </c:dPt>
          <c:dPt>
            <c:idx val="2"/>
            <c:bubble3D val="0"/>
            <c:spPr>
              <a:solidFill>
                <a:srgbClr val="0072BC"/>
              </a:solidFill>
              <a:ln w="19050">
                <a:solidFill>
                  <a:schemeClr val="lt1"/>
                </a:solidFill>
              </a:ln>
              <a:effectLst/>
            </c:spPr>
            <c:extLst>
              <c:ext xmlns:c16="http://schemas.microsoft.com/office/drawing/2014/chart" uri="{C3380CC4-5D6E-409C-BE32-E72D297353CC}">
                <c16:uniqueId val="{00000005-CCE6-451C-BC7E-1104E8E378F5}"/>
              </c:ext>
            </c:extLst>
          </c:dPt>
          <c:dPt>
            <c:idx val="3"/>
            <c:bubble3D val="0"/>
            <c:spPr>
              <a:solidFill>
                <a:srgbClr val="0072BC"/>
              </a:solidFill>
              <a:ln w="19050">
                <a:solidFill>
                  <a:schemeClr val="lt1"/>
                </a:solidFill>
              </a:ln>
              <a:effectLst/>
            </c:spPr>
            <c:extLst>
              <c:ext xmlns:c16="http://schemas.microsoft.com/office/drawing/2014/chart" uri="{C3380CC4-5D6E-409C-BE32-E72D297353CC}">
                <c16:uniqueId val="{00000007-D2CA-4247-8FDE-B42C28854667}"/>
              </c:ext>
            </c:extLst>
          </c:dPt>
          <c:dLbls>
            <c:dLbl>
              <c:idx val="0"/>
              <c:layout>
                <c:manualLayout>
                  <c:x val="0.31097043692012211"/>
                  <c:y val="-0.1971369607677701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3333985615199641"/>
                      <c:h val="0.25137680146091079"/>
                    </c:manualLayout>
                  </c15:layout>
                </c:ext>
                <c:ext xmlns:c16="http://schemas.microsoft.com/office/drawing/2014/chart" uri="{C3380CC4-5D6E-409C-BE32-E72D297353CC}">
                  <c16:uniqueId val="{00000001-CCE6-451C-BC7E-1104E8E378F5}"/>
                </c:ext>
              </c:extLst>
            </c:dLbl>
            <c:dLbl>
              <c:idx val="1"/>
              <c:layout>
                <c:manualLayout>
                  <c:x val="-9.4901442442638678E-2"/>
                  <c:y val="4.310379101956655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065053526962652"/>
                      <c:h val="0.21881409156061921"/>
                    </c:manualLayout>
                  </c15:layout>
                </c:ext>
                <c:ext xmlns:c16="http://schemas.microsoft.com/office/drawing/2014/chart" uri="{C3380CC4-5D6E-409C-BE32-E72D297353CC}">
                  <c16:uniqueId val="{00000003-CCE6-451C-BC7E-1104E8E378F5}"/>
                </c:ext>
              </c:extLst>
            </c:dLbl>
            <c:dLbl>
              <c:idx val="2"/>
              <c:delete val="1"/>
              <c:extLst>
                <c:ext xmlns:c15="http://schemas.microsoft.com/office/drawing/2012/chart" uri="{CE6537A1-D6FC-4f65-9D91-7224C49458BB}"/>
                <c:ext xmlns:c16="http://schemas.microsoft.com/office/drawing/2014/chart" uri="{C3380CC4-5D6E-409C-BE32-E72D297353CC}">
                  <c16:uniqueId val="{00000005-CCE6-451C-BC7E-1104E8E378F5}"/>
                </c:ext>
              </c:extLst>
            </c:dLbl>
            <c:dLbl>
              <c:idx val="3"/>
              <c:layout>
                <c:manualLayout>
                  <c:x val="4.5531384848080433E-2"/>
                  <c:y val="3.15581265903307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2CA-4247-8FDE-B42C2885466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595959"/>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 Analysis'!$B$11:$B$14</c:f>
              <c:strCache>
                <c:ptCount val="4"/>
                <c:pt idx="0">
                  <c:v>Emergency reception site</c:v>
                </c:pt>
                <c:pt idx="1">
                  <c:v>Informal site</c:v>
                </c:pt>
                <c:pt idx="2">
                  <c:v>Relocation site</c:v>
                </c:pt>
                <c:pt idx="3">
                  <c:v>Public space</c:v>
                </c:pt>
              </c:strCache>
            </c:strRef>
          </c:cat>
          <c:val>
            <c:numRef>
              <c:f>'General Analysis'!$C$11:$C$14</c:f>
              <c:numCache>
                <c:formatCode>General</c:formatCode>
                <c:ptCount val="4"/>
                <c:pt idx="0">
                  <c:v>31</c:v>
                </c:pt>
                <c:pt idx="1">
                  <c:v>5</c:v>
                </c:pt>
                <c:pt idx="2">
                  <c:v>0</c:v>
                </c:pt>
                <c:pt idx="3">
                  <c:v>1</c:v>
                </c:pt>
              </c:numCache>
            </c:numRef>
          </c:val>
          <c:extLst>
            <c:ext xmlns:c16="http://schemas.microsoft.com/office/drawing/2014/chart" uri="{C3380CC4-5D6E-409C-BE32-E72D297353CC}">
              <c16:uniqueId val="{00000006-CCE6-451C-BC7E-1104E8E378F5}"/>
            </c:ext>
          </c:extLst>
        </c:ser>
        <c:dLbls>
          <c:showLegendKey val="0"/>
          <c:showVal val="0"/>
          <c:showCatName val="0"/>
          <c:showSerName val="0"/>
          <c:showPercent val="0"/>
          <c:showBubbleSize val="0"/>
          <c:showLeaderLines val="1"/>
        </c:dLbls>
        <c:firstSliceAng val="70"/>
        <c:extLst/>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42370</c:v>
          </c:tx>
          <c:spPr>
            <a:solidFill>
              <a:srgbClr val="C6DB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Syria</c:v>
              </c:pt>
              <c:pt idx="1">
                <c:v>Afghanistan</c:v>
              </c:pt>
              <c:pt idx="2">
                <c:v>Iraq</c:v>
              </c:pt>
              <c:pt idx="3">
                <c:v>Iran</c:v>
              </c:pt>
              <c:pt idx="4">
                <c:v>Morocco</c:v>
              </c:pt>
              <c:pt idx="5">
                <c:v>Pakistan</c:v>
              </c:pt>
            </c:strLit>
          </c:cat>
          <c:val>
            <c:numLit>
              <c:formatCode>General</c:formatCode>
              <c:ptCount val="6"/>
              <c:pt idx="0">
                <c:v>0.44672076404194216</c:v>
              </c:pt>
              <c:pt idx="1">
                <c:v>0.28000000000000003</c:v>
              </c:pt>
              <c:pt idx="2">
                <c:v>0.18</c:v>
              </c:pt>
              <c:pt idx="3">
                <c:v>0.03</c:v>
              </c:pt>
              <c:pt idx="4">
                <c:v>2.2039671408535366E-3</c:v>
              </c:pt>
              <c:pt idx="5">
                <c:v>3.1189474387230347E-2</c:v>
              </c:pt>
            </c:numLit>
          </c:val>
          <c:extLst>
            <c:ext xmlns:c16="http://schemas.microsoft.com/office/drawing/2014/chart" uri="{C3380CC4-5D6E-409C-BE32-E72D297353CC}">
              <c16:uniqueId val="{00000000-CD8E-460C-9490-F901079B0909}"/>
            </c:ext>
          </c:extLst>
        </c:ser>
        <c:ser>
          <c:idx val="1"/>
          <c:order val="1"/>
          <c:tx>
            <c:v>42401</c:v>
          </c:tx>
          <c:spPr>
            <a:solidFill>
              <a:srgbClr val="0851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Syria</c:v>
              </c:pt>
              <c:pt idx="1">
                <c:v>Afghanistan</c:v>
              </c:pt>
              <c:pt idx="2">
                <c:v>Iraq</c:v>
              </c:pt>
              <c:pt idx="3">
                <c:v>Iran</c:v>
              </c:pt>
              <c:pt idx="4">
                <c:v>Morocco</c:v>
              </c:pt>
              <c:pt idx="5">
                <c:v>Pakistan</c:v>
              </c:pt>
            </c:strLit>
          </c:cat>
          <c:val>
            <c:numLit>
              <c:formatCode>General</c:formatCode>
              <c:ptCount val="6"/>
              <c:pt idx="0">
                <c:v>0.51606328774470367</c:v>
              </c:pt>
              <c:pt idx="1">
                <c:v>0.24546348440153751</c:v>
              </c:pt>
              <c:pt idx="2">
                <c:v>0.15564494502547599</c:v>
              </c:pt>
              <c:pt idx="3">
                <c:v>2.8193438812907839E-2</c:v>
              </c:pt>
              <c:pt idx="4">
                <c:v>1.1999999999999999E-3</c:v>
              </c:pt>
              <c:pt idx="5">
                <c:v>0.03</c:v>
              </c:pt>
            </c:numLit>
          </c:val>
          <c:extLst>
            <c:ext xmlns:c16="http://schemas.microsoft.com/office/drawing/2014/chart" uri="{C3380CC4-5D6E-409C-BE32-E72D297353CC}">
              <c16:uniqueId val="{00000001-CD8E-460C-9490-F901079B0909}"/>
            </c:ext>
          </c:extLst>
        </c:ser>
        <c:dLbls>
          <c:showLegendKey val="0"/>
          <c:showVal val="0"/>
          <c:showCatName val="0"/>
          <c:showSerName val="0"/>
          <c:showPercent val="0"/>
          <c:showBubbleSize val="0"/>
        </c:dLbls>
        <c:gapWidth val="20"/>
        <c:overlap val="-5"/>
        <c:axId val="197046064"/>
        <c:axId val="197046456"/>
      </c:barChart>
      <c:catAx>
        <c:axId val="19704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7046456"/>
        <c:crosses val="autoZero"/>
        <c:auto val="1"/>
        <c:lblAlgn val="ctr"/>
        <c:lblOffset val="100"/>
        <c:noMultiLvlLbl val="0"/>
      </c:catAx>
      <c:valAx>
        <c:axId val="197046456"/>
        <c:scaling>
          <c:orientation val="minMax"/>
        </c:scaling>
        <c:delete val="1"/>
        <c:axPos val="l"/>
        <c:majorGridlines>
          <c:spPr>
            <a:ln w="3175" cap="flat" cmpd="sng" algn="ctr">
              <a:solidFill>
                <a:schemeClr val="bg1">
                  <a:lumMod val="75000"/>
                </a:schemeClr>
              </a:solidFill>
              <a:prstDash val="dash"/>
              <a:round/>
            </a:ln>
            <a:effectLst/>
          </c:spPr>
        </c:majorGridlines>
        <c:numFmt formatCode="General" sourceLinked="1"/>
        <c:majorTickMark val="none"/>
        <c:minorTickMark val="none"/>
        <c:tickLblPos val="nextTo"/>
        <c:crossAx val="197046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447362140650786E-2"/>
          <c:y val="1.542283891469012E-2"/>
          <c:w val="0.93705996752624166"/>
          <c:h val="0.73511490948728719"/>
        </c:manualLayout>
      </c:layout>
      <c:barChart>
        <c:barDir val="col"/>
        <c:grouping val="clustered"/>
        <c:varyColors val="0"/>
        <c:ser>
          <c:idx val="1"/>
          <c:order val="1"/>
          <c:tx>
            <c:v>Avg</c:v>
          </c:tx>
          <c:spPr>
            <a:solidFill>
              <a:schemeClr val="accent1">
                <a:lumMod val="40000"/>
                <a:lumOff val="60000"/>
              </a:schemeClr>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57-416F-9B0E-7252C89491B3}"/>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57-416F-9B0E-7252C89491B3}"/>
                </c:ext>
              </c:extLst>
            </c:dLbl>
            <c:dLbl>
              <c:idx val="17"/>
              <c:layout>
                <c:manualLayout>
                  <c:x val="0"/>
                  <c:y val="0.182196200511202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57-416F-9B0E-7252C89491B3}"/>
                </c:ext>
              </c:extLst>
            </c:dLbl>
            <c:dLbl>
              <c:idx val="24"/>
              <c:layout>
                <c:manualLayout>
                  <c:x val="0"/>
                  <c:y val="0.1705748773042975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57-416F-9B0E-7252C89491B3}"/>
                </c:ext>
              </c:extLst>
            </c:dLbl>
            <c:dLbl>
              <c:idx val="31"/>
              <c:layout>
                <c:manualLayout>
                  <c:x val="-4.1259840878809256E-17"/>
                  <c:y val="0.179290990538372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57-416F-9B0E-7252C89491B3}"/>
                </c:ext>
              </c:extLst>
            </c:dLbl>
            <c:dLbl>
              <c:idx val="3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57-416F-9B0E-7252C89491B3}"/>
                </c:ext>
              </c:extLst>
            </c:dLbl>
            <c:dLbl>
              <c:idx val="4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57-416F-9B0E-7252C89491B3}"/>
                </c:ext>
              </c:extLst>
            </c:dLbl>
            <c:dLbl>
              <c:idx val="5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57-416F-9B0E-7252C89491B3}"/>
                </c:ext>
              </c:extLst>
            </c:dLbl>
            <c:dLbl>
              <c:idx val="5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57-416F-9B0E-7252C89491B3}"/>
                </c:ext>
              </c:extLst>
            </c:dLbl>
            <c:dLbl>
              <c:idx val="6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57-416F-9B0E-7252C89491B3}"/>
                </c:ext>
              </c:extLst>
            </c:dLbl>
            <c:dLbl>
              <c:idx val="7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57-416F-9B0E-7252C89491B3}"/>
                </c:ext>
              </c:extLst>
            </c:dLbl>
            <c:dLbl>
              <c:idx val="8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57-416F-9B0E-7252C89491B3}"/>
                </c:ext>
              </c:extLst>
            </c:dLbl>
            <c:dLbl>
              <c:idx val="8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57-416F-9B0E-7252C89491B3}"/>
                </c:ext>
              </c:extLst>
            </c:dLbl>
            <c:dLbl>
              <c:idx val="9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57-416F-9B0E-7252C89491B3}"/>
                </c:ext>
              </c:extLst>
            </c:dLbl>
            <c:dLbl>
              <c:idx val="10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57-416F-9B0E-7252C89491B3}"/>
                </c:ext>
              </c:extLst>
            </c:dLbl>
            <c:dLbl>
              <c:idx val="106"/>
              <c:layout>
                <c:manualLayout>
                  <c:x val="0"/>
                  <c:y val="3.48262710051972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57-416F-9B0E-7252C89491B3}"/>
                </c:ext>
              </c:extLst>
            </c:dLbl>
            <c:dLbl>
              <c:idx val="108"/>
              <c:layout>
                <c:manualLayout>
                  <c:x val="-1.6544273593612791E-16"/>
                  <c:y val="-6.08176020264537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57-416F-9B0E-7252C89491B3}"/>
                </c:ext>
              </c:extLst>
            </c:dLbl>
            <c:dLbl>
              <c:idx val="113"/>
              <c:layout>
                <c:manualLayout>
                  <c:x val="0"/>
                  <c:y val="6.39464834476738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57-416F-9B0E-7252C89491B3}"/>
                </c:ext>
              </c:extLst>
            </c:dLbl>
            <c:dLbl>
              <c:idx val="115"/>
              <c:layout>
                <c:manualLayout>
                  <c:x val="-1.6544273593612791E-16"/>
                  <c:y val="2.94894725977198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57-416F-9B0E-7252C89491B3}"/>
                </c:ext>
              </c:extLst>
            </c:dLbl>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Lato" panose="020F0502020204030203" pitchFamily="34" charset="0"/>
                    <a:cs typeface="Arial" panose="020B0604020202020204" pitchFamily="34" charset="0"/>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1"/>
              <c:pt idx="3">
                <c:v>19-25 Nov. avg.</c:v>
              </c:pt>
              <c:pt idx="10">
                <c:v>26 Nov.-2 Dec. avg.</c:v>
              </c:pt>
              <c:pt idx="17">
                <c:v>3-9 Dec. avg.</c:v>
              </c:pt>
              <c:pt idx="24">
                <c:v>10-16 Dec. avg.</c:v>
              </c:pt>
              <c:pt idx="31">
                <c:v>17-23 Dec. avg.</c:v>
              </c:pt>
              <c:pt idx="38">
                <c:v>24-30 Dec. avg.</c:v>
              </c:pt>
              <c:pt idx="45">
                <c:v>31 Dec.-6 Jan. avg.</c:v>
              </c:pt>
              <c:pt idx="52">
                <c:v>7-13 Jan. avg.</c:v>
              </c:pt>
              <c:pt idx="59">
                <c:v>14-20 Jan. avg.</c:v>
              </c:pt>
              <c:pt idx="66">
                <c:v>21-27 Jan. avg.</c:v>
              </c:pt>
              <c:pt idx="73">
                <c:v>28 Jan.-3 Feb. avg.</c:v>
              </c:pt>
              <c:pt idx="80">
                <c:v>4-10 Feb. avg.</c:v>
              </c:pt>
              <c:pt idx="87">
                <c:v>11-17 Feb. avg.</c:v>
              </c:pt>
              <c:pt idx="94">
                <c:v>18-24 Feb. avg.</c:v>
              </c:pt>
              <c:pt idx="101">
                <c:v>25 Feb.-2 Mar. avg.</c:v>
              </c:pt>
              <c:pt idx="108">
                <c:v>3-9 Mar. avg.</c:v>
              </c:pt>
              <c:pt idx="115">
                <c:v>10-17 Mar. avg.</c:v>
              </c:pt>
            </c:strLit>
          </c:cat>
          <c:val>
            <c:numLit>
              <c:formatCode>General</c:formatCode>
              <c:ptCount val="121"/>
              <c:pt idx="2">
                <c:v>2849.4285714285716</c:v>
              </c:pt>
              <c:pt idx="3">
                <c:v>2849.4285714285716</c:v>
              </c:pt>
              <c:pt idx="4">
                <c:v>2849.4285714285716</c:v>
              </c:pt>
              <c:pt idx="9">
                <c:v>3435.7142857142858</c:v>
              </c:pt>
              <c:pt idx="10">
                <c:v>3435.7142857142858</c:v>
              </c:pt>
              <c:pt idx="11">
                <c:v>3435.7142857142858</c:v>
              </c:pt>
              <c:pt idx="16">
                <c:v>3629.2857142857142</c:v>
              </c:pt>
              <c:pt idx="17">
                <c:v>3629.2857142857142</c:v>
              </c:pt>
              <c:pt idx="18">
                <c:v>3629.2857142857142</c:v>
              </c:pt>
              <c:pt idx="23">
                <c:v>3035.2857142857142</c:v>
              </c:pt>
              <c:pt idx="24">
                <c:v>3035.2857142857142</c:v>
              </c:pt>
              <c:pt idx="25">
                <c:v>3035.2857142857142</c:v>
              </c:pt>
              <c:pt idx="30">
                <c:v>3283.8571428571427</c:v>
              </c:pt>
              <c:pt idx="31">
                <c:v>3283.8571428571427</c:v>
              </c:pt>
              <c:pt idx="32">
                <c:v>3283.8571428571427</c:v>
              </c:pt>
              <c:pt idx="37">
                <c:v>3005.4285714285716</c:v>
              </c:pt>
              <c:pt idx="38">
                <c:v>3005.4285714285716</c:v>
              </c:pt>
              <c:pt idx="39">
                <c:v>3005.4285714285716</c:v>
              </c:pt>
              <c:pt idx="44">
                <c:v>1569</c:v>
              </c:pt>
              <c:pt idx="45">
                <c:v>1569</c:v>
              </c:pt>
              <c:pt idx="46">
                <c:v>1569</c:v>
              </c:pt>
              <c:pt idx="51">
                <c:v>1811.1428571428571</c:v>
              </c:pt>
              <c:pt idx="52">
                <c:v>1811.1428571428571</c:v>
              </c:pt>
              <c:pt idx="53">
                <c:v>1811.1428571428571</c:v>
              </c:pt>
              <c:pt idx="58">
                <c:v>1675.7142857142858</c:v>
              </c:pt>
              <c:pt idx="59">
                <c:v>1675.7142857142858</c:v>
              </c:pt>
              <c:pt idx="60">
                <c:v>1675.7142857142858</c:v>
              </c:pt>
              <c:pt idx="65">
                <c:v>2216</c:v>
              </c:pt>
              <c:pt idx="66">
                <c:v>2216</c:v>
              </c:pt>
              <c:pt idx="67">
                <c:v>2216</c:v>
              </c:pt>
              <c:pt idx="72">
                <c:v>2413.5714285714284</c:v>
              </c:pt>
              <c:pt idx="73">
                <c:v>2413.5714285714284</c:v>
              </c:pt>
              <c:pt idx="74">
                <c:v>2413.5714285714284</c:v>
              </c:pt>
              <c:pt idx="79">
                <c:v>1197.5714285714287</c:v>
              </c:pt>
              <c:pt idx="80">
                <c:v>1197.5714285714287</c:v>
              </c:pt>
              <c:pt idx="81">
                <c:v>1197.5714285714287</c:v>
              </c:pt>
              <c:pt idx="86">
                <c:v>1062.4285714285713</c:v>
              </c:pt>
              <c:pt idx="87">
                <c:v>1062.4285714285713</c:v>
              </c:pt>
              <c:pt idx="88">
                <c:v>1062.4285714285713</c:v>
              </c:pt>
              <c:pt idx="93">
                <c:v>2959.5714285714284</c:v>
              </c:pt>
              <c:pt idx="94">
                <c:v>2959.5714285714284</c:v>
              </c:pt>
              <c:pt idx="95">
                <c:v>2959.5714285714284</c:v>
              </c:pt>
              <c:pt idx="100">
                <c:v>2077.8571428571427</c:v>
              </c:pt>
              <c:pt idx="101">
                <c:v>2077.8571428571427</c:v>
              </c:pt>
              <c:pt idx="102">
                <c:v>2077.8571428571427</c:v>
              </c:pt>
              <c:pt idx="107">
                <c:v>1555.7142857142858</c:v>
              </c:pt>
              <c:pt idx="108">
                <c:v>1555.7142857142858</c:v>
              </c:pt>
              <c:pt idx="109">
                <c:v>1555.7142857142858</c:v>
              </c:pt>
              <c:pt idx="114">
                <c:v>750.875</c:v>
              </c:pt>
              <c:pt idx="115">
                <c:v>750.875</c:v>
              </c:pt>
              <c:pt idx="116">
                <c:v>750.875</c:v>
              </c:pt>
            </c:numLit>
          </c:val>
          <c:extLst>
            <c:ext xmlns:c16="http://schemas.microsoft.com/office/drawing/2014/chart" uri="{C3380CC4-5D6E-409C-BE32-E72D297353CC}">
              <c16:uniqueId val="{00000013-BE57-416F-9B0E-7252C89491B3}"/>
            </c:ext>
          </c:extLst>
        </c:ser>
        <c:dLbls>
          <c:showLegendKey val="0"/>
          <c:showVal val="0"/>
          <c:showCatName val="0"/>
          <c:showSerName val="0"/>
          <c:showPercent val="0"/>
          <c:showBubbleSize val="0"/>
        </c:dLbls>
        <c:gapWidth val="0"/>
        <c:overlap val="100"/>
        <c:axId val="272339520"/>
        <c:axId val="272339128"/>
      </c:barChart>
      <c:lineChart>
        <c:grouping val="standard"/>
        <c:varyColors val="0"/>
        <c:ser>
          <c:idx val="0"/>
          <c:order val="0"/>
          <c:tx>
            <c:v>Data</c:v>
          </c:tx>
          <c:spPr>
            <a:ln w="28575" cap="rnd">
              <a:solidFill>
                <a:schemeClr val="accent1"/>
              </a:solidFill>
              <a:round/>
            </a:ln>
            <a:effectLst/>
          </c:spPr>
          <c:marker>
            <c:symbol val="none"/>
          </c:marker>
          <c:dLbls>
            <c:dLbl>
              <c:idx val="0"/>
              <c:layout>
                <c:manualLayout>
                  <c:x val="-5.9452957301507894E-3"/>
                  <c:y val="-1.46381790795400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E57-416F-9B0E-7252C89491B3}"/>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5-BE57-416F-9B0E-7252C89491B3}"/>
                </c:ext>
              </c:extLst>
            </c:dLbl>
            <c:dLbl>
              <c:idx val="2"/>
              <c:delete val="1"/>
              <c:extLst>
                <c:ext xmlns:c15="http://schemas.microsoft.com/office/drawing/2012/chart" uri="{CE6537A1-D6FC-4f65-9D91-7224C49458BB}"/>
                <c:ext xmlns:c16="http://schemas.microsoft.com/office/drawing/2014/chart" uri="{C3380CC4-5D6E-409C-BE32-E72D297353CC}">
                  <c16:uniqueId val="{00000016-BE57-416F-9B0E-7252C89491B3}"/>
                </c:ext>
              </c:extLst>
            </c:dLbl>
            <c:dLbl>
              <c:idx val="3"/>
              <c:delete val="1"/>
              <c:extLst>
                <c:ext xmlns:c15="http://schemas.microsoft.com/office/drawing/2012/chart" uri="{CE6537A1-D6FC-4f65-9D91-7224C49458BB}"/>
                <c:ext xmlns:c16="http://schemas.microsoft.com/office/drawing/2014/chart" uri="{C3380CC4-5D6E-409C-BE32-E72D297353CC}">
                  <c16:uniqueId val="{00000017-BE57-416F-9B0E-7252C89491B3}"/>
                </c:ext>
              </c:extLst>
            </c:dLbl>
            <c:dLbl>
              <c:idx val="4"/>
              <c:delete val="1"/>
              <c:extLst>
                <c:ext xmlns:c15="http://schemas.microsoft.com/office/drawing/2012/chart" uri="{CE6537A1-D6FC-4f65-9D91-7224C49458BB}"/>
                <c:ext xmlns:c16="http://schemas.microsoft.com/office/drawing/2014/chart" uri="{C3380CC4-5D6E-409C-BE32-E72D297353CC}">
                  <c16:uniqueId val="{00000018-BE57-416F-9B0E-7252C89491B3}"/>
                </c:ext>
              </c:extLst>
            </c:dLbl>
            <c:dLbl>
              <c:idx val="5"/>
              <c:delete val="1"/>
              <c:extLst>
                <c:ext xmlns:c15="http://schemas.microsoft.com/office/drawing/2012/chart" uri="{CE6537A1-D6FC-4f65-9D91-7224C49458BB}"/>
                <c:ext xmlns:c16="http://schemas.microsoft.com/office/drawing/2014/chart" uri="{C3380CC4-5D6E-409C-BE32-E72D297353CC}">
                  <c16:uniqueId val="{00000019-BE57-416F-9B0E-7252C89491B3}"/>
                </c:ext>
              </c:extLst>
            </c:dLbl>
            <c:dLbl>
              <c:idx val="6"/>
              <c:layout>
                <c:manualLayout>
                  <c:x val="-1.8004502188805196E-2"/>
                  <c:y val="-2.7621485600941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E57-416F-9B0E-7252C89491B3}"/>
                </c:ext>
              </c:extLst>
            </c:dLbl>
            <c:dLbl>
              <c:idx val="7"/>
              <c:delete val="1"/>
              <c:extLst>
                <c:ext xmlns:c15="http://schemas.microsoft.com/office/drawing/2012/chart" uri="{CE6537A1-D6FC-4f65-9D91-7224C49458BB}"/>
                <c:ext xmlns:c16="http://schemas.microsoft.com/office/drawing/2014/chart" uri="{C3380CC4-5D6E-409C-BE32-E72D297353CC}">
                  <c16:uniqueId val="{0000001B-BE57-416F-9B0E-7252C89491B3}"/>
                </c:ext>
              </c:extLst>
            </c:dLbl>
            <c:dLbl>
              <c:idx val="8"/>
              <c:delete val="1"/>
              <c:extLst>
                <c:ext xmlns:c15="http://schemas.microsoft.com/office/drawing/2012/chart" uri="{CE6537A1-D6FC-4f65-9D91-7224C49458BB}"/>
                <c:ext xmlns:c16="http://schemas.microsoft.com/office/drawing/2014/chart" uri="{C3380CC4-5D6E-409C-BE32-E72D297353CC}">
                  <c16:uniqueId val="{0000001C-BE57-416F-9B0E-7252C89491B3}"/>
                </c:ext>
              </c:extLst>
            </c:dLbl>
            <c:dLbl>
              <c:idx val="9"/>
              <c:layout>
                <c:manualLayout>
                  <c:x val="-2.1380346349206179E-2"/>
                  <c:y val="3.6828647467921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E57-416F-9B0E-7252C89491B3}"/>
                </c:ext>
              </c:extLst>
            </c:dLbl>
            <c:dLbl>
              <c:idx val="10"/>
              <c:layout>
                <c:manualLayout>
                  <c:x val="-1.9280057373401858E-2"/>
                  <c:y val="-2.9983448857840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E57-416F-9B0E-7252C89491B3}"/>
                </c:ext>
              </c:extLst>
            </c:dLbl>
            <c:dLbl>
              <c:idx val="11"/>
              <c:delete val="1"/>
              <c:extLst>
                <c:ext xmlns:c15="http://schemas.microsoft.com/office/drawing/2012/chart" uri="{CE6537A1-D6FC-4f65-9D91-7224C49458BB}"/>
                <c:ext xmlns:c16="http://schemas.microsoft.com/office/drawing/2014/chart" uri="{C3380CC4-5D6E-409C-BE32-E72D297353CC}">
                  <c16:uniqueId val="{0000001F-BE57-416F-9B0E-7252C89491B3}"/>
                </c:ext>
              </c:extLst>
            </c:dLbl>
            <c:dLbl>
              <c:idx val="12"/>
              <c:delete val="1"/>
              <c:extLst>
                <c:ext xmlns:c15="http://schemas.microsoft.com/office/drawing/2012/chart" uri="{CE6537A1-D6FC-4f65-9D91-7224C49458BB}"/>
                <c:ext xmlns:c16="http://schemas.microsoft.com/office/drawing/2014/chart" uri="{C3380CC4-5D6E-409C-BE32-E72D297353CC}">
                  <c16:uniqueId val="{00000020-BE57-416F-9B0E-7252C89491B3}"/>
                </c:ext>
              </c:extLst>
            </c:dLbl>
            <c:dLbl>
              <c:idx val="13"/>
              <c:delete val="1"/>
              <c:extLst>
                <c:ext xmlns:c15="http://schemas.microsoft.com/office/drawing/2012/chart" uri="{CE6537A1-D6FC-4f65-9D91-7224C49458BB}"/>
                <c:ext xmlns:c16="http://schemas.microsoft.com/office/drawing/2014/chart" uri="{C3380CC4-5D6E-409C-BE32-E72D297353CC}">
                  <c16:uniqueId val="{00000021-BE57-416F-9B0E-7252C89491B3}"/>
                </c:ext>
              </c:extLst>
            </c:dLbl>
            <c:dLbl>
              <c:idx val="14"/>
              <c:delete val="1"/>
              <c:extLst>
                <c:ext xmlns:c15="http://schemas.microsoft.com/office/drawing/2012/chart" uri="{CE6537A1-D6FC-4f65-9D91-7224C49458BB}"/>
                <c:ext xmlns:c16="http://schemas.microsoft.com/office/drawing/2014/chart" uri="{C3380CC4-5D6E-409C-BE32-E72D297353CC}">
                  <c16:uniqueId val="{00000022-BE57-416F-9B0E-7252C89491B3}"/>
                </c:ext>
              </c:extLst>
            </c:dLbl>
            <c:dLbl>
              <c:idx val="15"/>
              <c:delete val="1"/>
              <c:extLst>
                <c:ext xmlns:c15="http://schemas.microsoft.com/office/drawing/2012/chart" uri="{CE6537A1-D6FC-4f65-9D91-7224C49458BB}"/>
                <c:ext xmlns:c16="http://schemas.microsoft.com/office/drawing/2014/chart" uri="{C3380CC4-5D6E-409C-BE32-E72D297353CC}">
                  <c16:uniqueId val="{00000023-BE57-416F-9B0E-7252C89491B3}"/>
                </c:ext>
              </c:extLst>
            </c:dLbl>
            <c:dLbl>
              <c:idx val="16"/>
              <c:delete val="1"/>
              <c:extLst>
                <c:ext xmlns:c15="http://schemas.microsoft.com/office/drawing/2012/chart" uri="{CE6537A1-D6FC-4f65-9D91-7224C49458BB}"/>
                <c:ext xmlns:c16="http://schemas.microsoft.com/office/drawing/2014/chart" uri="{C3380CC4-5D6E-409C-BE32-E72D297353CC}">
                  <c16:uniqueId val="{00000024-BE57-416F-9B0E-7252C89491B3}"/>
                </c:ext>
              </c:extLst>
            </c:dLbl>
            <c:dLbl>
              <c:idx val="17"/>
              <c:delete val="1"/>
              <c:extLst>
                <c:ext xmlns:c15="http://schemas.microsoft.com/office/drawing/2012/chart" uri="{CE6537A1-D6FC-4f65-9D91-7224C49458BB}"/>
                <c:ext xmlns:c16="http://schemas.microsoft.com/office/drawing/2014/chart" uri="{C3380CC4-5D6E-409C-BE32-E72D297353CC}">
                  <c16:uniqueId val="{00000025-BE57-416F-9B0E-7252C89491B3}"/>
                </c:ext>
              </c:extLst>
            </c:dLbl>
            <c:dLbl>
              <c:idx val="18"/>
              <c:layout>
                <c:manualLayout>
                  <c:x val="-2.3844978400799712E-2"/>
                  <c:y val="-2.3845340946520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E57-416F-9B0E-7252C89491B3}"/>
                </c:ext>
              </c:extLst>
            </c:dLbl>
            <c:dLbl>
              <c:idx val="19"/>
              <c:delete val="1"/>
              <c:extLst>
                <c:ext xmlns:c15="http://schemas.microsoft.com/office/drawing/2012/chart" uri="{CE6537A1-D6FC-4f65-9D91-7224C49458BB}"/>
                <c:ext xmlns:c16="http://schemas.microsoft.com/office/drawing/2014/chart" uri="{C3380CC4-5D6E-409C-BE32-E72D297353CC}">
                  <c16:uniqueId val="{00000027-BE57-416F-9B0E-7252C89491B3}"/>
                </c:ext>
              </c:extLst>
            </c:dLbl>
            <c:dLbl>
              <c:idx val="20"/>
              <c:layout>
                <c:manualLayout>
                  <c:x val="-2.0255064962405898E-2"/>
                  <c:y val="3.0690539556601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E57-416F-9B0E-7252C89491B3}"/>
                </c:ext>
              </c:extLst>
            </c:dLbl>
            <c:dLbl>
              <c:idx val="21"/>
              <c:layout>
                <c:manualLayout>
                  <c:x val="-1.1252813868003295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E57-416F-9B0E-7252C89491B3}"/>
                </c:ext>
              </c:extLst>
            </c:dLbl>
            <c:dLbl>
              <c:idx val="22"/>
              <c:delete val="1"/>
              <c:extLst>
                <c:ext xmlns:c15="http://schemas.microsoft.com/office/drawing/2012/chart" uri="{CE6537A1-D6FC-4f65-9D91-7224C49458BB}"/>
                <c:ext xmlns:c16="http://schemas.microsoft.com/office/drawing/2014/chart" uri="{C3380CC4-5D6E-409C-BE32-E72D297353CC}">
                  <c16:uniqueId val="{0000002A-BE57-416F-9B0E-7252C89491B3}"/>
                </c:ext>
              </c:extLst>
            </c:dLbl>
            <c:dLbl>
              <c:idx val="23"/>
              <c:delete val="1"/>
              <c:extLst>
                <c:ext xmlns:c15="http://schemas.microsoft.com/office/drawing/2012/chart" uri="{CE6537A1-D6FC-4f65-9D91-7224C49458BB}"/>
                <c:ext xmlns:c16="http://schemas.microsoft.com/office/drawing/2014/chart" uri="{C3380CC4-5D6E-409C-BE32-E72D297353CC}">
                  <c16:uniqueId val="{0000002B-BE57-416F-9B0E-7252C89491B3}"/>
                </c:ext>
              </c:extLst>
            </c:dLbl>
            <c:dLbl>
              <c:idx val="24"/>
              <c:delete val="1"/>
              <c:extLst>
                <c:ext xmlns:c15="http://schemas.microsoft.com/office/drawing/2012/chart" uri="{CE6537A1-D6FC-4f65-9D91-7224C49458BB}"/>
                <c:ext xmlns:c16="http://schemas.microsoft.com/office/drawing/2014/chart" uri="{C3380CC4-5D6E-409C-BE32-E72D297353CC}">
                  <c16:uniqueId val="{0000002C-BE57-416F-9B0E-7252C89491B3}"/>
                </c:ext>
              </c:extLst>
            </c:dLbl>
            <c:dLbl>
              <c:idx val="25"/>
              <c:layout>
                <c:manualLayout>
                  <c:x val="-2.1594415627199062E-2"/>
                  <c:y val="-4.2495764343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E57-416F-9B0E-7252C89491B3}"/>
                </c:ext>
              </c:extLst>
            </c:dLbl>
            <c:dLbl>
              <c:idx val="26"/>
              <c:delete val="1"/>
              <c:extLst>
                <c:ext xmlns:c15="http://schemas.microsoft.com/office/drawing/2012/chart" uri="{CE6537A1-D6FC-4f65-9D91-7224C49458BB}"/>
                <c:ext xmlns:c16="http://schemas.microsoft.com/office/drawing/2014/chart" uri="{C3380CC4-5D6E-409C-BE32-E72D297353CC}">
                  <c16:uniqueId val="{0000002E-BE57-416F-9B0E-7252C89491B3}"/>
                </c:ext>
              </c:extLst>
            </c:dLbl>
            <c:dLbl>
              <c:idx val="27"/>
              <c:delete val="1"/>
              <c:extLst>
                <c:ext xmlns:c15="http://schemas.microsoft.com/office/drawing/2012/chart" uri="{CE6537A1-D6FC-4f65-9D91-7224C49458BB}"/>
                <c:ext xmlns:c16="http://schemas.microsoft.com/office/drawing/2014/chart" uri="{C3380CC4-5D6E-409C-BE32-E72D297353CC}">
                  <c16:uniqueId val="{0000002F-BE57-416F-9B0E-7252C89491B3}"/>
                </c:ext>
              </c:extLst>
            </c:dLbl>
            <c:dLbl>
              <c:idx val="28"/>
              <c:layout>
                <c:manualLayout>
                  <c:x val="-2.2127984698561108E-2"/>
                  <c:y val="3.15906581340929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E57-416F-9B0E-7252C89491B3}"/>
                </c:ext>
              </c:extLst>
            </c:dLbl>
            <c:dLbl>
              <c:idx val="29"/>
              <c:delete val="1"/>
              <c:extLst>
                <c:ext xmlns:c15="http://schemas.microsoft.com/office/drawing/2012/chart" uri="{CE6537A1-D6FC-4f65-9D91-7224C49458BB}"/>
                <c:ext xmlns:c16="http://schemas.microsoft.com/office/drawing/2014/chart" uri="{C3380CC4-5D6E-409C-BE32-E72D297353CC}">
                  <c16:uniqueId val="{00000031-BE57-416F-9B0E-7252C89491B3}"/>
                </c:ext>
              </c:extLst>
            </c:dLbl>
            <c:dLbl>
              <c:idx val="30"/>
              <c:delete val="1"/>
              <c:extLst>
                <c:ext xmlns:c15="http://schemas.microsoft.com/office/drawing/2012/chart" uri="{CE6537A1-D6FC-4f65-9D91-7224C49458BB}"/>
                <c:ext xmlns:c16="http://schemas.microsoft.com/office/drawing/2014/chart" uri="{C3380CC4-5D6E-409C-BE32-E72D297353CC}">
                  <c16:uniqueId val="{00000032-BE57-416F-9B0E-7252C89491B3}"/>
                </c:ext>
              </c:extLst>
            </c:dLbl>
            <c:dLbl>
              <c:idx val="31"/>
              <c:layout>
                <c:manualLayout>
                  <c:x val="-2.1380346349206179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E57-416F-9B0E-7252C89491B3}"/>
                </c:ext>
              </c:extLst>
            </c:dLbl>
            <c:dLbl>
              <c:idx val="32"/>
              <c:layout>
                <c:manualLayout>
                  <c:x val="-4.2050081932889635E-3"/>
                  <c:y val="-1.6288701797426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E57-416F-9B0E-7252C89491B3}"/>
                </c:ext>
              </c:extLst>
            </c:dLbl>
            <c:dLbl>
              <c:idx val="33"/>
              <c:delete val="1"/>
              <c:extLst>
                <c:ext xmlns:c15="http://schemas.microsoft.com/office/drawing/2012/chart" uri="{CE6537A1-D6FC-4f65-9D91-7224C49458BB}"/>
                <c:ext xmlns:c16="http://schemas.microsoft.com/office/drawing/2014/chart" uri="{C3380CC4-5D6E-409C-BE32-E72D297353CC}">
                  <c16:uniqueId val="{00000035-BE57-416F-9B0E-7252C89491B3}"/>
                </c:ext>
              </c:extLst>
            </c:dLbl>
            <c:dLbl>
              <c:idx val="34"/>
              <c:delete val="1"/>
              <c:extLst>
                <c:ext xmlns:c15="http://schemas.microsoft.com/office/drawing/2012/chart" uri="{CE6537A1-D6FC-4f65-9D91-7224C49458BB}"/>
                <c:ext xmlns:c16="http://schemas.microsoft.com/office/drawing/2014/chart" uri="{C3380CC4-5D6E-409C-BE32-E72D297353CC}">
                  <c16:uniqueId val="{00000036-BE57-416F-9B0E-7252C89491B3}"/>
                </c:ext>
              </c:extLst>
            </c:dLbl>
            <c:dLbl>
              <c:idx val="35"/>
              <c:delete val="1"/>
              <c:extLst>
                <c:ext xmlns:c15="http://schemas.microsoft.com/office/drawing/2012/chart" uri="{CE6537A1-D6FC-4f65-9D91-7224C49458BB}"/>
                <c:ext xmlns:c16="http://schemas.microsoft.com/office/drawing/2014/chart" uri="{C3380CC4-5D6E-409C-BE32-E72D297353CC}">
                  <c16:uniqueId val="{00000037-BE57-416F-9B0E-7252C89491B3}"/>
                </c:ext>
              </c:extLst>
            </c:dLbl>
            <c:dLbl>
              <c:idx val="36"/>
              <c:delete val="1"/>
              <c:extLst>
                <c:ext xmlns:c15="http://schemas.microsoft.com/office/drawing/2012/chart" uri="{CE6537A1-D6FC-4f65-9D91-7224C49458BB}"/>
                <c:ext xmlns:c16="http://schemas.microsoft.com/office/drawing/2014/chart" uri="{C3380CC4-5D6E-409C-BE32-E72D297353CC}">
                  <c16:uniqueId val="{00000038-BE57-416F-9B0E-7252C89491B3}"/>
                </c:ext>
              </c:extLst>
            </c:dLbl>
            <c:dLbl>
              <c:idx val="37"/>
              <c:delete val="1"/>
              <c:extLst>
                <c:ext xmlns:c15="http://schemas.microsoft.com/office/drawing/2012/chart" uri="{CE6537A1-D6FC-4f65-9D91-7224C49458BB}"/>
                <c:ext xmlns:c16="http://schemas.microsoft.com/office/drawing/2014/chart" uri="{C3380CC4-5D6E-409C-BE32-E72D297353CC}">
                  <c16:uniqueId val="{00000039-BE57-416F-9B0E-7252C89491B3}"/>
                </c:ext>
              </c:extLst>
            </c:dLbl>
            <c:dLbl>
              <c:idx val="38"/>
              <c:layout>
                <c:manualLayout>
                  <c:x val="-1.9662741649747614E-2"/>
                  <c:y val="3.18715211850511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E57-416F-9B0E-7252C89491B3}"/>
                </c:ext>
              </c:extLst>
            </c:dLbl>
            <c:dLbl>
              <c:idx val="39"/>
              <c:layout>
                <c:manualLayout>
                  <c:x val="-1.3630967601997094E-2"/>
                  <c:y val="-6.1381079113202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E57-416F-9B0E-7252C89491B3}"/>
                </c:ext>
              </c:extLst>
            </c:dLbl>
            <c:dLbl>
              <c:idx val="40"/>
              <c:delete val="1"/>
              <c:extLst>
                <c:ext xmlns:c15="http://schemas.microsoft.com/office/drawing/2012/chart" uri="{CE6537A1-D6FC-4f65-9D91-7224C49458BB}"/>
                <c:ext xmlns:c16="http://schemas.microsoft.com/office/drawing/2014/chart" uri="{C3380CC4-5D6E-409C-BE32-E72D297353CC}">
                  <c16:uniqueId val="{0000003C-BE57-416F-9B0E-7252C89491B3}"/>
                </c:ext>
              </c:extLst>
            </c:dLbl>
            <c:dLbl>
              <c:idx val="41"/>
              <c:delete val="1"/>
              <c:extLst>
                <c:ext xmlns:c15="http://schemas.microsoft.com/office/drawing/2012/chart" uri="{CE6537A1-D6FC-4f65-9D91-7224C49458BB}"/>
                <c:ext xmlns:c16="http://schemas.microsoft.com/office/drawing/2014/chart" uri="{C3380CC4-5D6E-409C-BE32-E72D297353CC}">
                  <c16:uniqueId val="{0000003D-BE57-416F-9B0E-7252C89491B3}"/>
                </c:ext>
              </c:extLst>
            </c:dLbl>
            <c:dLbl>
              <c:idx val="42"/>
              <c:delete val="1"/>
              <c:extLst>
                <c:ext xmlns:c15="http://schemas.microsoft.com/office/drawing/2012/chart" uri="{CE6537A1-D6FC-4f65-9D91-7224C49458BB}"/>
                <c:ext xmlns:c16="http://schemas.microsoft.com/office/drawing/2014/chart" uri="{C3380CC4-5D6E-409C-BE32-E72D297353CC}">
                  <c16:uniqueId val="{0000003E-BE57-416F-9B0E-7252C89491B3}"/>
                </c:ext>
              </c:extLst>
            </c:dLbl>
            <c:dLbl>
              <c:idx val="43"/>
              <c:delete val="1"/>
              <c:extLst>
                <c:ext xmlns:c15="http://schemas.microsoft.com/office/drawing/2012/chart" uri="{CE6537A1-D6FC-4f65-9D91-7224C49458BB}"/>
                <c:ext xmlns:c16="http://schemas.microsoft.com/office/drawing/2014/chart" uri="{C3380CC4-5D6E-409C-BE32-E72D297353CC}">
                  <c16:uniqueId val="{0000003F-BE57-416F-9B0E-7252C89491B3}"/>
                </c:ext>
              </c:extLst>
            </c:dLbl>
            <c:dLbl>
              <c:idx val="44"/>
              <c:delete val="1"/>
              <c:extLst>
                <c:ext xmlns:c15="http://schemas.microsoft.com/office/drawing/2012/chart" uri="{CE6537A1-D6FC-4f65-9D91-7224C49458BB}"/>
                <c:ext xmlns:c16="http://schemas.microsoft.com/office/drawing/2014/chart" uri="{C3380CC4-5D6E-409C-BE32-E72D297353CC}">
                  <c16:uniqueId val="{00000040-BE57-416F-9B0E-7252C89491B3}"/>
                </c:ext>
              </c:extLst>
            </c:dLbl>
            <c:dLbl>
              <c:idx val="45"/>
              <c:layout>
                <c:manualLayout>
                  <c:x val="-2.5837698978793802E-2"/>
                  <c:y val="-0.116039585304724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BE57-416F-9B0E-7252C89491B3}"/>
                </c:ext>
              </c:extLst>
            </c:dLbl>
            <c:dLbl>
              <c:idx val="46"/>
              <c:delete val="1"/>
              <c:extLst>
                <c:ext xmlns:c15="http://schemas.microsoft.com/office/drawing/2012/chart" uri="{CE6537A1-D6FC-4f65-9D91-7224C49458BB}"/>
                <c:ext xmlns:c16="http://schemas.microsoft.com/office/drawing/2014/chart" uri="{C3380CC4-5D6E-409C-BE32-E72D297353CC}">
                  <c16:uniqueId val="{00000042-BE57-416F-9B0E-7252C89491B3}"/>
                </c:ext>
              </c:extLst>
            </c:dLbl>
            <c:dLbl>
              <c:idx val="47"/>
              <c:delete val="1"/>
              <c:extLst>
                <c:ext xmlns:c15="http://schemas.microsoft.com/office/drawing/2012/chart" uri="{CE6537A1-D6FC-4f65-9D91-7224C49458BB}"/>
                <c:ext xmlns:c16="http://schemas.microsoft.com/office/drawing/2014/chart" uri="{C3380CC4-5D6E-409C-BE32-E72D297353CC}">
                  <c16:uniqueId val="{00000043-BE57-416F-9B0E-7252C89491B3}"/>
                </c:ext>
              </c:extLst>
            </c:dLbl>
            <c:dLbl>
              <c:idx val="48"/>
              <c:layout>
                <c:manualLayout>
                  <c:x val="-2.066388766466544E-2"/>
                  <c:y val="-3.2107620847624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BE57-416F-9B0E-7252C89491B3}"/>
                </c:ext>
              </c:extLst>
            </c:dLbl>
            <c:dLbl>
              <c:idx val="49"/>
              <c:delete val="1"/>
              <c:extLst>
                <c:ext xmlns:c15="http://schemas.microsoft.com/office/drawing/2012/chart" uri="{CE6537A1-D6FC-4f65-9D91-7224C49458BB}"/>
                <c:ext xmlns:c16="http://schemas.microsoft.com/office/drawing/2014/chart" uri="{C3380CC4-5D6E-409C-BE32-E72D297353CC}">
                  <c16:uniqueId val="{00000045-BE57-416F-9B0E-7252C89491B3}"/>
                </c:ext>
              </c:extLst>
            </c:dLbl>
            <c:dLbl>
              <c:idx val="50"/>
              <c:delete val="1"/>
              <c:extLst>
                <c:ext xmlns:c15="http://schemas.microsoft.com/office/drawing/2012/chart" uri="{CE6537A1-D6FC-4f65-9D91-7224C49458BB}"/>
                <c:ext xmlns:c16="http://schemas.microsoft.com/office/drawing/2014/chart" uri="{C3380CC4-5D6E-409C-BE32-E72D297353CC}">
                  <c16:uniqueId val="{00000046-BE57-416F-9B0E-7252C89491B3}"/>
                </c:ext>
              </c:extLst>
            </c:dLbl>
            <c:dLbl>
              <c:idx val="51"/>
              <c:layout>
                <c:manualLayout>
                  <c:x val="-2.2847287974392578E-2"/>
                  <c:y val="-2.9983448857840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BE57-416F-9B0E-7252C89491B3}"/>
                </c:ext>
              </c:extLst>
            </c:dLbl>
            <c:dLbl>
              <c:idx val="52"/>
              <c:delete val="1"/>
              <c:extLst>
                <c:ext xmlns:c15="http://schemas.microsoft.com/office/drawing/2012/chart" uri="{CE6537A1-D6FC-4f65-9D91-7224C49458BB}"/>
                <c:ext xmlns:c16="http://schemas.microsoft.com/office/drawing/2014/chart" uri="{C3380CC4-5D6E-409C-BE32-E72D297353CC}">
                  <c16:uniqueId val="{00000048-BE57-416F-9B0E-7252C89491B3}"/>
                </c:ext>
              </c:extLst>
            </c:dLbl>
            <c:dLbl>
              <c:idx val="53"/>
              <c:layout>
                <c:manualLayout>
                  <c:x val="-1.4715224950837607E-2"/>
                  <c:y val="-3.1633971575727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BE57-416F-9B0E-7252C89491B3}"/>
                </c:ext>
              </c:extLst>
            </c:dLbl>
            <c:dLbl>
              <c:idx val="54"/>
              <c:layout>
                <c:manualLayout>
                  <c:x val="2.2505627736006508E-3"/>
                  <c:y val="1.5345269778300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BE57-416F-9B0E-7252C89491B3}"/>
                </c:ext>
              </c:extLst>
            </c:dLbl>
            <c:dLbl>
              <c:idx val="55"/>
              <c:delete val="1"/>
              <c:extLst>
                <c:ext xmlns:c15="http://schemas.microsoft.com/office/drawing/2012/chart" uri="{CE6537A1-D6FC-4f65-9D91-7224C49458BB}"/>
                <c:ext xmlns:c16="http://schemas.microsoft.com/office/drawing/2014/chart" uri="{C3380CC4-5D6E-409C-BE32-E72D297353CC}">
                  <c16:uniqueId val="{0000004B-BE57-416F-9B0E-7252C89491B3}"/>
                </c:ext>
              </c:extLst>
            </c:dLbl>
            <c:dLbl>
              <c:idx val="56"/>
              <c:delete val="1"/>
              <c:extLst>
                <c:ext xmlns:c15="http://schemas.microsoft.com/office/drawing/2012/chart" uri="{CE6537A1-D6FC-4f65-9D91-7224C49458BB}"/>
                <c:ext xmlns:c16="http://schemas.microsoft.com/office/drawing/2014/chart" uri="{C3380CC4-5D6E-409C-BE32-E72D297353CC}">
                  <c16:uniqueId val="{0000004C-BE57-416F-9B0E-7252C89491B3}"/>
                </c:ext>
              </c:extLst>
            </c:dLbl>
            <c:dLbl>
              <c:idx val="57"/>
              <c:layout>
                <c:manualLayout>
                  <c:x val="-2.0255064962405939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BE57-416F-9B0E-7252C89491B3}"/>
                </c:ext>
              </c:extLst>
            </c:dLbl>
            <c:dLbl>
              <c:idx val="58"/>
              <c:delete val="1"/>
              <c:extLst>
                <c:ext xmlns:c15="http://schemas.microsoft.com/office/drawing/2012/chart" uri="{CE6537A1-D6FC-4f65-9D91-7224C49458BB}"/>
                <c:ext xmlns:c16="http://schemas.microsoft.com/office/drawing/2014/chart" uri="{C3380CC4-5D6E-409C-BE32-E72D297353CC}">
                  <c16:uniqueId val="{0000004E-BE57-416F-9B0E-7252C89491B3}"/>
                </c:ext>
              </c:extLst>
            </c:dLbl>
            <c:dLbl>
              <c:idx val="59"/>
              <c:delete val="1"/>
              <c:extLst>
                <c:ext xmlns:c15="http://schemas.microsoft.com/office/drawing/2012/chart" uri="{CE6537A1-D6FC-4f65-9D91-7224C49458BB}"/>
                <c:ext xmlns:c16="http://schemas.microsoft.com/office/drawing/2014/chart" uri="{C3380CC4-5D6E-409C-BE32-E72D297353CC}">
                  <c16:uniqueId val="{0000004F-BE57-416F-9B0E-7252C89491B3}"/>
                </c:ext>
              </c:extLst>
            </c:dLbl>
            <c:dLbl>
              <c:idx val="60"/>
              <c:layout>
                <c:manualLayout>
                  <c:x val="-1.9024970273484036E-2"/>
                  <c:y val="-3.39943342776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BE57-416F-9B0E-7252C89491B3}"/>
                </c:ext>
              </c:extLst>
            </c:dLbl>
            <c:dLbl>
              <c:idx val="61"/>
              <c:delete val="1"/>
              <c:extLst>
                <c:ext xmlns:c15="http://schemas.microsoft.com/office/drawing/2012/chart" uri="{CE6537A1-D6FC-4f65-9D91-7224C49458BB}"/>
                <c:ext xmlns:c16="http://schemas.microsoft.com/office/drawing/2014/chart" uri="{C3380CC4-5D6E-409C-BE32-E72D297353CC}">
                  <c16:uniqueId val="{00000051-BE57-416F-9B0E-7252C89491B3}"/>
                </c:ext>
              </c:extLst>
            </c:dLbl>
            <c:dLbl>
              <c:idx val="62"/>
              <c:layout>
                <c:manualLayout>
                  <c:x val="-2.7006753283207806E-2"/>
                  <c:y val="-3.6828647467921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BE57-416F-9B0E-7252C89491B3}"/>
                </c:ext>
              </c:extLst>
            </c:dLbl>
            <c:dLbl>
              <c:idx val="63"/>
              <c:layout>
                <c:manualLayout>
                  <c:x val="-2.0255064962405856E-2"/>
                  <c:y val="2.4552431645281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BE57-416F-9B0E-7252C89491B3}"/>
                </c:ext>
              </c:extLst>
            </c:dLbl>
            <c:dLbl>
              <c:idx val="64"/>
              <c:layout>
                <c:manualLayout>
                  <c:x val="-1.5753939415204553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BE57-416F-9B0E-7252C89491B3}"/>
                </c:ext>
              </c:extLst>
            </c:dLbl>
            <c:dLbl>
              <c:idx val="65"/>
              <c:delete val="1"/>
              <c:extLst>
                <c:ext xmlns:c15="http://schemas.microsoft.com/office/drawing/2012/chart" uri="{CE6537A1-D6FC-4f65-9D91-7224C49458BB}"/>
                <c:ext xmlns:c16="http://schemas.microsoft.com/office/drawing/2014/chart" uri="{C3380CC4-5D6E-409C-BE32-E72D297353CC}">
                  <c16:uniqueId val="{00000055-BE57-416F-9B0E-7252C89491B3}"/>
                </c:ext>
              </c:extLst>
            </c:dLbl>
            <c:dLbl>
              <c:idx val="66"/>
              <c:delete val="1"/>
              <c:extLst>
                <c:ext xmlns:c15="http://schemas.microsoft.com/office/drawing/2012/chart" uri="{CE6537A1-D6FC-4f65-9D91-7224C49458BB}"/>
                <c:ext xmlns:c16="http://schemas.microsoft.com/office/drawing/2014/chart" uri="{C3380CC4-5D6E-409C-BE32-E72D297353CC}">
                  <c16:uniqueId val="{00000056-BE57-416F-9B0E-7252C89491B3}"/>
                </c:ext>
              </c:extLst>
            </c:dLbl>
            <c:dLbl>
              <c:idx val="67"/>
              <c:delete val="1"/>
              <c:extLst>
                <c:ext xmlns:c15="http://schemas.microsoft.com/office/drawing/2012/chart" uri="{CE6537A1-D6FC-4f65-9D91-7224C49458BB}"/>
                <c:ext xmlns:c16="http://schemas.microsoft.com/office/drawing/2014/chart" uri="{C3380CC4-5D6E-409C-BE32-E72D297353CC}">
                  <c16:uniqueId val="{00000057-BE57-416F-9B0E-7252C89491B3}"/>
                </c:ext>
              </c:extLst>
            </c:dLbl>
            <c:dLbl>
              <c:idx val="68"/>
              <c:layout>
                <c:manualLayout>
                  <c:x val="-2.6264156172753281E-2"/>
                  <c:y val="-3.423058454844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BE57-416F-9B0E-7252C89491B3}"/>
                </c:ext>
              </c:extLst>
            </c:dLbl>
            <c:dLbl>
              <c:idx val="69"/>
              <c:layout>
                <c:manualLayout>
                  <c:x val="-1.913257205702093E-2"/>
                  <c:y val="3.3309457274554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BE57-416F-9B0E-7252C89491B3}"/>
                </c:ext>
              </c:extLst>
            </c:dLbl>
            <c:dLbl>
              <c:idx val="70"/>
              <c:layout>
                <c:manualLayout>
                  <c:x val="-1.1252813868003253E-2"/>
                  <c:y val="-2.7621485600941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BE57-416F-9B0E-7252C89491B3}"/>
                </c:ext>
              </c:extLst>
            </c:dLbl>
            <c:dLbl>
              <c:idx val="71"/>
              <c:delete val="1"/>
              <c:extLst>
                <c:ext xmlns:c15="http://schemas.microsoft.com/office/drawing/2012/chart" uri="{CE6537A1-D6FC-4f65-9D91-7224C49458BB}"/>
                <c:ext xmlns:c16="http://schemas.microsoft.com/office/drawing/2014/chart" uri="{C3380CC4-5D6E-409C-BE32-E72D297353CC}">
                  <c16:uniqueId val="{0000005B-BE57-416F-9B0E-7252C89491B3}"/>
                </c:ext>
              </c:extLst>
            </c:dLbl>
            <c:dLbl>
              <c:idx val="72"/>
              <c:layout>
                <c:manualLayout>
                  <c:x val="-1.4628658028404228E-2"/>
                  <c:y val="-1.8414323733960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BE57-416F-9B0E-7252C89491B3}"/>
                </c:ext>
              </c:extLst>
            </c:dLbl>
            <c:dLbl>
              <c:idx val="73"/>
              <c:delete val="1"/>
              <c:extLst>
                <c:ext xmlns:c15="http://schemas.microsoft.com/office/drawing/2012/chart" uri="{CE6537A1-D6FC-4f65-9D91-7224C49458BB}"/>
                <c:ext xmlns:c16="http://schemas.microsoft.com/office/drawing/2014/chart" uri="{C3380CC4-5D6E-409C-BE32-E72D297353CC}">
                  <c16:uniqueId val="{0000005D-BE57-416F-9B0E-7252C89491B3}"/>
                </c:ext>
              </c:extLst>
            </c:dLbl>
            <c:dLbl>
              <c:idx val="74"/>
              <c:delete val="1"/>
              <c:extLst>
                <c:ext xmlns:c15="http://schemas.microsoft.com/office/drawing/2012/chart" uri="{CE6537A1-D6FC-4f65-9D91-7224C49458BB}"/>
                <c:ext xmlns:c16="http://schemas.microsoft.com/office/drawing/2014/chart" uri="{C3380CC4-5D6E-409C-BE32-E72D297353CC}">
                  <c16:uniqueId val="{0000005E-BE57-416F-9B0E-7252C89491B3}"/>
                </c:ext>
              </c:extLst>
            </c:dLbl>
            <c:dLbl>
              <c:idx val="75"/>
              <c:delete val="1"/>
              <c:extLst>
                <c:ext xmlns:c15="http://schemas.microsoft.com/office/drawing/2012/chart" uri="{CE6537A1-D6FC-4f65-9D91-7224C49458BB}"/>
                <c:ext xmlns:c16="http://schemas.microsoft.com/office/drawing/2014/chart" uri="{C3380CC4-5D6E-409C-BE32-E72D297353CC}">
                  <c16:uniqueId val="{0000005F-BE57-416F-9B0E-7252C89491B3}"/>
                </c:ext>
              </c:extLst>
            </c:dLbl>
            <c:dLbl>
              <c:idx val="76"/>
              <c:layout>
                <c:manualLayout>
                  <c:x val="-2.0255064962405939E-2"/>
                  <c:y val="-3.3759593512261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BE57-416F-9B0E-7252C89491B3}"/>
                </c:ext>
              </c:extLst>
            </c:dLbl>
            <c:dLbl>
              <c:idx val="77"/>
              <c:delete val="1"/>
              <c:extLst>
                <c:ext xmlns:c15="http://schemas.microsoft.com/office/drawing/2012/chart" uri="{CE6537A1-D6FC-4f65-9D91-7224C49458BB}"/>
                <c:ext xmlns:c16="http://schemas.microsoft.com/office/drawing/2014/chart" uri="{C3380CC4-5D6E-409C-BE32-E72D297353CC}">
                  <c16:uniqueId val="{00000061-BE57-416F-9B0E-7252C89491B3}"/>
                </c:ext>
              </c:extLst>
            </c:dLbl>
            <c:dLbl>
              <c:idx val="78"/>
              <c:delete val="1"/>
              <c:extLst>
                <c:ext xmlns:c15="http://schemas.microsoft.com/office/drawing/2012/chart" uri="{CE6537A1-D6FC-4f65-9D91-7224C49458BB}"/>
                <c:ext xmlns:c16="http://schemas.microsoft.com/office/drawing/2014/chart" uri="{C3380CC4-5D6E-409C-BE32-E72D297353CC}">
                  <c16:uniqueId val="{00000062-BE57-416F-9B0E-7252C89491B3}"/>
                </c:ext>
              </c:extLst>
            </c:dLbl>
            <c:dLbl>
              <c:idx val="79"/>
              <c:delete val="1"/>
              <c:extLst>
                <c:ext xmlns:c15="http://schemas.microsoft.com/office/drawing/2012/chart" uri="{CE6537A1-D6FC-4f65-9D91-7224C49458BB}"/>
                <c:ext xmlns:c16="http://schemas.microsoft.com/office/drawing/2014/chart" uri="{C3380CC4-5D6E-409C-BE32-E72D297353CC}">
                  <c16:uniqueId val="{00000063-BE57-416F-9B0E-7252C89491B3}"/>
                </c:ext>
              </c:extLst>
            </c:dLbl>
            <c:dLbl>
              <c:idx val="80"/>
              <c:delete val="1"/>
              <c:extLst>
                <c:ext xmlns:c15="http://schemas.microsoft.com/office/drawing/2012/chart" uri="{CE6537A1-D6FC-4f65-9D91-7224C49458BB}"/>
                <c:ext xmlns:c16="http://schemas.microsoft.com/office/drawing/2014/chart" uri="{C3380CC4-5D6E-409C-BE32-E72D297353CC}">
                  <c16:uniqueId val="{00000064-BE57-416F-9B0E-7252C89491B3}"/>
                </c:ext>
              </c:extLst>
            </c:dLbl>
            <c:dLbl>
              <c:idx val="81"/>
              <c:delete val="1"/>
              <c:extLst>
                <c:ext xmlns:c15="http://schemas.microsoft.com/office/drawing/2012/chart" uri="{CE6537A1-D6FC-4f65-9D91-7224C49458BB}"/>
                <c:ext xmlns:c16="http://schemas.microsoft.com/office/drawing/2014/chart" uri="{C3380CC4-5D6E-409C-BE32-E72D297353CC}">
                  <c16:uniqueId val="{00000065-BE57-416F-9B0E-7252C89491B3}"/>
                </c:ext>
              </c:extLst>
            </c:dLbl>
            <c:dLbl>
              <c:idx val="82"/>
              <c:layout>
                <c:manualLayout>
                  <c:x val="-2.0560352916596449E-2"/>
                  <c:y val="-2.6086716965319449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Arial" panose="020B0604020202020204" pitchFamily="34" charset="0"/>
                      <a:ea typeface="Lato" panose="020F0502020204030203"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0270051050301627E-2"/>
                      <c:h val="5.1560118914994901E-2"/>
                    </c:manualLayout>
                  </c15:layout>
                </c:ext>
                <c:ext xmlns:c16="http://schemas.microsoft.com/office/drawing/2014/chart" uri="{C3380CC4-5D6E-409C-BE32-E72D297353CC}">
                  <c16:uniqueId val="{00000066-BE57-416F-9B0E-7252C89491B3}"/>
                </c:ext>
              </c:extLst>
            </c:dLbl>
            <c:dLbl>
              <c:idx val="83"/>
              <c:delete val="1"/>
              <c:extLst>
                <c:ext xmlns:c15="http://schemas.microsoft.com/office/drawing/2012/chart" uri="{CE6537A1-D6FC-4f65-9D91-7224C49458BB}"/>
                <c:ext xmlns:c16="http://schemas.microsoft.com/office/drawing/2014/chart" uri="{C3380CC4-5D6E-409C-BE32-E72D297353CC}">
                  <c16:uniqueId val="{00000067-BE57-416F-9B0E-7252C89491B3}"/>
                </c:ext>
              </c:extLst>
            </c:dLbl>
            <c:dLbl>
              <c:idx val="84"/>
              <c:delete val="1"/>
              <c:extLst>
                <c:ext xmlns:c15="http://schemas.microsoft.com/office/drawing/2012/chart" uri="{CE6537A1-D6FC-4f65-9D91-7224C49458BB}"/>
                <c:ext xmlns:c16="http://schemas.microsoft.com/office/drawing/2014/chart" uri="{C3380CC4-5D6E-409C-BE32-E72D297353CC}">
                  <c16:uniqueId val="{00000068-BE57-416F-9B0E-7252C89491B3}"/>
                </c:ext>
              </c:extLst>
            </c:dLbl>
            <c:dLbl>
              <c:idx val="85"/>
              <c:delete val="1"/>
              <c:extLst>
                <c:ext xmlns:c15="http://schemas.microsoft.com/office/drawing/2012/chart" uri="{CE6537A1-D6FC-4f65-9D91-7224C49458BB}"/>
                <c:ext xmlns:c16="http://schemas.microsoft.com/office/drawing/2014/chart" uri="{C3380CC4-5D6E-409C-BE32-E72D297353CC}">
                  <c16:uniqueId val="{00000069-BE57-416F-9B0E-7252C89491B3}"/>
                </c:ext>
              </c:extLst>
            </c:dLbl>
            <c:dLbl>
              <c:idx val="86"/>
              <c:delete val="1"/>
              <c:extLst>
                <c:ext xmlns:c15="http://schemas.microsoft.com/office/drawing/2012/chart" uri="{CE6537A1-D6FC-4f65-9D91-7224C49458BB}"/>
                <c:ext xmlns:c16="http://schemas.microsoft.com/office/drawing/2014/chart" uri="{C3380CC4-5D6E-409C-BE32-E72D297353CC}">
                  <c16:uniqueId val="{0000006A-BE57-416F-9B0E-7252C89491B3}"/>
                </c:ext>
              </c:extLst>
            </c:dLbl>
            <c:dLbl>
              <c:idx val="87"/>
              <c:delete val="1"/>
              <c:extLst>
                <c:ext xmlns:c15="http://schemas.microsoft.com/office/drawing/2012/chart" uri="{CE6537A1-D6FC-4f65-9D91-7224C49458BB}"/>
                <c:ext xmlns:c16="http://schemas.microsoft.com/office/drawing/2014/chart" uri="{C3380CC4-5D6E-409C-BE32-E72D297353CC}">
                  <c16:uniqueId val="{0000006B-BE57-416F-9B0E-7252C89491B3}"/>
                </c:ext>
              </c:extLst>
            </c:dLbl>
            <c:dLbl>
              <c:idx val="88"/>
              <c:delete val="1"/>
              <c:extLst>
                <c:ext xmlns:c15="http://schemas.microsoft.com/office/drawing/2012/chart" uri="{CE6537A1-D6FC-4f65-9D91-7224C49458BB}"/>
                <c:ext xmlns:c16="http://schemas.microsoft.com/office/drawing/2014/chart" uri="{C3380CC4-5D6E-409C-BE32-E72D297353CC}">
                  <c16:uniqueId val="{0000006C-BE57-416F-9B0E-7252C89491B3}"/>
                </c:ext>
              </c:extLst>
            </c:dLbl>
            <c:dLbl>
              <c:idx val="89"/>
              <c:delete val="1"/>
              <c:extLst>
                <c:ext xmlns:c15="http://schemas.microsoft.com/office/drawing/2012/chart" uri="{CE6537A1-D6FC-4f65-9D91-7224C49458BB}"/>
                <c:ext xmlns:c16="http://schemas.microsoft.com/office/drawing/2014/chart" uri="{C3380CC4-5D6E-409C-BE32-E72D297353CC}">
                  <c16:uniqueId val="{0000006D-BE57-416F-9B0E-7252C89491B3}"/>
                </c:ext>
              </c:extLst>
            </c:dLbl>
            <c:dLbl>
              <c:idx val="90"/>
              <c:layout>
                <c:manualLayout>
                  <c:x val="-1.6367262073427698E-2"/>
                  <c:y val="-5.2173917246222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BE57-416F-9B0E-7252C89491B3}"/>
                </c:ext>
              </c:extLst>
            </c:dLbl>
            <c:dLbl>
              <c:idx val="91"/>
              <c:delete val="1"/>
              <c:extLst>
                <c:ext xmlns:c15="http://schemas.microsoft.com/office/drawing/2012/chart" uri="{CE6537A1-D6FC-4f65-9D91-7224C49458BB}"/>
                <c:ext xmlns:c16="http://schemas.microsoft.com/office/drawing/2014/chart" uri="{C3380CC4-5D6E-409C-BE32-E72D297353CC}">
                  <c16:uniqueId val="{0000006F-BE57-416F-9B0E-7252C89491B3}"/>
                </c:ext>
              </c:extLst>
            </c:dLbl>
            <c:dLbl>
              <c:idx val="92"/>
              <c:layout>
                <c:manualLayout>
                  <c:x val="-2.5266377141512374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BE57-416F-9B0E-7252C89491B3}"/>
                </c:ext>
              </c:extLst>
            </c:dLbl>
            <c:dLbl>
              <c:idx val="93"/>
              <c:layout>
                <c:manualLayout>
                  <c:x val="-1.9129783575605529E-2"/>
                  <c:y val="-3.3759593512261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BE57-416F-9B0E-7252C89491B3}"/>
                </c:ext>
              </c:extLst>
            </c:dLbl>
            <c:dLbl>
              <c:idx val="94"/>
              <c:delete val="1"/>
              <c:extLst>
                <c:ext xmlns:c15="http://schemas.microsoft.com/office/drawing/2012/chart" uri="{CE6537A1-D6FC-4f65-9D91-7224C49458BB}"/>
                <c:ext xmlns:c16="http://schemas.microsoft.com/office/drawing/2014/chart" uri="{C3380CC4-5D6E-409C-BE32-E72D297353CC}">
                  <c16:uniqueId val="{00000072-BE57-416F-9B0E-7252C89491B3}"/>
                </c:ext>
              </c:extLst>
            </c:dLbl>
            <c:dLbl>
              <c:idx val="95"/>
              <c:delete val="1"/>
              <c:extLst>
                <c:ext xmlns:c15="http://schemas.microsoft.com/office/drawing/2012/chart" uri="{CE6537A1-D6FC-4f65-9D91-7224C49458BB}"/>
                <c:ext xmlns:c16="http://schemas.microsoft.com/office/drawing/2014/chart" uri="{C3380CC4-5D6E-409C-BE32-E72D297353CC}">
                  <c16:uniqueId val="{00000073-BE57-416F-9B0E-7252C89491B3}"/>
                </c:ext>
              </c:extLst>
            </c:dLbl>
            <c:dLbl>
              <c:idx val="96"/>
              <c:layout>
                <c:manualLayout>
                  <c:x val="-2.0868387620629002E-2"/>
                  <c:y val="-3.069053955660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BE57-416F-9B0E-7252C89491B3}"/>
                </c:ext>
              </c:extLst>
            </c:dLbl>
            <c:dLbl>
              <c:idx val="97"/>
              <c:delete val="1"/>
              <c:extLst>
                <c:ext xmlns:c15="http://schemas.microsoft.com/office/drawing/2012/chart" uri="{CE6537A1-D6FC-4f65-9D91-7224C49458BB}"/>
                <c:ext xmlns:c16="http://schemas.microsoft.com/office/drawing/2014/chart" uri="{C3380CC4-5D6E-409C-BE32-E72D297353CC}">
                  <c16:uniqueId val="{00000075-BE57-416F-9B0E-7252C89491B3}"/>
                </c:ext>
              </c:extLst>
            </c:dLbl>
            <c:dLbl>
              <c:idx val="98"/>
              <c:layout>
                <c:manualLayout>
                  <c:x val="-2.3628178018321899E-2"/>
                  <c:y val="2.7171601436996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BE57-416F-9B0E-7252C89491B3}"/>
                </c:ext>
              </c:extLst>
            </c:dLbl>
            <c:dLbl>
              <c:idx val="99"/>
              <c:layout>
                <c:manualLayout>
                  <c:x val="-2.2811314411948325E-2"/>
                  <c:y val="-2.7621485600941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BE57-416F-9B0E-7252C89491B3}"/>
                </c:ext>
              </c:extLst>
            </c:dLbl>
            <c:dLbl>
              <c:idx val="100"/>
              <c:delete val="1"/>
              <c:extLst>
                <c:ext xmlns:c15="http://schemas.microsoft.com/office/drawing/2012/chart" uri="{CE6537A1-D6FC-4f65-9D91-7224C49458BB}"/>
                <c:ext xmlns:c16="http://schemas.microsoft.com/office/drawing/2014/chart" uri="{C3380CC4-5D6E-409C-BE32-E72D297353CC}">
                  <c16:uniqueId val="{00000078-BE57-416F-9B0E-7252C89491B3}"/>
                </c:ext>
              </c:extLst>
            </c:dLbl>
            <c:dLbl>
              <c:idx val="101"/>
              <c:layout>
                <c:manualLayout>
                  <c:x val="-1.5844404105715578E-2"/>
                  <c:y val="-2.43933783841341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BE57-416F-9B0E-7252C89491B3}"/>
                </c:ext>
              </c:extLst>
            </c:dLbl>
            <c:dLbl>
              <c:idx val="102"/>
              <c:delete val="1"/>
              <c:extLst>
                <c:ext xmlns:c15="http://schemas.microsoft.com/office/drawing/2012/chart" uri="{CE6537A1-D6FC-4f65-9D91-7224C49458BB}"/>
                <c:ext xmlns:c16="http://schemas.microsoft.com/office/drawing/2014/chart" uri="{C3380CC4-5D6E-409C-BE32-E72D297353CC}">
                  <c16:uniqueId val="{0000007A-BE57-416F-9B0E-7252C89491B3}"/>
                </c:ext>
              </c:extLst>
            </c:dLbl>
            <c:dLbl>
              <c:idx val="103"/>
              <c:layout>
                <c:manualLayout>
                  <c:x val="-2.2408516838373974E-2"/>
                  <c:y val="1.8414323733960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BE57-416F-9B0E-7252C89491B3}"/>
                </c:ext>
              </c:extLst>
            </c:dLbl>
            <c:dLbl>
              <c:idx val="104"/>
              <c:delete val="1"/>
              <c:extLst>
                <c:ext xmlns:c15="http://schemas.microsoft.com/office/drawing/2012/chart" uri="{CE6537A1-D6FC-4f65-9D91-7224C49458BB}"/>
                <c:ext xmlns:c16="http://schemas.microsoft.com/office/drawing/2014/chart" uri="{C3380CC4-5D6E-409C-BE32-E72D297353CC}">
                  <c16:uniqueId val="{0000007C-BE57-416F-9B0E-7252C89491B3}"/>
                </c:ext>
              </c:extLst>
            </c:dLbl>
            <c:dLbl>
              <c:idx val="105"/>
              <c:layout>
                <c:manualLayout>
                  <c:x val="-2.3013711624828553E-2"/>
                  <c:y val="-3.3799360907243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BE57-416F-9B0E-7252C89491B3}"/>
                </c:ext>
              </c:extLst>
            </c:dLbl>
            <c:dLbl>
              <c:idx val="106"/>
              <c:layout>
                <c:manualLayout>
                  <c:x val="-2.6703990566774995E-2"/>
                  <c:y val="3.06905395566014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BE57-416F-9B0E-7252C89491B3}"/>
                </c:ext>
              </c:extLst>
            </c:dLbl>
            <c:dLbl>
              <c:idx val="107"/>
              <c:delete val="1"/>
              <c:extLst>
                <c:ext xmlns:c15="http://schemas.microsoft.com/office/drawing/2012/chart" uri="{CE6537A1-D6FC-4f65-9D91-7224C49458BB}"/>
                <c:ext xmlns:c16="http://schemas.microsoft.com/office/drawing/2014/chart" uri="{C3380CC4-5D6E-409C-BE32-E72D297353CC}">
                  <c16:uniqueId val="{0000007F-BE57-416F-9B0E-7252C89491B3}"/>
                </c:ext>
              </c:extLst>
            </c:dLbl>
            <c:dLbl>
              <c:idx val="108"/>
              <c:layout>
                <c:manualLayout>
                  <c:x val="-1.8048506961243407E-2"/>
                  <c:y val="-3.10880139875835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BE57-416F-9B0E-7252C89491B3}"/>
                </c:ext>
              </c:extLst>
            </c:dLbl>
            <c:dLbl>
              <c:idx val="109"/>
              <c:layout>
                <c:manualLayout>
                  <c:x val="-1.9432610720973013E-2"/>
                  <c:y val="2.7454511951653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1-BE57-416F-9B0E-7252C89491B3}"/>
                </c:ext>
              </c:extLst>
            </c:dLbl>
            <c:dLbl>
              <c:idx val="110"/>
              <c:delete val="1"/>
              <c:extLst>
                <c:ext xmlns:c15="http://schemas.microsoft.com/office/drawing/2012/chart" uri="{CE6537A1-D6FC-4f65-9D91-7224C49458BB}"/>
                <c:ext xmlns:c16="http://schemas.microsoft.com/office/drawing/2014/chart" uri="{C3380CC4-5D6E-409C-BE32-E72D297353CC}">
                  <c16:uniqueId val="{00000082-BE57-416F-9B0E-7252C89491B3}"/>
                </c:ext>
              </c:extLst>
            </c:dLbl>
            <c:dLbl>
              <c:idx val="111"/>
              <c:layout>
                <c:manualLayout>
                  <c:x val="-1.7058378067922431E-2"/>
                  <c:y val="-3.0690546973211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BE57-416F-9B0E-7252C89491B3}"/>
                </c:ext>
              </c:extLst>
            </c:dLbl>
            <c:dLbl>
              <c:idx val="112"/>
              <c:delete val="1"/>
              <c:extLst>
                <c:ext xmlns:c15="http://schemas.microsoft.com/office/drawing/2012/chart" uri="{CE6537A1-D6FC-4f65-9D91-7224C49458BB}"/>
                <c:ext xmlns:c16="http://schemas.microsoft.com/office/drawing/2014/chart" uri="{C3380CC4-5D6E-409C-BE32-E72D297353CC}">
                  <c16:uniqueId val="{00000084-BE57-416F-9B0E-7252C89491B3}"/>
                </c:ext>
              </c:extLst>
            </c:dLbl>
            <c:dLbl>
              <c:idx val="113"/>
              <c:layout>
                <c:manualLayout>
                  <c:x val="-2.932882381202053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BE57-416F-9B0E-7252C89491B3}"/>
                </c:ext>
              </c:extLst>
            </c:dLbl>
            <c:dLbl>
              <c:idx val="114"/>
              <c:layout>
                <c:manualLayout>
                  <c:x val="-1.579244359108798E-2"/>
                  <c:y val="-2.4870470379906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BE57-416F-9B0E-7252C89491B3}"/>
                </c:ext>
              </c:extLst>
            </c:dLbl>
            <c:dLbl>
              <c:idx val="115"/>
              <c:delete val="1"/>
              <c:extLst>
                <c:ext xmlns:c15="http://schemas.microsoft.com/office/drawing/2012/chart" uri="{CE6537A1-D6FC-4f65-9D91-7224C49458BB}"/>
                <c:ext xmlns:c16="http://schemas.microsoft.com/office/drawing/2014/chart" uri="{C3380CC4-5D6E-409C-BE32-E72D297353CC}">
                  <c16:uniqueId val="{00000087-BE57-416F-9B0E-7252C89491B3}"/>
                </c:ext>
              </c:extLst>
            </c:dLbl>
            <c:dLbl>
              <c:idx val="116"/>
              <c:delete val="1"/>
              <c:extLst>
                <c:ext xmlns:c15="http://schemas.microsoft.com/office/drawing/2012/chart" uri="{CE6537A1-D6FC-4f65-9D91-7224C49458BB}"/>
                <c:ext xmlns:c16="http://schemas.microsoft.com/office/drawing/2014/chart" uri="{C3380CC4-5D6E-409C-BE32-E72D297353CC}">
                  <c16:uniqueId val="{00000088-BE57-416F-9B0E-7252C89491B3}"/>
                </c:ext>
              </c:extLst>
            </c:dLbl>
            <c:dLbl>
              <c:idx val="117"/>
              <c:delete val="1"/>
              <c:extLst>
                <c:ext xmlns:c15="http://schemas.microsoft.com/office/drawing/2012/chart" uri="{CE6537A1-D6FC-4f65-9D91-7224C49458BB}"/>
                <c:ext xmlns:c16="http://schemas.microsoft.com/office/drawing/2014/chart" uri="{C3380CC4-5D6E-409C-BE32-E72D297353CC}">
                  <c16:uniqueId val="{00000089-BE57-416F-9B0E-7252C89491B3}"/>
                </c:ext>
              </c:extLst>
            </c:dLbl>
            <c:dLbl>
              <c:idx val="118"/>
              <c:layout>
                <c:manualLayout>
                  <c:x val="-1.128031685077713E-2"/>
                  <c:y val="-2.8152505669986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BE57-416F-9B0E-7252C89491B3}"/>
                </c:ext>
              </c:extLst>
            </c:dLbl>
            <c:dLbl>
              <c:idx val="119"/>
              <c:delete val="1"/>
              <c:extLst>
                <c:ext xmlns:c15="http://schemas.microsoft.com/office/drawing/2012/chart" uri="{CE6537A1-D6FC-4f65-9D91-7224C49458BB}"/>
                <c:ext xmlns:c16="http://schemas.microsoft.com/office/drawing/2014/chart" uri="{C3380CC4-5D6E-409C-BE32-E72D297353CC}">
                  <c16:uniqueId val="{0000008B-BE57-416F-9B0E-7252C89491B3}"/>
                </c:ext>
              </c:extLst>
            </c:dLbl>
            <c:dLbl>
              <c:idx val="120"/>
              <c:delete val="1"/>
              <c:extLst>
                <c:ext xmlns:c15="http://schemas.microsoft.com/office/drawing/2012/chart" uri="{CE6537A1-D6FC-4f65-9D91-7224C49458BB}"/>
                <c:ext xmlns:c16="http://schemas.microsoft.com/office/drawing/2014/chart" uri="{C3380CC4-5D6E-409C-BE32-E72D297353CC}">
                  <c16:uniqueId val="{0000008C-BE57-416F-9B0E-7252C89491B3}"/>
                </c:ext>
              </c:extLst>
            </c:dLbl>
            <c:dLbl>
              <c:idx val="121"/>
              <c:delete val="1"/>
              <c:extLst>
                <c:ext xmlns:c15="http://schemas.microsoft.com/office/drawing/2012/chart" uri="{CE6537A1-D6FC-4f65-9D91-7224C49458BB}"/>
                <c:ext xmlns:c16="http://schemas.microsoft.com/office/drawing/2014/chart" uri="{C3380CC4-5D6E-409C-BE32-E72D297353CC}">
                  <c16:uniqueId val="{0000008D-BE57-416F-9B0E-7252C89491B3}"/>
                </c:ext>
              </c:extLst>
            </c:dLbl>
            <c:dLbl>
              <c:idx val="122"/>
              <c:delete val="1"/>
              <c:extLst>
                <c:ext xmlns:c15="http://schemas.microsoft.com/office/drawing/2012/chart" uri="{CE6537A1-D6FC-4f65-9D91-7224C49458BB}"/>
                <c:ext xmlns:c16="http://schemas.microsoft.com/office/drawing/2014/chart" uri="{C3380CC4-5D6E-409C-BE32-E72D297353CC}">
                  <c16:uniqueId val="{0000008E-BE57-416F-9B0E-7252C89491B3}"/>
                </c:ext>
              </c:extLst>
            </c:dLbl>
            <c:dLbl>
              <c:idx val="123"/>
              <c:delete val="1"/>
              <c:extLst>
                <c:ext xmlns:c15="http://schemas.microsoft.com/office/drawing/2012/chart" uri="{CE6537A1-D6FC-4f65-9D91-7224C49458BB}"/>
                <c:ext xmlns:c16="http://schemas.microsoft.com/office/drawing/2014/chart" uri="{C3380CC4-5D6E-409C-BE32-E72D297353CC}">
                  <c16:uniqueId val="{0000008F-BE57-416F-9B0E-7252C89491B3}"/>
                </c:ext>
              </c:extLst>
            </c:dLbl>
            <c:dLbl>
              <c:idx val="124"/>
              <c:layout>
                <c:manualLayout>
                  <c:x val="-3.6336111174194635E-2"/>
                  <c:y val="-2.7621485600941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BE57-416F-9B0E-7252C89491B3}"/>
                </c:ext>
              </c:extLst>
            </c:dLbl>
            <c:dLbl>
              <c:idx val="125"/>
              <c:delete val="1"/>
              <c:extLst>
                <c:ext xmlns:c15="http://schemas.microsoft.com/office/drawing/2012/chart" uri="{CE6537A1-D6FC-4f65-9D91-7224C49458BB}"/>
                <c:ext xmlns:c16="http://schemas.microsoft.com/office/drawing/2014/chart" uri="{C3380CC4-5D6E-409C-BE32-E72D297353CC}">
                  <c16:uniqueId val="{00000091-BE57-416F-9B0E-7252C89491B3}"/>
                </c:ext>
              </c:extLst>
            </c:dLbl>
            <c:dLbl>
              <c:idx val="126"/>
              <c:layout>
                <c:manualLayout>
                  <c:x val="-2.3753538212517984E-2"/>
                  <c:y val="-2.762148560094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BE57-416F-9B0E-7252C89491B3}"/>
                </c:ext>
              </c:extLst>
            </c:dLbl>
            <c:dLbl>
              <c:idx val="127"/>
              <c:layout>
                <c:manualLayout>
                  <c:x val="-2.7258950184229781E-2"/>
                  <c:y val="2.7621485600941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BE57-416F-9B0E-7252C89491B3}"/>
                </c:ext>
              </c:extLst>
            </c:dLbl>
            <c:dLbl>
              <c:idx val="128"/>
              <c:layout>
                <c:manualLayout>
                  <c:x val="-1.5856189393186417E-2"/>
                  <c:y val="-3.0690539556601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BE57-416F-9B0E-7252C89491B3}"/>
                </c:ext>
              </c:extLst>
            </c:dLbl>
            <c:dLbl>
              <c:idx val="129"/>
              <c:layout>
                <c:manualLayout>
                  <c:x val="-3.1674101498254573E-2"/>
                  <c:y val="2.1483377689621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BE57-416F-9B0E-7252C89491B3}"/>
                </c:ext>
              </c:extLst>
            </c:dLbl>
            <c:dLbl>
              <c:idx val="130"/>
              <c:delete val="1"/>
              <c:extLst>
                <c:ext xmlns:c15="http://schemas.microsoft.com/office/drawing/2012/chart" uri="{CE6537A1-D6FC-4f65-9D91-7224C49458BB}"/>
                <c:ext xmlns:c16="http://schemas.microsoft.com/office/drawing/2014/chart" uri="{C3380CC4-5D6E-409C-BE32-E72D297353CC}">
                  <c16:uniqueId val="{00000096-BE57-416F-9B0E-7252C89491B3}"/>
                </c:ext>
              </c:extLst>
            </c:dLbl>
            <c:dLbl>
              <c:idx val="131"/>
              <c:layout>
                <c:manualLayout>
                  <c:x val="-2.1402497557607928E-2"/>
                  <c:y val="-1.84143237339608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BE57-416F-9B0E-7252C89491B3}"/>
                </c:ext>
              </c:extLst>
            </c:dLbl>
            <c:dLbl>
              <c:idx val="132"/>
              <c:delete val="1"/>
              <c:extLst>
                <c:ext xmlns:c15="http://schemas.microsoft.com/office/drawing/2012/chart" uri="{CE6537A1-D6FC-4f65-9D91-7224C49458BB}"/>
                <c:ext xmlns:c16="http://schemas.microsoft.com/office/drawing/2014/chart" uri="{C3380CC4-5D6E-409C-BE32-E72D297353CC}">
                  <c16:uniqueId val="{00000098-BE57-416F-9B0E-7252C89491B3}"/>
                </c:ext>
              </c:extLst>
            </c:dLbl>
            <c:dLbl>
              <c:idx val="133"/>
              <c:layout>
                <c:manualLayout>
                  <c:x val="-2.4756190509607156E-2"/>
                  <c:y val="1.8414323733960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BE57-416F-9B0E-7252C89491B3}"/>
                </c:ext>
              </c:extLst>
            </c:dLbl>
            <c:dLbl>
              <c:idx val="134"/>
              <c:layout>
                <c:manualLayout>
                  <c:x val="-2.2505627736006506E-2"/>
                  <c:y val="-2.1483377689621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BE57-416F-9B0E-7252C89491B3}"/>
                </c:ext>
              </c:extLst>
            </c:dLbl>
            <c:dLbl>
              <c:idx val="135"/>
              <c:layout>
                <c:manualLayout>
                  <c:x val="-2.1380346349206179E-2"/>
                  <c:y val="3.9897701423581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BE57-416F-9B0E-7252C89491B3}"/>
                </c:ext>
              </c:extLst>
            </c:dLbl>
            <c:dLbl>
              <c:idx val="136"/>
              <c:layout>
                <c:manualLayout>
                  <c:x val="-1.4628658028404228E-2"/>
                  <c:y val="-3.6828647467921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BE57-416F-9B0E-7252C89491B3}"/>
                </c:ext>
              </c:extLst>
            </c:dLbl>
            <c:dLbl>
              <c:idx val="137"/>
              <c:layout>
                <c:manualLayout>
                  <c:x val="-5.6264069340017913E-3"/>
                  <c:y val="3.0690539556601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BE57-416F-9B0E-7252C89491B3}"/>
                </c:ext>
              </c:extLst>
            </c:dLbl>
            <c:dLbl>
              <c:idx val="138"/>
              <c:layout>
                <c:manualLayout>
                  <c:x val="-7.8769697076024412E-3"/>
                  <c:y val="1.5345269778300726E-3"/>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Arial" panose="020B0604020202020204" pitchFamily="34" charset="0"/>
                      <a:ea typeface="Lato" panose="020F0502020204030203"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2.6916730772263781E-2"/>
                      <c:h val="4.1739133796977974E-2"/>
                    </c:manualLayout>
                  </c15:layout>
                </c:ext>
                <c:ext xmlns:c16="http://schemas.microsoft.com/office/drawing/2014/chart" uri="{C3380CC4-5D6E-409C-BE32-E72D297353CC}">
                  <c16:uniqueId val="{0000009E-BE57-416F-9B0E-7252C89491B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Lato" panose="020F0502020204030203"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21"/>
              <c:pt idx="0">
                <c:v>42327</c:v>
              </c:pt>
              <c:pt idx="1">
                <c:v>42328</c:v>
              </c:pt>
              <c:pt idx="2">
                <c:v>42329</c:v>
              </c:pt>
              <c:pt idx="3">
                <c:v>42330</c:v>
              </c:pt>
              <c:pt idx="4">
                <c:v>42331</c:v>
              </c:pt>
              <c:pt idx="5">
                <c:v>42332</c:v>
              </c:pt>
              <c:pt idx="6">
                <c:v>42333</c:v>
              </c:pt>
              <c:pt idx="7">
                <c:v>42334</c:v>
              </c:pt>
              <c:pt idx="8">
                <c:v>42335</c:v>
              </c:pt>
              <c:pt idx="9">
                <c:v>42336</c:v>
              </c:pt>
              <c:pt idx="10">
                <c:v>42337</c:v>
              </c:pt>
              <c:pt idx="11">
                <c:v>42338</c:v>
              </c:pt>
              <c:pt idx="12">
                <c:v>42339</c:v>
              </c:pt>
              <c:pt idx="13">
                <c:v>42340</c:v>
              </c:pt>
              <c:pt idx="14">
                <c:v>42341</c:v>
              </c:pt>
              <c:pt idx="15">
                <c:v>42342</c:v>
              </c:pt>
              <c:pt idx="16">
                <c:v>42343</c:v>
              </c:pt>
              <c:pt idx="17">
                <c:v>42344</c:v>
              </c:pt>
              <c:pt idx="18">
                <c:v>42345</c:v>
              </c:pt>
              <c:pt idx="19">
                <c:v>42346</c:v>
              </c:pt>
              <c:pt idx="20">
                <c:v>42347</c:v>
              </c:pt>
              <c:pt idx="21">
                <c:v>42348</c:v>
              </c:pt>
              <c:pt idx="22">
                <c:v>42349</c:v>
              </c:pt>
              <c:pt idx="23">
                <c:v>42350</c:v>
              </c:pt>
              <c:pt idx="24">
                <c:v>42351</c:v>
              </c:pt>
              <c:pt idx="25">
                <c:v>42352</c:v>
              </c:pt>
              <c:pt idx="26">
                <c:v>42353</c:v>
              </c:pt>
              <c:pt idx="27">
                <c:v>42354</c:v>
              </c:pt>
              <c:pt idx="28">
                <c:v>42355</c:v>
              </c:pt>
              <c:pt idx="29">
                <c:v>42356</c:v>
              </c:pt>
              <c:pt idx="30">
                <c:v>42357</c:v>
              </c:pt>
              <c:pt idx="31">
                <c:v>42358</c:v>
              </c:pt>
              <c:pt idx="32">
                <c:v>42359</c:v>
              </c:pt>
              <c:pt idx="33">
                <c:v>42360</c:v>
              </c:pt>
              <c:pt idx="34">
                <c:v>42361</c:v>
              </c:pt>
              <c:pt idx="35">
                <c:v>42362</c:v>
              </c:pt>
              <c:pt idx="36">
                <c:v>42363</c:v>
              </c:pt>
              <c:pt idx="37">
                <c:v>42364</c:v>
              </c:pt>
              <c:pt idx="38">
                <c:v>42365</c:v>
              </c:pt>
              <c:pt idx="39">
                <c:v>42366</c:v>
              </c:pt>
              <c:pt idx="40">
                <c:v>42367</c:v>
              </c:pt>
              <c:pt idx="41">
                <c:v>42368</c:v>
              </c:pt>
              <c:pt idx="42">
                <c:v>42369</c:v>
              </c:pt>
              <c:pt idx="43">
                <c:v>42370</c:v>
              </c:pt>
              <c:pt idx="44">
                <c:v>42371</c:v>
              </c:pt>
              <c:pt idx="45">
                <c:v>42372</c:v>
              </c:pt>
              <c:pt idx="46">
                <c:v>42373</c:v>
              </c:pt>
              <c:pt idx="47">
                <c:v>42374</c:v>
              </c:pt>
              <c:pt idx="48">
                <c:v>42375</c:v>
              </c:pt>
              <c:pt idx="49">
                <c:v>42376</c:v>
              </c:pt>
              <c:pt idx="50">
                <c:v>42377</c:v>
              </c:pt>
              <c:pt idx="51">
                <c:v>42378</c:v>
              </c:pt>
              <c:pt idx="52">
                <c:v>42379</c:v>
              </c:pt>
              <c:pt idx="53">
                <c:v>42380</c:v>
              </c:pt>
              <c:pt idx="54">
                <c:v>42381</c:v>
              </c:pt>
              <c:pt idx="55">
                <c:v>42382</c:v>
              </c:pt>
              <c:pt idx="56">
                <c:v>42383</c:v>
              </c:pt>
              <c:pt idx="57">
                <c:v>42384</c:v>
              </c:pt>
              <c:pt idx="58">
                <c:v>42385</c:v>
              </c:pt>
              <c:pt idx="59">
                <c:v>42386</c:v>
              </c:pt>
              <c:pt idx="60">
                <c:v>42387</c:v>
              </c:pt>
              <c:pt idx="61">
                <c:v>42388</c:v>
              </c:pt>
              <c:pt idx="62">
                <c:v>42389</c:v>
              </c:pt>
              <c:pt idx="63">
                <c:v>42390</c:v>
              </c:pt>
              <c:pt idx="64">
                <c:v>42391</c:v>
              </c:pt>
              <c:pt idx="65">
                <c:v>42392</c:v>
              </c:pt>
              <c:pt idx="66">
                <c:v>42393</c:v>
              </c:pt>
              <c:pt idx="67">
                <c:v>42394</c:v>
              </c:pt>
              <c:pt idx="68">
                <c:v>42395</c:v>
              </c:pt>
              <c:pt idx="69">
                <c:v>42396</c:v>
              </c:pt>
              <c:pt idx="70">
                <c:v>42397</c:v>
              </c:pt>
              <c:pt idx="71">
                <c:v>42398</c:v>
              </c:pt>
              <c:pt idx="72">
                <c:v>42399</c:v>
              </c:pt>
              <c:pt idx="73">
                <c:v>42400</c:v>
              </c:pt>
              <c:pt idx="74">
                <c:v>42401</c:v>
              </c:pt>
              <c:pt idx="75">
                <c:v>42402</c:v>
              </c:pt>
              <c:pt idx="76">
                <c:v>42403</c:v>
              </c:pt>
              <c:pt idx="77">
                <c:v>42404</c:v>
              </c:pt>
              <c:pt idx="78">
                <c:v>42405</c:v>
              </c:pt>
              <c:pt idx="79">
                <c:v>42406</c:v>
              </c:pt>
              <c:pt idx="80">
                <c:v>42407</c:v>
              </c:pt>
              <c:pt idx="81">
                <c:v>42408</c:v>
              </c:pt>
              <c:pt idx="82">
                <c:v>42409</c:v>
              </c:pt>
              <c:pt idx="83">
                <c:v>42410</c:v>
              </c:pt>
              <c:pt idx="84">
                <c:v>42411</c:v>
              </c:pt>
              <c:pt idx="85">
                <c:v>42412</c:v>
              </c:pt>
              <c:pt idx="86">
                <c:v>42413</c:v>
              </c:pt>
              <c:pt idx="87">
                <c:v>42414</c:v>
              </c:pt>
              <c:pt idx="88">
                <c:v>42415</c:v>
              </c:pt>
              <c:pt idx="89">
                <c:v>42416</c:v>
              </c:pt>
              <c:pt idx="90">
                <c:v>42417</c:v>
              </c:pt>
              <c:pt idx="91">
                <c:v>42418</c:v>
              </c:pt>
              <c:pt idx="92">
                <c:v>42419</c:v>
              </c:pt>
              <c:pt idx="93">
                <c:v>42420</c:v>
              </c:pt>
              <c:pt idx="94">
                <c:v>42421</c:v>
              </c:pt>
              <c:pt idx="95">
                <c:v>42422</c:v>
              </c:pt>
              <c:pt idx="96">
                <c:v>42423</c:v>
              </c:pt>
              <c:pt idx="97">
                <c:v>42424</c:v>
              </c:pt>
              <c:pt idx="98">
                <c:v>42425</c:v>
              </c:pt>
              <c:pt idx="99">
                <c:v>42426</c:v>
              </c:pt>
              <c:pt idx="100">
                <c:v>42427</c:v>
              </c:pt>
              <c:pt idx="101">
                <c:v>42428</c:v>
              </c:pt>
              <c:pt idx="102">
                <c:v>42429</c:v>
              </c:pt>
              <c:pt idx="103">
                <c:v>42430</c:v>
              </c:pt>
              <c:pt idx="104">
                <c:v>42431</c:v>
              </c:pt>
              <c:pt idx="105">
                <c:v>42432</c:v>
              </c:pt>
              <c:pt idx="106">
                <c:v>42433</c:v>
              </c:pt>
              <c:pt idx="107">
                <c:v>42434</c:v>
              </c:pt>
              <c:pt idx="108">
                <c:v>42435</c:v>
              </c:pt>
              <c:pt idx="109">
                <c:v>42436</c:v>
              </c:pt>
              <c:pt idx="110">
                <c:v>42437</c:v>
              </c:pt>
              <c:pt idx="111">
                <c:v>42438</c:v>
              </c:pt>
              <c:pt idx="112">
                <c:v>42439</c:v>
              </c:pt>
              <c:pt idx="113">
                <c:v>42440</c:v>
              </c:pt>
              <c:pt idx="114">
                <c:v>42441</c:v>
              </c:pt>
              <c:pt idx="115">
                <c:v>42442</c:v>
              </c:pt>
              <c:pt idx="116">
                <c:v>42443</c:v>
              </c:pt>
              <c:pt idx="117">
                <c:v>42444</c:v>
              </c:pt>
              <c:pt idx="118">
                <c:v>42445</c:v>
              </c:pt>
              <c:pt idx="119">
                <c:v>42446</c:v>
              </c:pt>
              <c:pt idx="120">
                <c:v>42447</c:v>
              </c:pt>
            </c:numLit>
          </c:cat>
          <c:val>
            <c:numLit>
              <c:formatCode>General</c:formatCode>
              <c:ptCount val="121"/>
              <c:pt idx="0">
                <c:v>4737</c:v>
              </c:pt>
              <c:pt idx="1">
                <c:v>4432</c:v>
              </c:pt>
              <c:pt idx="2">
                <c:v>2020</c:v>
              </c:pt>
              <c:pt idx="3">
                <c:v>76</c:v>
              </c:pt>
              <c:pt idx="4">
                <c:v>409</c:v>
              </c:pt>
              <c:pt idx="5">
                <c:v>3383</c:v>
              </c:pt>
              <c:pt idx="6">
                <c:v>4889</c:v>
              </c:pt>
              <c:pt idx="7">
                <c:v>2973</c:v>
              </c:pt>
              <c:pt idx="8">
                <c:v>1961</c:v>
              </c:pt>
              <c:pt idx="9">
                <c:v>1420</c:v>
              </c:pt>
              <c:pt idx="10">
                <c:v>4703</c:v>
              </c:pt>
              <c:pt idx="11">
                <c:v>4744</c:v>
              </c:pt>
              <c:pt idx="12">
                <c:v>4386</c:v>
              </c:pt>
              <c:pt idx="13">
                <c:v>3863</c:v>
              </c:pt>
              <c:pt idx="14">
                <c:v>2671</c:v>
              </c:pt>
              <c:pt idx="15">
                <c:v>2435</c:v>
              </c:pt>
              <c:pt idx="16">
                <c:v>2110</c:v>
              </c:pt>
              <c:pt idx="17">
                <c:v>4978</c:v>
              </c:pt>
              <c:pt idx="18">
                <c:v>5287</c:v>
              </c:pt>
              <c:pt idx="19">
                <c:v>4721</c:v>
              </c:pt>
              <c:pt idx="20">
                <c:v>3203</c:v>
              </c:pt>
              <c:pt idx="21">
                <c:v>3308</c:v>
              </c:pt>
              <c:pt idx="22">
                <c:v>1999</c:v>
              </c:pt>
              <c:pt idx="23">
                <c:v>1671</c:v>
              </c:pt>
              <c:pt idx="24">
                <c:v>1738</c:v>
              </c:pt>
              <c:pt idx="25">
                <c:v>5005</c:v>
              </c:pt>
              <c:pt idx="26">
                <c:v>4421</c:v>
              </c:pt>
              <c:pt idx="27">
                <c:v>3105</c:v>
              </c:pt>
              <c:pt idx="28">
                <c:v>2135</c:v>
              </c:pt>
              <c:pt idx="29">
                <c:v>2330</c:v>
              </c:pt>
              <c:pt idx="30">
                <c:v>2373</c:v>
              </c:pt>
              <c:pt idx="31">
                <c:v>5223</c:v>
              </c:pt>
              <c:pt idx="32">
                <c:v>3904</c:v>
              </c:pt>
              <c:pt idx="33">
                <c:v>3668</c:v>
              </c:pt>
              <c:pt idx="34">
                <c:v>3354</c:v>
              </c:pt>
              <c:pt idx="35">
                <c:v>3110</c:v>
              </c:pt>
              <c:pt idx="36">
                <c:v>3008</c:v>
              </c:pt>
              <c:pt idx="37">
                <c:v>2710</c:v>
              </c:pt>
              <c:pt idx="38">
                <c:v>2678</c:v>
              </c:pt>
              <c:pt idx="39">
                <c:v>3337</c:v>
              </c:pt>
              <c:pt idx="40">
                <c:v>3643</c:v>
              </c:pt>
              <c:pt idx="41">
                <c:v>2552</c:v>
              </c:pt>
              <c:pt idx="42">
                <c:v>948</c:v>
              </c:pt>
              <c:pt idx="43">
                <c:v>828</c:v>
              </c:pt>
              <c:pt idx="44">
                <c:v>3203</c:v>
              </c:pt>
              <c:pt idx="45">
                <c:v>2241</c:v>
              </c:pt>
              <c:pt idx="46">
                <c:v>1917</c:v>
              </c:pt>
              <c:pt idx="47">
                <c:v>779</c:v>
              </c:pt>
              <c:pt idx="48">
                <c:v>1067</c:v>
              </c:pt>
              <c:pt idx="49">
                <c:v>119</c:v>
              </c:pt>
              <c:pt idx="50">
                <c:v>1475</c:v>
              </c:pt>
              <c:pt idx="51">
                <c:v>5050</c:v>
              </c:pt>
              <c:pt idx="52">
                <c:v>2410</c:v>
              </c:pt>
              <c:pt idx="53">
                <c:v>2645</c:v>
              </c:pt>
              <c:pt idx="54">
                <c:v>571</c:v>
              </c:pt>
              <c:pt idx="55">
                <c:v>408</c:v>
              </c:pt>
              <c:pt idx="56">
                <c:v>1792</c:v>
              </c:pt>
              <c:pt idx="57">
                <c:v>3564</c:v>
              </c:pt>
              <c:pt idx="58">
                <c:v>1188</c:v>
              </c:pt>
              <c:pt idx="59">
                <c:v>39</c:v>
              </c:pt>
              <c:pt idx="60">
                <c:v>435</c:v>
              </c:pt>
              <c:pt idx="61">
                <c:v>964</c:v>
              </c:pt>
              <c:pt idx="62">
                <c:v>3748</c:v>
              </c:pt>
              <c:pt idx="63">
                <c:v>3166</c:v>
              </c:pt>
              <c:pt idx="64">
                <c:v>4176</c:v>
              </c:pt>
              <c:pt idx="65">
                <c:v>1124</c:v>
              </c:pt>
              <c:pt idx="66">
                <c:v>418</c:v>
              </c:pt>
              <c:pt idx="67">
                <c:v>1295</c:v>
              </c:pt>
              <c:pt idx="68">
                <c:v>2808</c:v>
              </c:pt>
              <c:pt idx="69">
                <c:v>2525</c:v>
              </c:pt>
              <c:pt idx="70">
                <c:v>3180</c:v>
              </c:pt>
              <c:pt idx="71">
                <c:v>2076</c:v>
              </c:pt>
              <c:pt idx="72">
                <c:v>2623</c:v>
              </c:pt>
              <c:pt idx="73">
                <c:v>2105</c:v>
              </c:pt>
              <c:pt idx="74">
                <c:v>1244</c:v>
              </c:pt>
              <c:pt idx="75">
                <c:v>2368</c:v>
              </c:pt>
              <c:pt idx="76">
                <c:v>3299</c:v>
              </c:pt>
              <c:pt idx="77">
                <c:v>565</c:v>
              </c:pt>
              <c:pt idx="78">
                <c:v>38</c:v>
              </c:pt>
              <c:pt idx="79">
                <c:v>7</c:v>
              </c:pt>
              <c:pt idx="80">
                <c:v>608</c:v>
              </c:pt>
              <c:pt idx="81">
                <c:v>2418</c:v>
              </c:pt>
              <c:pt idx="82">
                <c:v>3676</c:v>
              </c:pt>
              <c:pt idx="83">
                <c:v>1071</c:v>
              </c:pt>
              <c:pt idx="84">
                <c:v>502</c:v>
              </c:pt>
              <c:pt idx="85">
                <c:v>123</c:v>
              </c:pt>
              <c:pt idx="86">
                <c:v>186</c:v>
              </c:pt>
              <c:pt idx="87">
                <c:v>51</c:v>
              </c:pt>
              <c:pt idx="88">
                <c:v>181</c:v>
              </c:pt>
              <c:pt idx="89">
                <c:v>1783</c:v>
              </c:pt>
              <c:pt idx="90">
                <c:v>4611</c:v>
              </c:pt>
              <c:pt idx="91">
                <c:v>4824</c:v>
              </c:pt>
              <c:pt idx="92">
                <c:v>2440</c:v>
              </c:pt>
              <c:pt idx="93">
                <c:v>3772</c:v>
              </c:pt>
              <c:pt idx="94">
                <c:v>1618</c:v>
              </c:pt>
              <c:pt idx="95">
                <c:v>2545</c:v>
              </c:pt>
              <c:pt idx="96">
                <c:v>3474</c:v>
              </c:pt>
              <c:pt idx="97">
                <c:v>2044</c:v>
              </c:pt>
              <c:pt idx="98">
                <c:v>1675</c:v>
              </c:pt>
              <c:pt idx="99">
                <c:v>3021</c:v>
              </c:pt>
              <c:pt idx="100">
                <c:v>1355</c:v>
              </c:pt>
              <c:pt idx="101">
                <c:v>3651</c:v>
              </c:pt>
              <c:pt idx="102">
                <c:v>2072</c:v>
              </c:pt>
              <c:pt idx="103">
                <c:v>609</c:v>
              </c:pt>
              <c:pt idx="104">
                <c:v>2162</c:v>
              </c:pt>
              <c:pt idx="105">
                <c:v>2569</c:v>
              </c:pt>
              <c:pt idx="106">
                <c:v>332</c:v>
              </c:pt>
              <c:pt idx="107">
                <c:v>630</c:v>
              </c:pt>
              <c:pt idx="108">
                <c:v>2480</c:v>
              </c:pt>
              <c:pt idx="109">
                <c:v>728</c:v>
              </c:pt>
              <c:pt idx="110">
                <c:v>811</c:v>
              </c:pt>
              <c:pt idx="111">
                <c:v>3340</c:v>
              </c:pt>
              <c:pt idx="112">
                <c:v>835</c:v>
              </c:pt>
              <c:pt idx="113">
                <c:v>232</c:v>
              </c:pt>
              <c:pt idx="114">
                <c:v>2578</c:v>
              </c:pt>
              <c:pt idx="115">
                <c:v>1418</c:v>
              </c:pt>
              <c:pt idx="116">
                <c:v>301</c:v>
              </c:pt>
              <c:pt idx="117">
                <c:v>128</c:v>
              </c:pt>
              <c:pt idx="118">
                <c:v>252</c:v>
              </c:pt>
              <c:pt idx="119">
                <c:v>263</c:v>
              </c:pt>
            </c:numLit>
          </c:val>
          <c:smooth val="1"/>
          <c:extLst>
            <c:ext xmlns:c16="http://schemas.microsoft.com/office/drawing/2014/chart" uri="{C3380CC4-5D6E-409C-BE32-E72D297353CC}">
              <c16:uniqueId val="{0000009F-BE57-416F-9B0E-7252C89491B3}"/>
            </c:ext>
          </c:extLst>
        </c:ser>
        <c:dLbls>
          <c:showLegendKey val="0"/>
          <c:showVal val="0"/>
          <c:showCatName val="0"/>
          <c:showSerName val="0"/>
          <c:showPercent val="0"/>
          <c:showBubbleSize val="0"/>
        </c:dLbls>
        <c:marker val="1"/>
        <c:smooth val="0"/>
        <c:axId val="197047240"/>
        <c:axId val="272338736"/>
      </c:lineChart>
      <c:catAx>
        <c:axId val="19704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crossAx val="272338736"/>
        <c:crosses val="autoZero"/>
        <c:auto val="0"/>
        <c:lblAlgn val="ctr"/>
        <c:lblOffset val="100"/>
        <c:tickLblSkip val="1"/>
        <c:tickMarkSkip val="1"/>
        <c:noMultiLvlLbl val="0"/>
      </c:catAx>
      <c:valAx>
        <c:axId val="272338736"/>
        <c:scaling>
          <c:orientation val="minMax"/>
          <c:max val="800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crossAx val="197047240"/>
        <c:crosses val="autoZero"/>
        <c:crossBetween val="midCat"/>
        <c:majorUnit val="1000"/>
      </c:valAx>
      <c:valAx>
        <c:axId val="272339128"/>
        <c:scaling>
          <c:orientation val="minMax"/>
        </c:scaling>
        <c:delete val="1"/>
        <c:axPos val="r"/>
        <c:numFmt formatCode="General" sourceLinked="1"/>
        <c:majorTickMark val="out"/>
        <c:minorTickMark val="none"/>
        <c:tickLblPos val="nextTo"/>
        <c:crossAx val="272339520"/>
        <c:crosses val="max"/>
        <c:crossBetween val="midCat"/>
      </c:valAx>
      <c:catAx>
        <c:axId val="272339520"/>
        <c:scaling>
          <c:orientation val="minMax"/>
        </c:scaling>
        <c:delete val="0"/>
        <c:axPos val="t"/>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crossAx val="272339128"/>
        <c:crosses val="max"/>
        <c:auto val="0"/>
        <c:lblAlgn val="ctr"/>
        <c:lblOffset val="50"/>
        <c:noMultiLvlLbl val="0"/>
      </c:catAx>
      <c:spPr>
        <a:noFill/>
        <a:ln w="25400">
          <a:noFill/>
        </a:ln>
        <a:effectLst/>
      </c:spPr>
    </c:plotArea>
    <c:plotVisOnly val="1"/>
    <c:dispBlanksAs val="gap"/>
    <c:showDLblsOverMax val="0"/>
  </c:chart>
  <c:spPr>
    <a:no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400" b="1">
                <a:solidFill>
                  <a:srgbClr val="595959"/>
                </a:solidFill>
                <a:latin typeface="Arial" panose="020B0604020202020204" pitchFamily="34" charset="0"/>
                <a:cs typeface="Arial" panose="020B0604020202020204" pitchFamily="34" charset="0"/>
              </a:rPr>
              <a:t>Arrivals per month</a:t>
            </a:r>
          </a:p>
        </c:rich>
      </c:tx>
      <c:layout>
        <c:manualLayout>
          <c:xMode val="edge"/>
          <c:yMode val="edge"/>
          <c:x val="1.8392586778673024E-2"/>
          <c:y val="3.71373262294794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2.3835149240538284E-2"/>
          <c:y val="0.15783363647528759"/>
          <c:w val="0.95694528615070085"/>
          <c:h val="0.73513958663524137"/>
        </c:manualLayout>
      </c:layout>
      <c:barChart>
        <c:barDir val="col"/>
        <c:grouping val="clustered"/>
        <c:varyColors val="0"/>
        <c:ser>
          <c:idx val="0"/>
          <c:order val="0"/>
          <c:tx>
            <c:v>2015</c:v>
          </c:tx>
          <c:spPr>
            <a:solidFill>
              <a:srgbClr val="9ECAE1"/>
            </a:solidFill>
            <a:ln>
              <a:noFill/>
            </a:ln>
            <a:effectLst/>
          </c:spPr>
          <c:invertIfNegative val="0"/>
          <c:dLbls>
            <c:dLbl>
              <c:idx val="2"/>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2D-41A3-B6F3-307784A9562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1694</c:v>
              </c:pt>
              <c:pt idx="1">
                <c:v>2873</c:v>
              </c:pt>
              <c:pt idx="2">
                <c:v>7874</c:v>
              </c:pt>
              <c:pt idx="3">
                <c:v>13556</c:v>
              </c:pt>
              <c:pt idx="4">
                <c:v>17889</c:v>
              </c:pt>
              <c:pt idx="5">
                <c:v>31318</c:v>
              </c:pt>
              <c:pt idx="6">
                <c:v>54899</c:v>
              </c:pt>
              <c:pt idx="7">
                <c:v>107843</c:v>
              </c:pt>
              <c:pt idx="8">
                <c:v>147123</c:v>
              </c:pt>
              <c:pt idx="9">
                <c:v>211663</c:v>
              </c:pt>
              <c:pt idx="10">
                <c:v>151249</c:v>
              </c:pt>
              <c:pt idx="11">
                <c:v>108742</c:v>
              </c:pt>
            </c:numLit>
          </c:val>
          <c:extLst>
            <c:ext xmlns:c16="http://schemas.microsoft.com/office/drawing/2014/chart" uri="{C3380CC4-5D6E-409C-BE32-E72D297353CC}">
              <c16:uniqueId val="{00000001-DE2D-41A3-B6F3-307784A95626}"/>
            </c:ext>
          </c:extLst>
        </c:ser>
        <c:ser>
          <c:idx val="1"/>
          <c:order val="1"/>
          <c:tx>
            <c:v>2016</c:v>
          </c:tx>
          <c:spPr>
            <a:solidFill>
              <a:srgbClr val="4F81BD"/>
            </a:solidFill>
            <a:ln>
              <a:noFill/>
            </a:ln>
            <a:effectLst/>
          </c:spPr>
          <c:invertIfNegative val="0"/>
          <c:dLbls>
            <c:dLbl>
              <c:idx val="1"/>
              <c:layout>
                <c:manualLayout>
                  <c:x val="0"/>
                  <c:y val="4.3435125711014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2D-41A3-B6F3-307784A95626}"/>
                </c:ext>
              </c:extLst>
            </c:dLbl>
            <c:dLbl>
              <c:idx val="2"/>
              <c:layout>
                <c:manualLayout>
                  <c:x val="1.747233146250949E-3"/>
                  <c:y val="-4.311893151966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2D-41A3-B6F3-307784A9562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67415</c:v>
              </c:pt>
              <c:pt idx="1">
                <c:v>57066</c:v>
              </c:pt>
              <c:pt idx="2">
                <c:v>19668</c:v>
              </c:pt>
            </c:numLit>
          </c:val>
          <c:extLst>
            <c:ext xmlns:c16="http://schemas.microsoft.com/office/drawing/2014/chart" uri="{C3380CC4-5D6E-409C-BE32-E72D297353CC}">
              <c16:uniqueId val="{00000004-DE2D-41A3-B6F3-307784A95626}"/>
            </c:ext>
          </c:extLst>
        </c:ser>
        <c:dLbls>
          <c:showLegendKey val="0"/>
          <c:showVal val="0"/>
          <c:showCatName val="0"/>
          <c:showSerName val="0"/>
          <c:showPercent val="0"/>
          <c:showBubbleSize val="0"/>
        </c:dLbls>
        <c:gapWidth val="150"/>
        <c:overlap val="-100"/>
        <c:axId val="272340304"/>
        <c:axId val="272340696"/>
      </c:barChart>
      <c:catAx>
        <c:axId val="2723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2340696"/>
        <c:crosses val="autoZero"/>
        <c:auto val="1"/>
        <c:lblAlgn val="ctr"/>
        <c:lblOffset val="100"/>
        <c:noMultiLvlLbl val="0"/>
      </c:catAx>
      <c:valAx>
        <c:axId val="272340696"/>
        <c:scaling>
          <c:orientation val="minMax"/>
        </c:scaling>
        <c:delete val="1"/>
        <c:axPos val="l"/>
        <c:majorGridlines>
          <c:spPr>
            <a:ln w="0" cap="flat" cmpd="sng" algn="ctr">
              <a:solidFill>
                <a:schemeClr val="bg1">
                  <a:lumMod val="75000"/>
                  <a:alpha val="99000"/>
                </a:schemeClr>
              </a:solidFill>
              <a:prstDash val="dash"/>
              <a:round/>
            </a:ln>
            <a:effectLst/>
          </c:spPr>
        </c:majorGridlines>
        <c:numFmt formatCode="General" sourceLinked="1"/>
        <c:majorTickMark val="none"/>
        <c:minorTickMark val="none"/>
        <c:tickLblPos val="nextTo"/>
        <c:crossAx val="272340304"/>
        <c:crosses val="autoZero"/>
        <c:crossBetween val="between"/>
      </c:valAx>
      <c:spPr>
        <a:noFill/>
        <a:ln>
          <a:noFill/>
        </a:ln>
        <a:effectLst/>
      </c:spPr>
    </c:plotArea>
    <c:legend>
      <c:legendPos val="b"/>
      <c:layout>
        <c:manualLayout>
          <c:xMode val="edge"/>
          <c:yMode val="edge"/>
          <c:x val="0.85337467076005324"/>
          <c:y val="0.17427415899409981"/>
          <c:w val="0.12831680226067205"/>
          <c:h val="7.7486884967863059E-2"/>
        </c:manualLayout>
      </c:layout>
      <c:overlay val="0"/>
      <c:spPr>
        <a:noFill/>
        <a:ln>
          <a:noFill/>
        </a:ln>
        <a:effectLst/>
      </c:spPr>
      <c:txPr>
        <a:bodyPr rot="0" spcFirstLastPara="1" vertOverflow="ellipsis" vert="horz" wrap="square" anchor="ctr" anchorCtr="1"/>
        <a:lstStyle/>
        <a:p>
          <a:pPr>
            <a:defRPr sz="900" b="1" i="0" u="none" strike="noStrike"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568380795369"/>
          <c:y val="0.17553547604608857"/>
          <c:w val="0.49412793201998911"/>
          <c:h val="0.72163573883161503"/>
        </c:manualLayout>
      </c:layout>
      <c:pieChart>
        <c:varyColors val="1"/>
        <c:ser>
          <c:idx val="1"/>
          <c:order val="0"/>
          <c:spPr>
            <a:solidFill>
              <a:srgbClr val="0072BC"/>
            </a:solidFill>
          </c:spPr>
          <c:dPt>
            <c:idx val="0"/>
            <c:bubble3D val="0"/>
            <c:spPr>
              <a:solidFill>
                <a:srgbClr val="0072BC">
                  <a:alpha val="60000"/>
                </a:srgbClr>
              </a:solidFill>
              <a:ln w="19050">
                <a:solidFill>
                  <a:schemeClr val="lt1"/>
                </a:solidFill>
              </a:ln>
              <a:effectLst/>
            </c:spPr>
            <c:extLst>
              <c:ext xmlns:c16="http://schemas.microsoft.com/office/drawing/2014/chart" uri="{C3380CC4-5D6E-409C-BE32-E72D297353CC}">
                <c16:uniqueId val="{00000001-1AE5-47CA-81E5-4CE2A7B5B1AA}"/>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3-1AE5-47CA-81E5-4CE2A7B5B1AA}"/>
              </c:ext>
            </c:extLst>
          </c:dPt>
          <c:dPt>
            <c:idx val="2"/>
            <c:bubble3D val="0"/>
            <c:spPr>
              <a:solidFill>
                <a:srgbClr val="0072BC"/>
              </a:solidFill>
              <a:ln w="19050">
                <a:solidFill>
                  <a:schemeClr val="lt1"/>
                </a:solidFill>
              </a:ln>
              <a:effectLst/>
            </c:spPr>
            <c:extLst>
              <c:ext xmlns:c16="http://schemas.microsoft.com/office/drawing/2014/chart" uri="{C3380CC4-5D6E-409C-BE32-E72D297353CC}">
                <c16:uniqueId val="{00000005-1AE5-47CA-81E5-4CE2A7B5B1AA}"/>
              </c:ext>
            </c:extLst>
          </c:dPt>
          <c:dLbls>
            <c:dLbl>
              <c:idx val="1"/>
              <c:layout>
                <c:manualLayout>
                  <c:x val="2.1431594654991386E-2"/>
                  <c:y val="6.486801228578163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AE5-47CA-81E5-4CE2A7B5B1AA}"/>
                </c:ext>
              </c:extLst>
            </c:dLbl>
            <c:dLbl>
              <c:idx val="2"/>
              <c:layout>
                <c:manualLayout>
                  <c:x val="-9.0047834508342153E-2"/>
                  <c:y val="-1.68546006593228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E5-47CA-81E5-4CE2A7B5B1A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595959"/>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'Site_Profile (2)'!$X$24:$X$26</c:f>
              <c:strCache>
                <c:ptCount val="3"/>
                <c:pt idx="0">
                  <c:v>Syrian</c:v>
                </c:pt>
                <c:pt idx="1">
                  <c:v>0</c:v>
                </c:pt>
                <c:pt idx="2">
                  <c:v>0</c:v>
                </c:pt>
              </c:strCache>
            </c:strRef>
          </c:cat>
          <c:val>
            <c:numRef>
              <c:f>'Site_Profile (2)'!$Y$24:$Y$26</c:f>
              <c:numCache>
                <c:formatCode>0"%"</c:formatCode>
                <c:ptCount val="3"/>
                <c:pt idx="0">
                  <c:v>100</c:v>
                </c:pt>
                <c:pt idx="1">
                  <c:v>0</c:v>
                </c:pt>
                <c:pt idx="2">
                  <c:v>0</c:v>
                </c:pt>
              </c:numCache>
            </c:numRef>
          </c:val>
          <c:extLst>
            <c:ext xmlns:c16="http://schemas.microsoft.com/office/drawing/2014/chart" uri="{C3380CC4-5D6E-409C-BE32-E72D297353CC}">
              <c16:uniqueId val="{00000006-1AE5-47CA-81E5-4CE2A7B5B1AA}"/>
            </c:ext>
          </c:extLst>
        </c:ser>
        <c:dLbls>
          <c:showLegendKey val="0"/>
          <c:showVal val="0"/>
          <c:showCatName val="0"/>
          <c:showSerName val="0"/>
          <c:showPercent val="0"/>
          <c:showBubbleSize val="0"/>
          <c:showLeaderLines val="0"/>
        </c:dLbls>
        <c:firstSliceAng val="25"/>
        <c:extLst/>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400" b="1">
                <a:solidFill>
                  <a:srgbClr val="595959"/>
                </a:solidFill>
                <a:latin typeface="Arial" panose="020B0604020202020204" pitchFamily="34" charset="0"/>
                <a:cs typeface="Arial" panose="020B0604020202020204" pitchFamily="34" charset="0"/>
              </a:rPr>
              <a:t>Arrivals per month</a:t>
            </a:r>
          </a:p>
        </c:rich>
      </c:tx>
      <c:layout>
        <c:manualLayout>
          <c:xMode val="edge"/>
          <c:yMode val="edge"/>
          <c:x val="1.8392586778673024E-2"/>
          <c:y val="3.71373262294794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2.3835149240538284E-2"/>
          <c:y val="0.15783363647528759"/>
          <c:w val="0.95694528615070085"/>
          <c:h val="0.73513958663524137"/>
        </c:manualLayout>
      </c:layout>
      <c:barChart>
        <c:barDir val="col"/>
        <c:grouping val="clustered"/>
        <c:varyColors val="0"/>
        <c:ser>
          <c:idx val="0"/>
          <c:order val="0"/>
          <c:tx>
            <c:v>2015</c:v>
          </c:tx>
          <c:spPr>
            <a:solidFill>
              <a:srgbClr val="9ECAE1"/>
            </a:solidFill>
            <a:ln>
              <a:noFill/>
            </a:ln>
            <a:effectLst/>
          </c:spPr>
          <c:invertIfNegative val="0"/>
          <c:dLbls>
            <c:dLbl>
              <c:idx val="2"/>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A6-4EEA-B2D9-401C8864E7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1694</c:v>
              </c:pt>
              <c:pt idx="1">
                <c:v>2873</c:v>
              </c:pt>
              <c:pt idx="2">
                <c:v>7874</c:v>
              </c:pt>
              <c:pt idx="3">
                <c:v>13556</c:v>
              </c:pt>
              <c:pt idx="4">
                <c:v>17889</c:v>
              </c:pt>
              <c:pt idx="5">
                <c:v>31318</c:v>
              </c:pt>
              <c:pt idx="6">
                <c:v>54899</c:v>
              </c:pt>
              <c:pt idx="7">
                <c:v>107843</c:v>
              </c:pt>
              <c:pt idx="8">
                <c:v>147123</c:v>
              </c:pt>
              <c:pt idx="9">
                <c:v>211663</c:v>
              </c:pt>
              <c:pt idx="10">
                <c:v>151249</c:v>
              </c:pt>
              <c:pt idx="11">
                <c:v>108742</c:v>
              </c:pt>
            </c:numLit>
          </c:val>
          <c:extLst>
            <c:ext xmlns:c16="http://schemas.microsoft.com/office/drawing/2014/chart" uri="{C3380CC4-5D6E-409C-BE32-E72D297353CC}">
              <c16:uniqueId val="{00000001-9FA6-4EEA-B2D9-401C8864E7B6}"/>
            </c:ext>
          </c:extLst>
        </c:ser>
        <c:ser>
          <c:idx val="1"/>
          <c:order val="1"/>
          <c:tx>
            <c:v>2016</c:v>
          </c:tx>
          <c:spPr>
            <a:solidFill>
              <a:srgbClr val="4F81BD"/>
            </a:solidFill>
            <a:ln>
              <a:noFill/>
            </a:ln>
            <a:effectLst/>
          </c:spPr>
          <c:invertIfNegative val="0"/>
          <c:dLbls>
            <c:dLbl>
              <c:idx val="1"/>
              <c:layout>
                <c:manualLayout>
                  <c:x val="0"/>
                  <c:y val="4.3435125711014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A6-4EEA-B2D9-401C8864E7B6}"/>
                </c:ext>
              </c:extLst>
            </c:dLbl>
            <c:dLbl>
              <c:idx val="2"/>
              <c:layout>
                <c:manualLayout>
                  <c:x val="1.747233146250949E-3"/>
                  <c:y val="-4.311893151966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A6-4EEA-B2D9-401C8864E7B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67415</c:v>
              </c:pt>
              <c:pt idx="1">
                <c:v>57066</c:v>
              </c:pt>
              <c:pt idx="2">
                <c:v>19668</c:v>
              </c:pt>
            </c:numLit>
          </c:val>
          <c:extLst>
            <c:ext xmlns:c16="http://schemas.microsoft.com/office/drawing/2014/chart" uri="{C3380CC4-5D6E-409C-BE32-E72D297353CC}">
              <c16:uniqueId val="{00000004-9FA6-4EEA-B2D9-401C8864E7B6}"/>
            </c:ext>
          </c:extLst>
        </c:ser>
        <c:dLbls>
          <c:showLegendKey val="0"/>
          <c:showVal val="0"/>
          <c:showCatName val="0"/>
          <c:showSerName val="0"/>
          <c:showPercent val="0"/>
          <c:showBubbleSize val="0"/>
        </c:dLbls>
        <c:gapWidth val="150"/>
        <c:overlap val="-100"/>
        <c:axId val="195539872"/>
        <c:axId val="207830928"/>
      </c:barChart>
      <c:catAx>
        <c:axId val="1955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7830928"/>
        <c:crosses val="autoZero"/>
        <c:auto val="1"/>
        <c:lblAlgn val="ctr"/>
        <c:lblOffset val="100"/>
        <c:noMultiLvlLbl val="0"/>
      </c:catAx>
      <c:valAx>
        <c:axId val="207830928"/>
        <c:scaling>
          <c:orientation val="minMax"/>
        </c:scaling>
        <c:delete val="1"/>
        <c:axPos val="l"/>
        <c:majorGridlines>
          <c:spPr>
            <a:ln w="0" cap="flat" cmpd="sng" algn="ctr">
              <a:solidFill>
                <a:schemeClr val="bg1">
                  <a:lumMod val="75000"/>
                  <a:alpha val="99000"/>
                </a:schemeClr>
              </a:solidFill>
              <a:prstDash val="dash"/>
              <a:round/>
            </a:ln>
            <a:effectLst/>
          </c:spPr>
        </c:majorGridlines>
        <c:numFmt formatCode="General" sourceLinked="1"/>
        <c:majorTickMark val="none"/>
        <c:minorTickMark val="none"/>
        <c:tickLblPos val="nextTo"/>
        <c:crossAx val="195539872"/>
        <c:crosses val="autoZero"/>
        <c:crossBetween val="between"/>
      </c:valAx>
      <c:spPr>
        <a:noFill/>
        <a:ln>
          <a:noFill/>
        </a:ln>
        <a:effectLst/>
      </c:spPr>
    </c:plotArea>
    <c:legend>
      <c:legendPos val="b"/>
      <c:layout>
        <c:manualLayout>
          <c:xMode val="edge"/>
          <c:yMode val="edge"/>
          <c:x val="0.85337467076005324"/>
          <c:y val="0.17427415899409981"/>
          <c:w val="0.12831680226067205"/>
          <c:h val="7.7486884967863059E-2"/>
        </c:manualLayout>
      </c:layout>
      <c:overlay val="0"/>
      <c:spPr>
        <a:noFill/>
        <a:ln>
          <a:noFill/>
        </a:ln>
        <a:effectLst/>
      </c:spPr>
      <c:txPr>
        <a:bodyPr rot="0" spcFirstLastPara="1" vertOverflow="ellipsis" vert="horz" wrap="square" anchor="ctr" anchorCtr="1"/>
        <a:lstStyle/>
        <a:p>
          <a:pPr>
            <a:defRPr sz="900" b="1" i="0" u="none" strike="noStrike" baseline="0">
              <a:solidFill>
                <a:schemeClr val="tx1">
                  <a:lumMod val="65000"/>
                  <a:lumOff val="35000"/>
                </a:schemeClr>
              </a:solidFill>
              <a:latin typeface="Arial" panose="020B0604020202020204" pitchFamily="34" charset="0"/>
              <a:ea typeface="Lato" panose="020F0502020204030203" pitchFamily="34" charset="0"/>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14993027929295"/>
          <c:y val="0.11126208415952488"/>
          <c:w val="0.47770039576754292"/>
          <c:h val="0.77747583168095014"/>
        </c:manualLayout>
      </c:layout>
      <c:pieChart>
        <c:varyColors val="1"/>
        <c:ser>
          <c:idx val="0"/>
          <c:order val="0"/>
          <c:dPt>
            <c:idx val="0"/>
            <c:bubble3D val="0"/>
            <c:spPr>
              <a:solidFill>
                <a:srgbClr val="0072BC">
                  <a:alpha val="80000"/>
                </a:srgbClr>
              </a:solidFill>
              <a:ln w="19050">
                <a:solidFill>
                  <a:schemeClr val="lt1"/>
                </a:solidFill>
              </a:ln>
              <a:effectLst/>
            </c:spPr>
            <c:extLst>
              <c:ext xmlns:c16="http://schemas.microsoft.com/office/drawing/2014/chart" uri="{C3380CC4-5D6E-409C-BE32-E72D297353CC}">
                <c16:uniqueId val="{00000001-EE91-4F64-91BE-24A5F7C6550B}"/>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3-EE91-4F64-91BE-24A5F7C6550B}"/>
              </c:ext>
            </c:extLst>
          </c:dPt>
          <c:dPt>
            <c:idx val="2"/>
            <c:bubble3D val="0"/>
            <c:spPr>
              <a:solidFill>
                <a:srgbClr val="0072BC">
                  <a:alpha val="20000"/>
                </a:srgbClr>
              </a:solidFill>
              <a:ln w="19050">
                <a:solidFill>
                  <a:schemeClr val="lt1"/>
                </a:solidFill>
              </a:ln>
              <a:effectLst/>
            </c:spPr>
            <c:extLst>
              <c:ext xmlns:c16="http://schemas.microsoft.com/office/drawing/2014/chart" uri="{C3380CC4-5D6E-409C-BE32-E72D297353CC}">
                <c16:uniqueId val="{00000005-EE91-4F64-91BE-24A5F7C6550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595959"/>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'Site_Profile (2)'!$W$28:$W$30</c:f>
              <c:strCache>
                <c:ptCount val="3"/>
                <c:pt idx="0">
                  <c:v>% Adult men estimation</c:v>
                </c:pt>
                <c:pt idx="1">
                  <c:v>% Adult women estimation</c:v>
                </c:pt>
                <c:pt idx="2">
                  <c:v>% Under 18s estimation</c:v>
                </c:pt>
              </c:strCache>
            </c:strRef>
          </c:cat>
          <c:val>
            <c:numRef>
              <c:f>'Site_Profile (2)'!$X$28:$X$30</c:f>
              <c:numCache>
                <c:formatCode>0"%"</c:formatCode>
                <c:ptCount val="3"/>
                <c:pt idx="0">
                  <c:v>23</c:v>
                </c:pt>
                <c:pt idx="1">
                  <c:v>23</c:v>
                </c:pt>
                <c:pt idx="2">
                  <c:v>54</c:v>
                </c:pt>
              </c:numCache>
            </c:numRef>
          </c:val>
          <c:extLst>
            <c:ext xmlns:c16="http://schemas.microsoft.com/office/drawing/2014/chart" uri="{C3380CC4-5D6E-409C-BE32-E72D297353CC}">
              <c16:uniqueId val="{00000006-EE91-4F64-91BE-24A5F7C6550B}"/>
            </c:ext>
          </c:extLst>
        </c:ser>
        <c:dLbls>
          <c:showLegendKey val="0"/>
          <c:showVal val="0"/>
          <c:showCatName val="0"/>
          <c:showSerName val="0"/>
          <c:showPercent val="0"/>
          <c:showBubbleSize val="0"/>
          <c:showLeaderLines val="0"/>
        </c:dLbls>
        <c:firstSliceAng val="25"/>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568380795369"/>
          <c:y val="0.17553547604608857"/>
          <c:w val="0.49412793201998911"/>
          <c:h val="0.72163573883161503"/>
        </c:manualLayout>
      </c:layout>
      <c:pieChart>
        <c:varyColors val="1"/>
        <c:ser>
          <c:idx val="1"/>
          <c:order val="0"/>
          <c:spPr>
            <a:solidFill>
              <a:srgbClr val="0072BC"/>
            </a:solidFill>
          </c:spPr>
          <c:dPt>
            <c:idx val="0"/>
            <c:bubble3D val="0"/>
            <c:spPr>
              <a:solidFill>
                <a:srgbClr val="0072BC">
                  <a:alpha val="60000"/>
                </a:srgbClr>
              </a:solidFill>
              <a:ln w="19050">
                <a:solidFill>
                  <a:schemeClr val="lt1"/>
                </a:solidFill>
              </a:ln>
              <a:effectLst/>
            </c:spPr>
            <c:extLst>
              <c:ext xmlns:c16="http://schemas.microsoft.com/office/drawing/2014/chart" uri="{C3380CC4-5D6E-409C-BE32-E72D297353CC}">
                <c16:uniqueId val="{0000000E-9819-4AE0-8B83-6BD561472C6E}"/>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F-9819-4AE0-8B83-6BD561472C6E}"/>
              </c:ext>
            </c:extLst>
          </c:dPt>
          <c:dPt>
            <c:idx val="2"/>
            <c:bubble3D val="0"/>
            <c:spPr>
              <a:solidFill>
                <a:srgbClr val="0072BC"/>
              </a:solidFill>
              <a:ln w="19050">
                <a:solidFill>
                  <a:schemeClr val="lt1"/>
                </a:solidFill>
              </a:ln>
              <a:effectLst/>
            </c:spPr>
            <c:extLst>
              <c:ext xmlns:c16="http://schemas.microsoft.com/office/drawing/2014/chart" uri="{C3380CC4-5D6E-409C-BE32-E72D297353CC}">
                <c16:uniqueId val="{00000005-EF90-4F88-822E-B417CEB66D6D}"/>
              </c:ext>
            </c:extLst>
          </c:dPt>
          <c:dLbls>
            <c:dLbl>
              <c:idx val="0"/>
              <c:layout>
                <c:manualLayout>
                  <c:x val="-0.16421305065347883"/>
                  <c:y val="-0.16226382807589462"/>
                </c:manualLayout>
              </c:layout>
              <c:spPr>
                <a:ln>
                  <a:noFill/>
                </a:ln>
              </c:spPr>
              <c:txPr>
                <a:bodyPr/>
                <a:lstStyle/>
                <a:p>
                  <a:pPr>
                    <a:defRPr sz="1400" b="1">
                      <a:solidFill>
                        <a:schemeClr val="tx1">
                          <a:lumMod val="65000"/>
                          <a:lumOff val="35000"/>
                        </a:schemeClr>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19-4AE0-8B83-6BD561472C6E}"/>
                </c:ext>
              </c:extLst>
            </c:dLbl>
            <c:dLbl>
              <c:idx val="2"/>
              <c:layout>
                <c:manualLayout>
                  <c:x val="-3.2984954704111551E-2"/>
                  <c:y val="-1.607094839474364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90-4F88-822E-B417CEB66D6D}"/>
                </c:ext>
              </c:extLst>
            </c:dLbl>
            <c:spPr>
              <a:ln>
                <a:noFill/>
              </a:ln>
            </c:spPr>
            <c:txPr>
              <a:bodyPr/>
              <a:lstStyle/>
              <a:p>
                <a:pPr>
                  <a:defRPr sz="1400" b="1">
                    <a:solidFill>
                      <a:schemeClr val="bg1">
                        <a:lumMod val="50000"/>
                      </a:schemeClr>
                    </a:solidFill>
                  </a:defRPr>
                </a:pPr>
                <a:endParaRPr lang="en-US"/>
              </a:p>
            </c:txPr>
            <c:showLegendKey val="0"/>
            <c:showVal val="1"/>
            <c:showCatName val="1"/>
            <c:showSerName val="0"/>
            <c:showPercent val="0"/>
            <c:showBubbleSize val="0"/>
            <c:showLeaderLines val="0"/>
            <c:extLst>
              <c:ext xmlns:c15="http://schemas.microsoft.com/office/drawing/2012/chart" uri="{CE6537A1-D6FC-4f65-9D91-7224C49458BB}"/>
            </c:extLst>
          </c:dLbls>
          <c:cat>
            <c:strRef>
              <c:f>Site_Profile!$Y$24:$Y$26</c:f>
              <c:strCache>
                <c:ptCount val="3"/>
                <c:pt idx="0">
                  <c:v>Syrian</c:v>
                </c:pt>
                <c:pt idx="1">
                  <c:v>0</c:v>
                </c:pt>
                <c:pt idx="2">
                  <c:v>0</c:v>
                </c:pt>
              </c:strCache>
            </c:strRef>
          </c:cat>
          <c:val>
            <c:numRef>
              <c:f>Site_Profile!$Z$24:$Z$26</c:f>
              <c:numCache>
                <c:formatCode>0"%"</c:formatCode>
                <c:ptCount val="3"/>
                <c:pt idx="0">
                  <c:v>100</c:v>
                </c:pt>
                <c:pt idx="1">
                  <c:v>0</c:v>
                </c:pt>
                <c:pt idx="2">
                  <c:v>0</c:v>
                </c:pt>
              </c:numCache>
            </c:numRef>
          </c:val>
          <c:extLst>
            <c:ext xmlns:c16="http://schemas.microsoft.com/office/drawing/2014/chart" uri="{C3380CC4-5D6E-409C-BE32-E72D297353CC}">
              <c16:uniqueId val="{00000009-9819-4AE0-8B83-6BD561472C6E}"/>
            </c:ext>
          </c:extLst>
        </c:ser>
        <c:dLbls>
          <c:showLegendKey val="0"/>
          <c:showVal val="0"/>
          <c:showCatName val="0"/>
          <c:showSerName val="0"/>
          <c:showPercent val="0"/>
          <c:showBubbleSize val="0"/>
          <c:showLeaderLines val="0"/>
        </c:dLbls>
        <c:firstSliceAng val="25"/>
        <c:extLst/>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14993027929295"/>
          <c:y val="0.11126208415952488"/>
          <c:w val="0.47770039576754292"/>
          <c:h val="0.77747583168095014"/>
        </c:manualLayout>
      </c:layout>
      <c:pieChart>
        <c:varyColors val="1"/>
        <c:ser>
          <c:idx val="0"/>
          <c:order val="0"/>
          <c:dPt>
            <c:idx val="0"/>
            <c:bubble3D val="0"/>
            <c:spPr>
              <a:solidFill>
                <a:srgbClr val="0072BC">
                  <a:alpha val="80000"/>
                </a:srgbClr>
              </a:solidFill>
              <a:ln w="19050">
                <a:solidFill>
                  <a:schemeClr val="lt1"/>
                </a:solidFill>
              </a:ln>
              <a:effectLst/>
            </c:spPr>
            <c:extLst>
              <c:ext xmlns:c16="http://schemas.microsoft.com/office/drawing/2014/chart" uri="{C3380CC4-5D6E-409C-BE32-E72D297353CC}">
                <c16:uniqueId val="{00000001-310D-4D76-A7A9-BBEB3DA81F97}"/>
              </c:ext>
            </c:extLst>
          </c:dPt>
          <c:dPt>
            <c:idx val="1"/>
            <c:bubble3D val="0"/>
            <c:spPr>
              <a:solidFill>
                <a:srgbClr val="0072BC">
                  <a:alpha val="40000"/>
                </a:srgbClr>
              </a:solidFill>
              <a:ln w="19050">
                <a:solidFill>
                  <a:schemeClr val="lt1"/>
                </a:solidFill>
              </a:ln>
              <a:effectLst/>
            </c:spPr>
            <c:extLst>
              <c:ext xmlns:c16="http://schemas.microsoft.com/office/drawing/2014/chart" uri="{C3380CC4-5D6E-409C-BE32-E72D297353CC}">
                <c16:uniqueId val="{00000003-310D-4D76-A7A9-BBEB3DA81F97}"/>
              </c:ext>
            </c:extLst>
          </c:dPt>
          <c:dPt>
            <c:idx val="2"/>
            <c:bubble3D val="0"/>
            <c:spPr>
              <a:solidFill>
                <a:srgbClr val="0072BC">
                  <a:alpha val="20000"/>
                </a:srgbClr>
              </a:solidFill>
              <a:ln w="19050">
                <a:solidFill>
                  <a:schemeClr val="lt1"/>
                </a:solidFill>
              </a:ln>
              <a:effectLst/>
            </c:spPr>
            <c:extLst>
              <c:ext xmlns:c16="http://schemas.microsoft.com/office/drawing/2014/chart" uri="{C3380CC4-5D6E-409C-BE32-E72D297353CC}">
                <c16:uniqueId val="{00000005-310D-4D76-A7A9-BBEB3DA81F97}"/>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0D-4D76-A7A9-BBEB3DA81F97}"/>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0D-4D76-A7A9-BBEB3DA81F97}"/>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0D-4D76-A7A9-BBEB3DA81F9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595959"/>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Site_Profile!$X$28:$X$30</c:f>
              <c:strCache>
                <c:ptCount val="3"/>
                <c:pt idx="0">
                  <c:v>% Adult men estimation</c:v>
                </c:pt>
                <c:pt idx="1">
                  <c:v>% Adult women estimation</c:v>
                </c:pt>
                <c:pt idx="2">
                  <c:v>% Under 18s estimation</c:v>
                </c:pt>
              </c:strCache>
            </c:strRef>
          </c:cat>
          <c:val>
            <c:numRef>
              <c:f>Site_Profile!$Y$28:$Y$30</c:f>
              <c:numCache>
                <c:formatCode>0"%"</c:formatCode>
                <c:ptCount val="3"/>
                <c:pt idx="0">
                  <c:v>23</c:v>
                </c:pt>
                <c:pt idx="1">
                  <c:v>23</c:v>
                </c:pt>
                <c:pt idx="2">
                  <c:v>54</c:v>
                </c:pt>
              </c:numCache>
            </c:numRef>
          </c:val>
          <c:extLst>
            <c:ext xmlns:c16="http://schemas.microsoft.com/office/drawing/2014/chart" uri="{C3380CC4-5D6E-409C-BE32-E72D297353CC}">
              <c16:uniqueId val="{00000006-310D-4D76-A7A9-BBEB3DA81F97}"/>
            </c:ext>
          </c:extLst>
        </c:ser>
        <c:dLbls>
          <c:showLegendKey val="0"/>
          <c:showVal val="0"/>
          <c:showCatName val="0"/>
          <c:showSerName val="0"/>
          <c:showPercent val="0"/>
          <c:showBubbleSize val="0"/>
          <c:showLeaderLines val="0"/>
        </c:dLbls>
        <c:firstSliceAng val="42"/>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25301353595104"/>
          <c:y val="0.18021381596180513"/>
          <c:w val="0.5351341798184005"/>
          <c:h val="0.81429374722776182"/>
        </c:manualLayout>
      </c:layout>
      <c:pieChart>
        <c:varyColors val="1"/>
        <c:ser>
          <c:idx val="0"/>
          <c:order val="0"/>
          <c:spPr>
            <a:ln w="3175">
              <a:solidFill>
                <a:srgbClr val="C8C9C7"/>
              </a:solidFill>
            </a:ln>
          </c:spPr>
          <c:dPt>
            <c:idx val="0"/>
            <c:bubble3D val="0"/>
            <c:spPr>
              <a:solidFill>
                <a:schemeClr val="tx2">
                  <a:lumMod val="60000"/>
                  <a:lumOff val="40000"/>
                  <a:alpha val="70000"/>
                </a:schemeClr>
              </a:solidFill>
              <a:ln w="3175">
                <a:solidFill>
                  <a:srgbClr val="C8C9C7"/>
                </a:solidFill>
              </a:ln>
              <a:effectLst>
                <a:outerShdw dist="50800" sx="1000" sy="1000" algn="ctr" rotWithShape="0">
                  <a:srgbClr val="000000"/>
                </a:outerShdw>
              </a:effectLst>
            </c:spPr>
            <c:extLst>
              <c:ext xmlns:c16="http://schemas.microsoft.com/office/drawing/2014/chart" uri="{C3380CC4-5D6E-409C-BE32-E72D297353CC}">
                <c16:uniqueId val="{00000001-3AE1-460C-A179-156C0735106F}"/>
              </c:ext>
            </c:extLst>
          </c:dPt>
          <c:dPt>
            <c:idx val="1"/>
            <c:bubble3D val="0"/>
            <c:spPr>
              <a:solidFill>
                <a:schemeClr val="accent5">
                  <a:lumMod val="60000"/>
                  <a:lumOff val="40000"/>
                  <a:alpha val="70000"/>
                </a:schemeClr>
              </a:solidFill>
              <a:ln w="3175">
                <a:solidFill>
                  <a:srgbClr val="C8C9C7"/>
                </a:solidFill>
              </a:ln>
              <a:effectLst>
                <a:outerShdw blurRad="63500" sx="102000" sy="102000" algn="ctr" rotWithShape="0">
                  <a:srgbClr val="000000">
                    <a:alpha val="16000"/>
                  </a:srgbClr>
                </a:outerShdw>
              </a:effectLst>
            </c:spPr>
            <c:extLst>
              <c:ext xmlns:c16="http://schemas.microsoft.com/office/drawing/2014/chart" uri="{C3380CC4-5D6E-409C-BE32-E72D297353CC}">
                <c16:uniqueId val="{00000003-3AE1-460C-A179-156C0735106F}"/>
              </c:ext>
            </c:extLst>
          </c:dPt>
          <c:dPt>
            <c:idx val="2"/>
            <c:bubble3D val="0"/>
            <c:spPr>
              <a:solidFill>
                <a:schemeClr val="accent5">
                  <a:lumMod val="50000"/>
                  <a:alpha val="70000"/>
                </a:schemeClr>
              </a:solidFill>
              <a:ln w="3175">
                <a:solidFill>
                  <a:srgbClr val="C8C9C7"/>
                </a:solid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5-3AE1-460C-A179-156C0735106F}"/>
              </c:ext>
            </c:extLst>
          </c:dPt>
          <c:dPt>
            <c:idx val="3"/>
            <c:bubble3D val="0"/>
            <c:spPr>
              <a:solidFill>
                <a:srgbClr val="002060">
                  <a:alpha val="69000"/>
                </a:srgbClr>
              </a:solidFill>
              <a:ln w="3175">
                <a:solidFill>
                  <a:srgbClr val="C8C9C7"/>
                </a:solidFill>
              </a:ln>
            </c:spPr>
            <c:extLst>
              <c:ext xmlns:c16="http://schemas.microsoft.com/office/drawing/2014/chart" uri="{C3380CC4-5D6E-409C-BE32-E72D297353CC}">
                <c16:uniqueId val="{00000007-3AE1-460C-A179-156C0735106F}"/>
              </c:ext>
            </c:extLst>
          </c:dPt>
          <c:dLbls>
            <c:dLbl>
              <c:idx val="1"/>
              <c:spPr/>
              <c:txPr>
                <a:bodyPr rot="0" vert="horz" anchor="ctr" anchorCtr="1"/>
                <a:lstStyle/>
                <a:p>
                  <a:pPr>
                    <a:defRPr sz="1000" b="1">
                      <a:solidFill>
                        <a:srgbClr val="455E82"/>
                      </a:solidFill>
                      <a:latin typeface="+mn-lt"/>
                      <a:cs typeface="Arial" pitchFamily="34" charset="0"/>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3-3AE1-460C-A179-156C0735106F}"/>
                </c:ext>
              </c:extLst>
            </c:dLbl>
            <c:dLbl>
              <c:idx val="2"/>
              <c:delete val="1"/>
              <c:extLst>
                <c:ext xmlns:c15="http://schemas.microsoft.com/office/drawing/2012/chart" uri="{CE6537A1-D6FC-4f65-9D91-7224C49458BB}"/>
                <c:ext xmlns:c16="http://schemas.microsoft.com/office/drawing/2014/chart" uri="{C3380CC4-5D6E-409C-BE32-E72D297353CC}">
                  <c16:uniqueId val="{00000005-3AE1-460C-A179-156C0735106F}"/>
                </c:ext>
              </c:extLst>
            </c:dLbl>
            <c:spPr>
              <a:noFill/>
              <a:ln>
                <a:noFill/>
              </a:ln>
              <a:effectLst/>
            </c:spPr>
            <c:txPr>
              <a:bodyPr/>
              <a:lstStyle/>
              <a:p>
                <a:pPr>
                  <a:defRPr sz="1000" b="1">
                    <a:solidFill>
                      <a:srgbClr val="455E82"/>
                    </a:solidFill>
                    <a:latin typeface="+mn-lt"/>
                    <a:cs typeface="Arial" pitchFamily="34" charset="0"/>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extLst>
          </c:dLbls>
          <c:cat>
            <c:strRef>
              <c:f>Profile_Portrait!$G$16:$I$16</c:f>
              <c:strCache>
                <c:ptCount val="3"/>
                <c:pt idx="0">
                  <c:v>No</c:v>
                </c:pt>
                <c:pt idx="1">
                  <c:v>No</c:v>
                </c:pt>
                <c:pt idx="2">
                  <c:v>No</c:v>
                </c:pt>
              </c:strCache>
            </c:strRef>
          </c:cat>
          <c:val>
            <c:numRef>
              <c:f>Profile_Portrait!$G$17:$I$17</c:f>
              <c:numCache>
                <c:formatCode>General</c:formatCode>
                <c:ptCount val="3"/>
                <c:pt idx="0">
                  <c:v>0</c:v>
                </c:pt>
                <c:pt idx="1">
                  <c:v>0</c:v>
                </c:pt>
                <c:pt idx="2">
                  <c:v>0</c:v>
                </c:pt>
              </c:numCache>
            </c:numRef>
          </c:val>
          <c:extLst>
            <c:ext xmlns:c16="http://schemas.microsoft.com/office/drawing/2014/chart" uri="{C3380CC4-5D6E-409C-BE32-E72D297353CC}">
              <c16:uniqueId val="{00000008-3AE1-460C-A179-156C0735106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34147237967869554"/>
          <c:y val="6.8908977572860658E-2"/>
          <c:w val="0.63121230166492082"/>
          <c:h val="0.89203384122048246"/>
        </c:manualLayout>
      </c:layout>
      <c:barChart>
        <c:barDir val="bar"/>
        <c:grouping val="clustered"/>
        <c:varyColors val="0"/>
        <c:ser>
          <c:idx val="0"/>
          <c:order val="0"/>
          <c:tx>
            <c:strRef>
              <c:f>Profile_Portrait!$H$6</c:f>
              <c:strCache>
                <c:ptCount val="1"/>
                <c:pt idx="0">
                  <c:v>Male%</c:v>
                </c:pt>
              </c:strCache>
            </c:strRef>
          </c:tx>
          <c:spPr>
            <a:solidFill>
              <a:srgbClr val="C8C9C7"/>
            </a:solidFill>
            <a:ln>
              <a:solidFill>
                <a:schemeClr val="lt1">
                  <a:shade val="95000"/>
                  <a:satMod val="105000"/>
                </a:schemeClr>
              </a:solidFill>
            </a:ln>
          </c:spPr>
          <c:invertIfNegative val="0"/>
          <c:dLbls>
            <c:numFmt formatCode="0%" sourceLinked="0"/>
            <c:spPr>
              <a:noFill/>
              <a:ln>
                <a:noFill/>
              </a:ln>
              <a:effectLst/>
            </c:spPr>
            <c:txPr>
              <a:bodyPr anchor="t" anchorCtr="0"/>
              <a:lstStyle/>
              <a:p>
                <a:pPr>
                  <a:defRPr sz="800" b="0">
                    <a:solidFill>
                      <a:srgbClr val="63686A"/>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Profile_Portrait!$G$7:$G$11</c:f>
              <c:strCache>
                <c:ptCount val="5"/>
                <c:pt idx="0">
                  <c:v>0-4</c:v>
                </c:pt>
                <c:pt idx="1">
                  <c:v>5-11</c:v>
                </c:pt>
                <c:pt idx="2">
                  <c:v>12-17</c:v>
                </c:pt>
                <c:pt idx="3">
                  <c:v>18-59</c:v>
                </c:pt>
                <c:pt idx="4">
                  <c:v>60 and above</c:v>
                </c:pt>
              </c:strCache>
            </c:strRef>
          </c:cat>
          <c:val>
            <c:numRef>
              <c:f>Profile_Portrait!$H$7:$H$11</c:f>
              <c:numCache>
                <c:formatCode>0.0%</c:formatCode>
                <c:ptCount val="5"/>
                <c:pt idx="0">
                  <c:v>0.23</c:v>
                </c:pt>
                <c:pt idx="1">
                  <c:v>0.54</c:v>
                </c:pt>
                <c:pt idx="2">
                  <c:v>0</c:v>
                </c:pt>
                <c:pt idx="3">
                  <c:v>0</c:v>
                </c:pt>
                <c:pt idx="4">
                  <c:v>0</c:v>
                </c:pt>
              </c:numCache>
            </c:numRef>
          </c:val>
          <c:extLst>
            <c:ext xmlns:c16="http://schemas.microsoft.com/office/drawing/2014/chart" uri="{C3380CC4-5D6E-409C-BE32-E72D297353CC}">
              <c16:uniqueId val="{00000000-790F-4B26-8901-2D097E3F7881}"/>
            </c:ext>
          </c:extLst>
        </c:ser>
        <c:ser>
          <c:idx val="1"/>
          <c:order val="1"/>
          <c:tx>
            <c:strRef>
              <c:f>Profile_Portrait!$I$6</c:f>
              <c:strCache>
                <c:ptCount val="1"/>
                <c:pt idx="0">
                  <c:v>Female%</c:v>
                </c:pt>
              </c:strCache>
            </c:strRef>
          </c:tx>
          <c:spPr>
            <a:gradFill>
              <a:gsLst>
                <a:gs pos="1000">
                  <a:srgbClr val="2C649C">
                    <a:lumMod val="97000"/>
                    <a:lumOff val="3000"/>
                  </a:srgbClr>
                </a:gs>
                <a:gs pos="100000">
                  <a:srgbClr val="4083C9"/>
                </a:gs>
              </a:gsLst>
              <a:lin ang="5400000" scaled="0"/>
            </a:gradFill>
          </c:spPr>
          <c:invertIfNegative val="0"/>
          <c:dLbls>
            <c:numFmt formatCode="#.##0;#,##0%" sourceLinked="0"/>
            <c:spPr>
              <a:noFill/>
              <a:ln>
                <a:noFill/>
              </a:ln>
              <a:effectLst/>
            </c:spPr>
            <c:txPr>
              <a:bodyPr/>
              <a:lstStyle/>
              <a:p>
                <a:pPr>
                  <a:defRPr sz="800" b="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Profile_Portrait!$G$7:$G$11</c:f>
              <c:strCache>
                <c:ptCount val="5"/>
                <c:pt idx="0">
                  <c:v>0-4</c:v>
                </c:pt>
                <c:pt idx="1">
                  <c:v>5-11</c:v>
                </c:pt>
                <c:pt idx="2">
                  <c:v>12-17</c:v>
                </c:pt>
                <c:pt idx="3">
                  <c:v>18-59</c:v>
                </c:pt>
                <c:pt idx="4">
                  <c:v>60 and above</c:v>
                </c:pt>
              </c:strCache>
            </c:strRef>
          </c:cat>
          <c:val>
            <c:numRef>
              <c:f>Profile_Portrait!$I$7:$I$11</c:f>
              <c:numCache>
                <c:formatCode>0.0%</c:formatCode>
                <c:ptCount val="5"/>
                <c:pt idx="0">
                  <c:v>-0.23</c:v>
                </c:pt>
                <c:pt idx="1">
                  <c:v>0</c:v>
                </c:pt>
                <c:pt idx="2">
                  <c:v>0</c:v>
                </c:pt>
                <c:pt idx="3">
                  <c:v>0</c:v>
                </c:pt>
                <c:pt idx="4">
                  <c:v>0</c:v>
                </c:pt>
              </c:numCache>
            </c:numRef>
          </c:val>
          <c:extLst>
            <c:ext xmlns:c16="http://schemas.microsoft.com/office/drawing/2014/chart" uri="{C3380CC4-5D6E-409C-BE32-E72D297353CC}">
              <c16:uniqueId val="{00000001-790F-4B26-8901-2D097E3F7881}"/>
            </c:ext>
          </c:extLst>
        </c:ser>
        <c:dLbls>
          <c:showLegendKey val="0"/>
          <c:showVal val="0"/>
          <c:showCatName val="0"/>
          <c:showSerName val="0"/>
          <c:showPercent val="0"/>
          <c:showBubbleSize val="0"/>
        </c:dLbls>
        <c:gapWidth val="45"/>
        <c:overlap val="100"/>
        <c:axId val="207991632"/>
        <c:axId val="208353784"/>
      </c:barChart>
      <c:catAx>
        <c:axId val="207991632"/>
        <c:scaling>
          <c:orientation val="maxMin"/>
        </c:scaling>
        <c:delete val="0"/>
        <c:axPos val="l"/>
        <c:numFmt formatCode="General" sourceLinked="0"/>
        <c:majorTickMark val="out"/>
        <c:minorTickMark val="none"/>
        <c:tickLblPos val="low"/>
        <c:spPr>
          <a:ln>
            <a:noFill/>
          </a:ln>
        </c:spPr>
        <c:txPr>
          <a:bodyPr anchor="ctr" anchorCtr="1"/>
          <a:lstStyle/>
          <a:p>
            <a:pPr>
              <a:defRPr sz="800">
                <a:solidFill>
                  <a:srgbClr val="63686A"/>
                </a:solidFill>
                <a:latin typeface="Arial" pitchFamily="34" charset="0"/>
                <a:cs typeface="Arial" pitchFamily="34" charset="0"/>
              </a:defRPr>
            </a:pPr>
            <a:endParaRPr lang="en-US"/>
          </a:p>
        </c:txPr>
        <c:crossAx val="208353784"/>
        <c:crosses val="autoZero"/>
        <c:auto val="1"/>
        <c:lblAlgn val="ctr"/>
        <c:lblOffset val="500"/>
        <c:noMultiLvlLbl val="0"/>
      </c:catAx>
      <c:valAx>
        <c:axId val="208353784"/>
        <c:scaling>
          <c:orientation val="minMax"/>
        </c:scaling>
        <c:delete val="1"/>
        <c:axPos val="t"/>
        <c:numFmt formatCode="0.0%" sourceLinked="1"/>
        <c:majorTickMark val="out"/>
        <c:minorTickMark val="none"/>
        <c:tickLblPos val="nextTo"/>
        <c:crossAx val="207991632"/>
        <c:crosses val="autoZero"/>
        <c:crossBetween val="between"/>
      </c:valAx>
      <c:spPr>
        <a:solidFill>
          <a:schemeClr val="bg1">
            <a:alpha val="0"/>
          </a:schemeClr>
        </a:solidFill>
      </c:spPr>
    </c:plotArea>
    <c:plotVisOnly val="1"/>
    <c:dispBlanksAs val="gap"/>
    <c:showDLblsOverMax val="0"/>
  </c:chart>
  <c:spPr>
    <a:solidFill>
      <a:schemeClr val="bg1">
        <a:alpha val="0"/>
      </a:schemeClr>
    </a:solidFill>
    <a:ln>
      <a:noFill/>
    </a:ln>
  </c:spPr>
  <c:txPr>
    <a:bodyPr/>
    <a:lstStyle/>
    <a:p>
      <a:pPr>
        <a:defRPr sz="700">
          <a:latin typeface="Franklin Gothic Book" pitchFamily="34"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4010837509291E-2"/>
          <c:y val="0.12038345987458553"/>
          <c:w val="0.52191766370153692"/>
          <c:h val="0.82676394960632316"/>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1-7F95-402F-B8EC-79A4C127C2E2}"/>
              </c:ext>
            </c:extLst>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extLst>
              <c:ext xmlns:c16="http://schemas.microsoft.com/office/drawing/2014/chart" uri="{C3380CC4-5D6E-409C-BE32-E72D297353CC}">
                <c16:uniqueId val="{00000003-7F95-402F-B8EC-79A4C127C2E2}"/>
              </c:ext>
            </c:extLst>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5-7F95-402F-B8EC-79A4C127C2E2}"/>
              </c:ext>
            </c:extLst>
          </c:dPt>
          <c:dPt>
            <c:idx val="3"/>
            <c:bubble3D val="0"/>
            <c:spPr>
              <a:solidFill>
                <a:srgbClr val="002060">
                  <a:alpha val="69000"/>
                </a:srgbClr>
              </a:solidFill>
              <a:ln w="12700">
                <a:noFill/>
              </a:ln>
            </c:spPr>
            <c:extLst>
              <c:ext xmlns:c16="http://schemas.microsoft.com/office/drawing/2014/chart" uri="{C3380CC4-5D6E-409C-BE32-E72D297353CC}">
                <c16:uniqueId val="{00000007-7F95-402F-B8EC-79A4C127C2E2}"/>
              </c:ext>
            </c:extLst>
          </c:dPt>
          <c:dLbls>
            <c:spPr>
              <a:noFill/>
              <a:ln>
                <a:noFill/>
              </a:ln>
              <a:effectLst/>
            </c:spPr>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Profile_Portrait!$G$20:$J$20</c:f>
              <c:strCache>
                <c:ptCount val="3"/>
                <c:pt idx="0">
                  <c:v>% Need hygiene kit</c:v>
                </c:pt>
                <c:pt idx="1">
                  <c:v>% Need sanitory napkins</c:v>
                </c:pt>
                <c:pt idx="2">
                  <c:v>% Need sleeping bags</c:v>
                </c:pt>
              </c:strCache>
            </c:strRef>
          </c:cat>
          <c:val>
            <c:numRef>
              <c:f>Profile_Portrait!$G$21:$J$21</c:f>
              <c:numCache>
                <c:formatCode>General</c:formatCode>
                <c:ptCount val="4"/>
                <c:pt idx="0">
                  <c:v>0</c:v>
                </c:pt>
                <c:pt idx="1">
                  <c:v>0</c:v>
                </c:pt>
                <c:pt idx="2">
                  <c:v>100</c:v>
                </c:pt>
                <c:pt idx="3">
                  <c:v>0</c:v>
                </c:pt>
              </c:numCache>
            </c:numRef>
          </c:val>
          <c:extLst>
            <c:ext xmlns:c16="http://schemas.microsoft.com/office/drawing/2014/chart" uri="{C3380CC4-5D6E-409C-BE32-E72D297353CC}">
              <c16:uniqueId val="{00000008-7F95-402F-B8EC-79A4C127C2E2}"/>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68318022747156604"/>
          <c:y val="0.27327941243857123"/>
          <c:w val="0.28962252114319043"/>
          <c:h val="0.60627322796222594"/>
        </c:manualLayout>
      </c:layout>
      <c:overlay val="0"/>
      <c:txPr>
        <a:bodyPr/>
        <a:lstStyle/>
        <a:p>
          <a:pPr>
            <a:defRPr sz="800" b="0">
              <a:solidFill>
                <a:srgbClr val="63686A"/>
              </a:solidFill>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14582351919908E-2"/>
          <c:y val="0.14804916806130636"/>
          <c:w val="0.92008541764808005"/>
          <c:h val="0.71073363754328722"/>
        </c:manualLayout>
      </c:layout>
      <c:barChart>
        <c:barDir val="col"/>
        <c:grouping val="clustered"/>
        <c:varyColors val="0"/>
        <c:ser>
          <c:idx val="0"/>
          <c:order val="0"/>
          <c:spPr>
            <a:solidFill>
              <a:srgbClr val="0072BC"/>
            </a:solidFill>
          </c:spPr>
          <c:invertIfNegative val="0"/>
          <c:dLbls>
            <c:spPr>
              <a:noFill/>
              <a:ln>
                <a:noFill/>
              </a:ln>
              <a:effectLst/>
            </c:spPr>
            <c:txPr>
              <a:bodyPr/>
              <a:lstStyle/>
              <a:p>
                <a:pPr>
                  <a:defRPr sz="80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Profile_Portrait!$G$24:$G$28</c:f>
              <c:strCache>
                <c:ptCount val="5"/>
                <c:pt idx="0">
                  <c:v># Rub Halls:</c:v>
                </c:pt>
                <c:pt idx="1">
                  <c:v># RHUs:</c:v>
                </c:pt>
                <c:pt idx="2">
                  <c:v># Pre Fabs:</c:v>
                </c:pt>
                <c:pt idx="3">
                  <c:v>Size of Pre Fabs:</c:v>
                </c:pt>
                <c:pt idx="4">
                  <c:v># people accommodated in buildings:</c:v>
                </c:pt>
              </c:strCache>
            </c:strRef>
          </c:cat>
          <c:val>
            <c:numRef>
              <c:f>Profile_Portrait!$H$24:$H$28</c:f>
              <c:numCache>
                <c:formatCode>General</c:formatCode>
                <c:ptCount val="5"/>
                <c:pt idx="0">
                  <c:v>0</c:v>
                </c:pt>
                <c:pt idx="1">
                  <c:v>0</c:v>
                </c:pt>
                <c:pt idx="2">
                  <c:v>0</c:v>
                </c:pt>
                <c:pt idx="3">
                  <c:v>328</c:v>
                </c:pt>
                <c:pt idx="4">
                  <c:v>0</c:v>
                </c:pt>
              </c:numCache>
            </c:numRef>
          </c:val>
          <c:extLst>
            <c:ext xmlns:c16="http://schemas.microsoft.com/office/drawing/2014/chart" uri="{C3380CC4-5D6E-409C-BE32-E72D297353CC}">
              <c16:uniqueId val="{00000000-30D5-416E-84D4-CEEEEC4B27AA}"/>
            </c:ext>
          </c:extLst>
        </c:ser>
        <c:dLbls>
          <c:showLegendKey val="0"/>
          <c:showVal val="0"/>
          <c:showCatName val="0"/>
          <c:showSerName val="0"/>
          <c:showPercent val="0"/>
          <c:showBubbleSize val="0"/>
        </c:dLbls>
        <c:gapWidth val="153"/>
        <c:axId val="269313592"/>
        <c:axId val="197042928"/>
      </c:barChart>
      <c:catAx>
        <c:axId val="269313592"/>
        <c:scaling>
          <c:orientation val="minMax"/>
        </c:scaling>
        <c:delete val="0"/>
        <c:axPos val="b"/>
        <c:numFmt formatCode="General" sourceLinked="1"/>
        <c:majorTickMark val="out"/>
        <c:minorTickMark val="none"/>
        <c:tickLblPos val="nextTo"/>
        <c:txPr>
          <a:bodyPr/>
          <a:lstStyle/>
          <a:p>
            <a:pPr>
              <a:defRPr sz="800">
                <a:solidFill>
                  <a:srgbClr val="63686A"/>
                </a:solidFill>
                <a:latin typeface="Arial" pitchFamily="34" charset="0"/>
                <a:cs typeface="Arial" pitchFamily="34" charset="0"/>
              </a:defRPr>
            </a:pPr>
            <a:endParaRPr lang="en-US"/>
          </a:p>
        </c:txPr>
        <c:crossAx val="197042928"/>
        <c:crosses val="autoZero"/>
        <c:auto val="1"/>
        <c:lblAlgn val="ctr"/>
        <c:lblOffset val="100"/>
        <c:noMultiLvlLbl val="0"/>
      </c:catAx>
      <c:valAx>
        <c:axId val="197042928"/>
        <c:scaling>
          <c:orientation val="minMax"/>
        </c:scaling>
        <c:delete val="1"/>
        <c:axPos val="l"/>
        <c:numFmt formatCode="General" sourceLinked="1"/>
        <c:majorTickMark val="out"/>
        <c:minorTickMark val="none"/>
        <c:tickLblPos val="nextTo"/>
        <c:crossAx val="26931359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4010837509291E-2"/>
          <c:y val="0.12038345987458553"/>
          <c:w val="0.52191766370153692"/>
          <c:h val="0.82676394960632316"/>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1-630F-47A5-933E-27462ED2CE64}"/>
              </c:ext>
            </c:extLst>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extLst>
              <c:ext xmlns:c16="http://schemas.microsoft.com/office/drawing/2014/chart" uri="{C3380CC4-5D6E-409C-BE32-E72D297353CC}">
                <c16:uniqueId val="{00000003-630F-47A5-933E-27462ED2CE64}"/>
              </c:ext>
            </c:extLst>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extLst>
              <c:ext xmlns:c16="http://schemas.microsoft.com/office/drawing/2014/chart" uri="{C3380CC4-5D6E-409C-BE32-E72D297353CC}">
                <c16:uniqueId val="{00000005-630F-47A5-933E-27462ED2CE64}"/>
              </c:ext>
            </c:extLst>
          </c:dPt>
          <c:dPt>
            <c:idx val="3"/>
            <c:bubble3D val="0"/>
            <c:spPr>
              <a:solidFill>
                <a:srgbClr val="002060">
                  <a:alpha val="69000"/>
                </a:srgbClr>
              </a:solidFill>
              <a:ln w="12700">
                <a:noFill/>
              </a:ln>
            </c:spPr>
            <c:extLst>
              <c:ext xmlns:c16="http://schemas.microsoft.com/office/drawing/2014/chart" uri="{C3380CC4-5D6E-409C-BE32-E72D297353CC}">
                <c16:uniqueId val="{00000007-630F-47A5-933E-27462ED2CE64}"/>
              </c:ext>
            </c:extLst>
          </c:dPt>
          <c:dLbls>
            <c:spPr>
              <a:noFill/>
              <a:ln>
                <a:noFill/>
              </a:ln>
              <a:effectLst/>
            </c:spPr>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Profile_Portrait!$G$20:$J$20</c:f>
              <c:strCache>
                <c:ptCount val="3"/>
                <c:pt idx="0">
                  <c:v>% Need hygiene kit</c:v>
                </c:pt>
                <c:pt idx="1">
                  <c:v>% Need sanitory napkins</c:v>
                </c:pt>
                <c:pt idx="2">
                  <c:v>% Need sleeping bags</c:v>
                </c:pt>
              </c:strCache>
            </c:strRef>
          </c:cat>
          <c:val>
            <c:numRef>
              <c:f>Profile_Portrait!$G$21:$J$21</c:f>
              <c:numCache>
                <c:formatCode>General</c:formatCode>
                <c:ptCount val="4"/>
                <c:pt idx="0">
                  <c:v>0</c:v>
                </c:pt>
                <c:pt idx="1">
                  <c:v>0</c:v>
                </c:pt>
                <c:pt idx="2">
                  <c:v>100</c:v>
                </c:pt>
                <c:pt idx="3">
                  <c:v>0</c:v>
                </c:pt>
              </c:numCache>
            </c:numRef>
          </c:val>
          <c:extLst>
            <c:ext xmlns:c16="http://schemas.microsoft.com/office/drawing/2014/chart" uri="{C3380CC4-5D6E-409C-BE32-E72D297353CC}">
              <c16:uniqueId val="{00000008-630F-47A5-933E-27462ED2CE64}"/>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68318022747156604"/>
          <c:y val="0.27327941243857123"/>
          <c:w val="0.28962252114319043"/>
          <c:h val="0.60627322796222594"/>
        </c:manualLayout>
      </c:layout>
      <c:overlay val="0"/>
      <c:txPr>
        <a:bodyPr/>
        <a:lstStyle/>
        <a:p>
          <a:pPr>
            <a:defRPr sz="800" b="0">
              <a:solidFill>
                <a:srgbClr val="63686A"/>
              </a:solidFill>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hart" Target="../charts/chart2.xml"/><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4.xml"/><Relationship Id="rId10" Type="http://schemas.openxmlformats.org/officeDocument/2006/relationships/image" Target="../media/image7.jpeg"/><Relationship Id="rId4" Type="http://schemas.openxmlformats.org/officeDocument/2006/relationships/chart" Target="../charts/chart3.xml"/><Relationship Id="rId9"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18" Type="http://schemas.openxmlformats.org/officeDocument/2006/relationships/image" Target="../media/image21.jpg"/><Relationship Id="rId3" Type="http://schemas.openxmlformats.org/officeDocument/2006/relationships/chart" Target="../charts/chart7.xml"/><Relationship Id="rId7" Type="http://schemas.openxmlformats.org/officeDocument/2006/relationships/image" Target="../media/image11.png"/><Relationship Id="rId12" Type="http://schemas.openxmlformats.org/officeDocument/2006/relationships/chart" Target="../charts/chart8.xml"/><Relationship Id="rId17" Type="http://schemas.openxmlformats.org/officeDocument/2006/relationships/image" Target="../media/image20.emf"/><Relationship Id="rId2" Type="http://schemas.openxmlformats.org/officeDocument/2006/relationships/chart" Target="../charts/chart6.xml"/><Relationship Id="rId16" Type="http://schemas.openxmlformats.org/officeDocument/2006/relationships/image" Target="../media/image19.png"/><Relationship Id="rId1" Type="http://schemas.openxmlformats.org/officeDocument/2006/relationships/chart" Target="../charts/chart5.xml"/><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8.emf"/><Relationship Id="rId10" Type="http://schemas.openxmlformats.org/officeDocument/2006/relationships/image" Target="../media/image14.png"/><Relationship Id="rId19" Type="http://schemas.openxmlformats.org/officeDocument/2006/relationships/image" Target="../media/image22.jpeg"/><Relationship Id="rId4" Type="http://schemas.openxmlformats.org/officeDocument/2006/relationships/image" Target="../media/image8.emf"/><Relationship Id="rId9" Type="http://schemas.openxmlformats.org/officeDocument/2006/relationships/image" Target="../media/image13.png"/><Relationship Id="rId14" Type="http://schemas.openxmlformats.org/officeDocument/2006/relationships/image" Target="../media/image17.emf"/></Relationships>
</file>

<file path=xl/drawings/_rels/drawing4.xml.rels><?xml version="1.0" encoding="UTF-8" standalone="yes"?>
<Relationships xmlns="http://schemas.openxmlformats.org/package/2006/relationships"><Relationship Id="rId8" Type="http://schemas.openxmlformats.org/officeDocument/2006/relationships/image" Target="../media/image30.emf"/><Relationship Id="rId3" Type="http://schemas.openxmlformats.org/officeDocument/2006/relationships/chart" Target="../charts/chart10.xml"/><Relationship Id="rId7" Type="http://schemas.openxmlformats.org/officeDocument/2006/relationships/image" Target="../media/image29.emf"/><Relationship Id="rId2" Type="http://schemas.openxmlformats.org/officeDocument/2006/relationships/chart" Target="../charts/chart9.xml"/><Relationship Id="rId1" Type="http://schemas.openxmlformats.org/officeDocument/2006/relationships/image" Target="../media/image27.png"/><Relationship Id="rId6" Type="http://schemas.openxmlformats.org/officeDocument/2006/relationships/chart" Target="../charts/chart12.xml"/><Relationship Id="rId5" Type="http://schemas.openxmlformats.org/officeDocument/2006/relationships/image" Target="../media/image28.emf"/><Relationship Id="rId4" Type="http://schemas.openxmlformats.org/officeDocument/2006/relationships/chart" Target="../charts/chart11.xml"/><Relationship Id="rId9" Type="http://schemas.openxmlformats.org/officeDocument/2006/relationships/image" Target="../media/image31.emf"/></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5.xml"/><Relationship Id="rId2" Type="http://schemas.openxmlformats.org/officeDocument/2006/relationships/chart" Target="../charts/chart13.xml"/><Relationship Id="rId1" Type="http://schemas.openxmlformats.org/officeDocument/2006/relationships/image" Target="../media/image2.png"/><Relationship Id="rId6" Type="http://schemas.openxmlformats.org/officeDocument/2006/relationships/chart" Target="../charts/chart14.xml"/><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37.png"/><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image" Target="../media/image36.png"/><Relationship Id="rId10" Type="http://schemas.openxmlformats.org/officeDocument/2006/relationships/chart" Target="../charts/chart20.xml"/><Relationship Id="rId4" Type="http://schemas.openxmlformats.org/officeDocument/2006/relationships/chart" Target="../charts/chart18.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5.emf"/><Relationship Id="rId2" Type="http://schemas.openxmlformats.org/officeDocument/2006/relationships/image" Target="../media/image24.emf"/><Relationship Id="rId1" Type="http://schemas.openxmlformats.org/officeDocument/2006/relationships/image" Target="../media/image23.emf"/><Relationship Id="rId4" Type="http://schemas.openxmlformats.org/officeDocument/2006/relationships/image" Target="../media/image2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4.emf"/><Relationship Id="rId2" Type="http://schemas.openxmlformats.org/officeDocument/2006/relationships/image" Target="../media/image33.emf"/><Relationship Id="rId1" Type="http://schemas.openxmlformats.org/officeDocument/2006/relationships/image" Target="../media/image32.emf"/><Relationship Id="rId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176224</xdr:rowOff>
    </xdr:from>
    <xdr:to>
      <xdr:col>12</xdr:col>
      <xdr:colOff>403860</xdr:colOff>
      <xdr:row>4</xdr:row>
      <xdr:rowOff>45164</xdr:rowOff>
    </xdr:to>
    <xdr:grpSp>
      <xdr:nvGrpSpPr>
        <xdr:cNvPr id="3" name="Group 2"/>
        <xdr:cNvGrpSpPr/>
      </xdr:nvGrpSpPr>
      <xdr:grpSpPr>
        <a:xfrm>
          <a:off x="400050" y="176224"/>
          <a:ext cx="7319010" cy="630940"/>
          <a:chOff x="907660" y="2762250"/>
          <a:chExt cx="9061636" cy="630116"/>
        </a:xfrm>
      </xdr:grpSpPr>
      <xdr:grpSp>
        <xdr:nvGrpSpPr>
          <xdr:cNvPr id="5" name="Group 4"/>
          <xdr:cNvGrpSpPr/>
        </xdr:nvGrpSpPr>
        <xdr:grpSpPr>
          <a:xfrm>
            <a:off x="907660" y="2762250"/>
            <a:ext cx="9061636" cy="630116"/>
            <a:chOff x="1025028" y="1371599"/>
            <a:chExt cx="5436981" cy="630116"/>
          </a:xfrm>
        </xdr:grpSpPr>
        <xdr:sp macro="" textlink="">
          <xdr:nvSpPr>
            <xdr:cNvPr id="8" name="TextBox 7"/>
            <xdr:cNvSpPr txBox="1"/>
          </xdr:nvSpPr>
          <xdr:spPr>
            <a:xfrm>
              <a:off x="1025033" y="1723292"/>
              <a:ext cx="5436976" cy="278423"/>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a:latin typeface="Franklin Gothic Book" pitchFamily="34" charset="0"/>
              </a:endParaRPr>
            </a:p>
          </xdr:txBody>
        </xdr:sp>
        <xdr:sp macro="" textlink="">
          <xdr:nvSpPr>
            <xdr:cNvPr id="9" name="TextBox 1"/>
            <xdr:cNvSpPr txBox="1">
              <a:spLocks/>
            </xdr:cNvSpPr>
          </xdr:nvSpPr>
          <xdr:spPr>
            <a:xfrm>
              <a:off x="1025028" y="1371599"/>
              <a:ext cx="5431513" cy="344365"/>
            </a:xfrm>
            <a:prstGeom prst="rect">
              <a:avLst/>
            </a:prstGeom>
            <a:solidFill>
              <a:srgbClr val="4083C9"/>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2400" baseline="0">
                  <a:solidFill>
                    <a:schemeClr val="bg1"/>
                  </a:solidFill>
                  <a:latin typeface="Franklin Gothic Medium Cond" pitchFamily="34" charset="0"/>
                </a:rPr>
                <a:t>CCCM Site Profile Template</a:t>
              </a:r>
              <a:endParaRPr lang="en-GB" sz="2400">
                <a:solidFill>
                  <a:schemeClr val="bg1"/>
                </a:solidFill>
                <a:latin typeface="Franklin Gothic Medium Cond" pitchFamily="34" charset="0"/>
              </a:endParaRPr>
            </a:p>
          </xdr:txBody>
        </xdr:sp>
      </xdr:grpSp>
      <xdr:sp macro="" textlink="">
        <xdr:nvSpPr>
          <xdr:cNvPr id="6" name="TextBox 5"/>
          <xdr:cNvSpPr txBox="1"/>
        </xdr:nvSpPr>
        <xdr:spPr>
          <a:xfrm>
            <a:off x="8418633" y="2806214"/>
            <a:ext cx="146685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200" baseline="0">
                <a:solidFill>
                  <a:schemeClr val="bg1"/>
                </a:solidFill>
                <a:latin typeface="Franklin Gothic Medium Cond" pitchFamily="34" charset="0"/>
              </a:rPr>
              <a:t>October 2015</a:t>
            </a:r>
            <a:endParaRPr lang="en-GB" sz="1200">
              <a:solidFill>
                <a:schemeClr val="bg1"/>
              </a:solidFill>
              <a:latin typeface="Franklin Gothic Medium Cond" pitchFamily="34" charset="0"/>
            </a:endParaRPr>
          </a:p>
        </xdr:txBody>
      </xdr:sp>
      <xdr:sp macro="" textlink="">
        <xdr:nvSpPr>
          <xdr:cNvPr id="7" name="TextBox 6"/>
          <xdr:cNvSpPr txBox="1"/>
        </xdr:nvSpPr>
        <xdr:spPr>
          <a:xfrm>
            <a:off x="8029591" y="3120853"/>
            <a:ext cx="1855895" cy="243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000" baseline="0">
                <a:latin typeface="Franklin Gothic Medium Cond" pitchFamily="34" charset="0"/>
              </a:rPr>
              <a:t>UNHCR</a:t>
            </a:r>
            <a:endParaRPr lang="en-GB" sz="1000">
              <a:latin typeface="Franklin Gothic Medium Cond" pitchFamily="34" charset="0"/>
            </a:endParaRPr>
          </a:p>
        </xdr:txBody>
      </xdr:sp>
    </xdr:grpSp>
    <xdr:clientData/>
  </xdr:twoCellAnchor>
  <xdr:twoCellAnchor>
    <xdr:from>
      <xdr:col>0</xdr:col>
      <xdr:colOff>400049</xdr:colOff>
      <xdr:row>4</xdr:row>
      <xdr:rowOff>95250</xdr:rowOff>
    </xdr:from>
    <xdr:to>
      <xdr:col>12</xdr:col>
      <xdr:colOff>400049</xdr:colOff>
      <xdr:row>6</xdr:row>
      <xdr:rowOff>9525</xdr:rowOff>
    </xdr:to>
    <xdr:sp macro="" textlink="">
      <xdr:nvSpPr>
        <xdr:cNvPr id="11" name="TextBox 10"/>
        <xdr:cNvSpPr txBox="1"/>
      </xdr:nvSpPr>
      <xdr:spPr>
        <a:xfrm>
          <a:off x="400049" y="826770"/>
          <a:ext cx="7498080" cy="280035"/>
        </a:xfrm>
        <a:prstGeom prst="rect">
          <a:avLst/>
        </a:prstGeom>
        <a:solidFill>
          <a:schemeClr val="bg1"/>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200" baseline="0">
              <a:solidFill>
                <a:schemeClr val="dk1"/>
              </a:solidFill>
              <a:effectLst/>
              <a:latin typeface="Franklin Gothic Book" pitchFamily="34" charset="0"/>
              <a:ea typeface="+mn-ea"/>
              <a:cs typeface="+mn-cs"/>
            </a:rPr>
            <a:t>General Guidelines</a:t>
          </a:r>
        </a:p>
      </xdr:txBody>
    </xdr:sp>
    <xdr:clientData/>
  </xdr:twoCellAnchor>
  <xdr:twoCellAnchor>
    <xdr:from>
      <xdr:col>0</xdr:col>
      <xdr:colOff>400050</xdr:colOff>
      <xdr:row>6</xdr:row>
      <xdr:rowOff>47624</xdr:rowOff>
    </xdr:from>
    <xdr:to>
      <xdr:col>14</xdr:col>
      <xdr:colOff>240030</xdr:colOff>
      <xdr:row>58</xdr:row>
      <xdr:rowOff>129540</xdr:rowOff>
    </xdr:to>
    <xdr:sp macro="" textlink="">
      <xdr:nvSpPr>
        <xdr:cNvPr id="12" name="TextBox 11"/>
        <xdr:cNvSpPr txBox="1"/>
      </xdr:nvSpPr>
      <xdr:spPr>
        <a:xfrm>
          <a:off x="400050" y="1144904"/>
          <a:ext cx="8587740" cy="9591676"/>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a:effectLst/>
              <a:latin typeface="Arial"/>
              <a:ea typeface="Calibri"/>
              <a:cs typeface="Times New Roman"/>
            </a:rPr>
            <a:t>The site profile template follows the current UNHCR standards in terms of font, font size and colour palette. Please try to maintain these same standards for all camp profiles, if you need further guidance on formats please contact FICSS HQ. For convenience of understanding the instructions below,</a:t>
          </a:r>
          <a:r>
            <a:rPr lang="en-US" sz="1000" baseline="0">
              <a:effectLst/>
              <a:latin typeface="Arial"/>
              <a:ea typeface="Calibri"/>
              <a:cs typeface="Times New Roman"/>
            </a:rPr>
            <a:t>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lang="en-US" sz="1000" baseline="0">
              <a:effectLst/>
              <a:latin typeface="Arial"/>
              <a:ea typeface="Calibri"/>
              <a:cs typeface="Times New Roman"/>
            </a:rPr>
            <a:t>tab the information contained will be referred to as "labels".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lang="en-US" sz="1000" baseline="0">
              <a:effectLst/>
              <a:latin typeface="Arial"/>
              <a:ea typeface="Calibri"/>
              <a:cs typeface="Times New Roman"/>
            </a:rPr>
            <a:t> tab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the information contaned will be referred to as "fields".</a:t>
          </a: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How To Use</a:t>
          </a:r>
          <a:r>
            <a:rPr lang="en-US" sz="1000" b="1" baseline="0">
              <a:effectLst/>
              <a:latin typeface="Arial"/>
              <a:ea typeface="Calibri"/>
              <a:cs typeface="Times New Roman"/>
            </a:rPr>
            <a:t> The CCCM Site Profile Template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The site for the profile can be chosen from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cell E2. </a:t>
          </a:r>
          <a:r>
            <a:rPr kumimoji="0" lang="en-US" sz="1000" b="0" i="0" u="none" strike="noStrike" kern="0" cap="none" spc="0" normalizeH="0" baseline="0" noProof="0">
              <a:ln>
                <a:noFill/>
              </a:ln>
              <a:solidFill>
                <a:prstClr val="black"/>
              </a:solidFill>
              <a:effectLst/>
              <a:uLnTx/>
              <a:uFillTx/>
              <a:latin typeface="Arial"/>
              <a:ea typeface="Calibri"/>
              <a:cs typeface="Times New Roman"/>
            </a:rPr>
            <a:t>The Information about each site is automatically updated in both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Both templates </a:t>
          </a:r>
          <a:r>
            <a:rPr kumimoji="0" lang="en-US" sz="1000" b="0" i="0" u="none" strike="noStrike" kern="0" cap="none" spc="0" normalizeH="0" baseline="0" noProof="0">
              <a:ln>
                <a:noFill/>
              </a:ln>
              <a:solidFill>
                <a:prstClr val="black"/>
              </a:solidFill>
              <a:effectLst/>
              <a:uLnTx/>
              <a:uFillTx/>
              <a:latin typeface="Arial"/>
              <a:ea typeface="Calibri"/>
              <a:cs typeface="Times New Roman"/>
            </a:rPr>
            <a:t>are designed to print a one page profile of each site. The site profile should be saved to PDF format (File, Save As, Save as Type: PDF) for printing and dissemination.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All data about sites should only be entered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from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8</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below. The field names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7</a:t>
          </a:r>
          <a:r>
            <a:rPr kumimoji="0" lang="en-US" sz="1000" b="0" i="0" u="none" strike="noStrike" kern="0" cap="none" spc="0" normalizeH="0" baseline="0" noProof="0">
              <a:ln>
                <a:noFill/>
              </a:ln>
              <a:solidFill>
                <a:prstClr val="black"/>
              </a:solidFill>
              <a:effectLst/>
              <a:uLnTx/>
              <a:uFillTx/>
              <a:latin typeface="Arial"/>
              <a:ea typeface="Calibri"/>
              <a:cs typeface="Times New Roman"/>
            </a:rPr>
            <a:t> are directly linked to the labels featured in the modules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they should be labelled in the same way that you would like to see them in the template</a:t>
          </a:r>
          <a:r>
            <a:rPr kumimoji="0" lang="en-US" sz="1000" b="0" i="0" u="none" strike="noStrike" kern="0" cap="none" spc="0" normalizeH="0" baseline="0" noProof="0">
              <a:ln>
                <a:noFill/>
              </a:ln>
              <a:solidFill>
                <a:srgbClr val="FF0000"/>
              </a:solidFill>
              <a:effectLst/>
              <a:uLnTx/>
              <a:uFillTx/>
              <a:latin typeface="Arial"/>
              <a:ea typeface="Calibri"/>
              <a:cs typeface="Times New Roman"/>
            </a:rPr>
            <a:t>.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5 &amp; 6</a:t>
          </a:r>
          <a:r>
            <a:rPr kumimoji="0" lang="en-US" sz="1000" b="0" i="0" u="none" strike="noStrike" kern="0" cap="none" spc="0" normalizeH="0" baseline="0" noProof="0">
              <a:ln>
                <a:noFill/>
              </a:ln>
              <a:solidFill>
                <a:prstClr val="black"/>
              </a:solidFill>
              <a:effectLst/>
              <a:uLnTx/>
              <a:uFillTx/>
              <a:latin typeface="Arial"/>
              <a:ea typeface="Calibri"/>
              <a:cs typeface="Times New Roman"/>
            </a:rPr>
            <a:t> can be used to organise and group your data so it is easier to understand.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1,2 and 3</a:t>
          </a:r>
          <a:r>
            <a:rPr kumimoji="0" lang="en-US" sz="1000" b="0" i="0" u="none" strike="noStrike" kern="0" cap="none" spc="0" normalizeH="0" baseline="0" noProof="0">
              <a:ln>
                <a:noFill/>
              </a:ln>
              <a:solidFill>
                <a:prstClr val="black"/>
              </a:solidFill>
              <a:effectLst/>
              <a:uLnTx/>
              <a:uFillTx/>
              <a:latin typeface="Arial"/>
              <a:ea typeface="Calibri"/>
              <a:cs typeface="Times New Roman"/>
            </a:rPr>
            <a:t> contain the information for the particular site that was chosen from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cell E2. These rows should not be changed as the VLOOKUP formulas are designed to extract the information for the site chosen.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Template Modules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 site profile template is designed in a way that modules can be added and removed as required. Modules can simply</a:t>
          </a:r>
          <a:r>
            <a:rPr lang="en-US" sz="1000" baseline="0">
              <a:effectLst/>
              <a:latin typeface="Arial"/>
              <a:ea typeface="Calibri"/>
              <a:cs typeface="Times New Roman"/>
            </a:rPr>
            <a:t> be dragged and dropped into the site profile template. </a:t>
          </a:r>
          <a:r>
            <a:rPr lang="en-US" sz="1000">
              <a:effectLst/>
              <a:latin typeface="Arial"/>
              <a:ea typeface="Calibri"/>
              <a:cs typeface="Times New Roman"/>
            </a:rPr>
            <a:t>The labels</a:t>
          </a:r>
          <a:r>
            <a:rPr lang="en-US" sz="1000" baseline="0">
              <a:effectLst/>
              <a:latin typeface="Arial"/>
              <a:ea typeface="Calibri"/>
              <a:cs typeface="Times New Roman"/>
            </a:rPr>
            <a:t> contained inside each module can be swapped in and out as necessary. </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To ensure all modules are aligned on the site profile template, go to Format (on the top menu), then select the Align command. The modules should be aligned both veritically and horizontally by using the various align commands.</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There are different types of modules contained in the template. The Summary, Demographics and Overview modules use simple references to bring information to labels inside the modules. The Age and Breakdown, Main Ethnicities and Place of Origin modules use tables created to the right of the template. The Sectorial Overview, detailed Demographics and Vulnerable Persons modules a created as pictures which references tables also created to the right of the template.</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 </a:t>
          </a:r>
          <a:endParaRPr lang="en-US" sz="1100">
            <a:effectLst/>
            <a:latin typeface="+mn-lt"/>
            <a:ea typeface="Calibri"/>
            <a:cs typeface="Times New Roman"/>
          </a:endParaRPr>
        </a:p>
        <a:p>
          <a:pPr marL="0" marR="0">
            <a:spcBef>
              <a:spcPts val="0"/>
            </a:spcBef>
            <a:spcAft>
              <a:spcPts val="0"/>
            </a:spcAft>
          </a:pPr>
          <a:r>
            <a:rPr lang="en-US" sz="1000" b="1">
              <a:effectLst/>
              <a:latin typeface="Arial"/>
              <a:ea typeface="Calibri"/>
              <a:cs typeface="Times New Roman"/>
            </a:rPr>
            <a:t>Compulsory Modules, and Labels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There are a number of modules and formats which should be maintained for all camp profiles, these include:</a:t>
          </a:r>
        </a:p>
        <a:p>
          <a:pPr marL="0" marR="0">
            <a:spcBef>
              <a:spcPts val="0"/>
            </a:spcBef>
            <a:spcAft>
              <a:spcPts val="0"/>
            </a:spcAft>
          </a:pPr>
          <a:r>
            <a:rPr lang="en-US" sz="1000">
              <a:effectLst/>
              <a:latin typeface="Arial"/>
              <a:ea typeface="Calibri"/>
              <a:cs typeface="Times New Roman"/>
            </a:rPr>
            <a:t>- The Global CCCM Cluster logo when</a:t>
          </a:r>
          <a:r>
            <a:rPr lang="en-US" sz="1000" baseline="0">
              <a:effectLst/>
              <a:latin typeface="Arial"/>
              <a:ea typeface="Calibri"/>
              <a:cs typeface="Times New Roman"/>
            </a:rPr>
            <a:t> the cluster is activated </a:t>
          </a:r>
          <a:r>
            <a:rPr lang="en-US" sz="1000">
              <a:effectLst/>
              <a:latin typeface="Arial"/>
              <a:ea typeface="Calibri"/>
              <a:cs typeface="Times New Roman"/>
            </a:rPr>
            <a:t>(top left corner)</a:t>
          </a:r>
        </a:p>
        <a:p>
          <a:pPr marL="0" marR="0">
            <a:spcBef>
              <a:spcPts val="0"/>
            </a:spcBef>
            <a:spcAft>
              <a:spcPts val="0"/>
            </a:spcAft>
          </a:pPr>
          <a:r>
            <a:rPr lang="en-US" sz="1000">
              <a:effectLst/>
              <a:latin typeface="Arial"/>
              <a:ea typeface="Calibri"/>
              <a:cs typeface="Times New Roman"/>
            </a:rPr>
            <a:t>-</a:t>
          </a:r>
          <a:r>
            <a:rPr lang="en-US" sz="1000" baseline="0">
              <a:effectLst/>
              <a:latin typeface="Arial"/>
              <a:ea typeface="Calibri"/>
              <a:cs typeface="Times New Roman"/>
            </a:rPr>
            <a:t> C</a:t>
          </a:r>
          <a:r>
            <a:rPr lang="en-US" sz="1000">
              <a:effectLst/>
              <a:latin typeface="Arial"/>
              <a:ea typeface="Calibri"/>
              <a:cs typeface="Times New Roman"/>
            </a:rPr>
            <a:t>amp name</a:t>
          </a:r>
        </a:p>
        <a:p>
          <a:pPr marL="0" marR="0">
            <a:spcBef>
              <a:spcPts val="0"/>
            </a:spcBef>
            <a:spcAft>
              <a:spcPts val="0"/>
            </a:spcAft>
          </a:pPr>
          <a:r>
            <a:rPr lang="en-US" sz="1000">
              <a:effectLst/>
              <a:latin typeface="Arial"/>
              <a:ea typeface="Calibri"/>
              <a:cs typeface="Times New Roman"/>
            </a:rPr>
            <a:t>- Location (province/admin level 1/admin level 2/admin level 3 as required per country)</a:t>
          </a:r>
        </a:p>
        <a:p>
          <a:pPr marL="0" marR="0">
            <a:spcBef>
              <a:spcPts val="0"/>
            </a:spcBef>
            <a:spcAft>
              <a:spcPts val="0"/>
            </a:spcAft>
          </a:pPr>
          <a:r>
            <a:rPr lang="en-US" sz="1000">
              <a:effectLst/>
              <a:latin typeface="Arial"/>
              <a:ea typeface="Calibri"/>
              <a:cs typeface="Times New Roman"/>
            </a:rPr>
            <a:t>- Country name</a:t>
          </a:r>
        </a:p>
        <a:p>
          <a:pPr marL="0" marR="0">
            <a:spcBef>
              <a:spcPts val="0"/>
            </a:spcBef>
            <a:spcAft>
              <a:spcPts val="0"/>
            </a:spcAft>
          </a:pPr>
          <a:r>
            <a:rPr lang="en-US" sz="1000">
              <a:effectLst/>
              <a:latin typeface="Arial"/>
              <a:ea typeface="Calibri"/>
              <a:cs typeface="Times New Roman"/>
            </a:rPr>
            <a:t>- Emergency operation name and Date the camp profile was created.</a:t>
          </a:r>
        </a:p>
        <a:p>
          <a:pPr marL="0" marR="0">
            <a:spcBef>
              <a:spcPts val="0"/>
            </a:spcBef>
            <a:spcAft>
              <a:spcPts val="0"/>
            </a:spcAft>
          </a:pPr>
          <a:r>
            <a:rPr lang="en-US" sz="1000">
              <a:effectLst/>
              <a:latin typeface="Arial"/>
              <a:ea typeface="Calibri"/>
              <a:cs typeface="Times New Roman"/>
            </a:rPr>
            <a:t>- Where possible a map should be inserted, if not available a photo of the camp could be a possible</a:t>
          </a:r>
          <a:r>
            <a:rPr lang="en-US" sz="1000" baseline="0">
              <a:effectLst/>
              <a:latin typeface="Arial"/>
              <a:ea typeface="Calibri"/>
              <a:cs typeface="Times New Roman"/>
            </a:rPr>
            <a:t> alternative</a:t>
          </a:r>
          <a:r>
            <a:rPr lang="en-US" sz="1000">
              <a:effectLst/>
              <a:latin typeface="Arial"/>
              <a:ea typeface="Calibri"/>
              <a:cs typeface="Times New Roman"/>
            </a:rPr>
            <a:t>. </a:t>
          </a:r>
        </a:p>
        <a:p>
          <a:pPr marL="0" marR="0">
            <a:spcBef>
              <a:spcPts val="0"/>
            </a:spcBef>
            <a:spcAft>
              <a:spcPts val="0"/>
            </a:spcAft>
          </a:pPr>
          <a:r>
            <a:rPr lang="en-US" sz="1000">
              <a:effectLst/>
              <a:latin typeface="Arial"/>
              <a:ea typeface="Calibri"/>
              <a:cs typeface="Times New Roman"/>
            </a:rPr>
            <a:t>- A small country map should also be used to indicate the location of the camp in the country. </a:t>
          </a:r>
        </a:p>
        <a:p>
          <a:pPr marL="0" marR="0">
            <a:spcBef>
              <a:spcPts val="0"/>
            </a:spcBef>
            <a:spcAft>
              <a:spcPts val="0"/>
            </a:spcAft>
          </a:pPr>
          <a:r>
            <a:rPr lang="en-US" sz="1000">
              <a:effectLst/>
              <a:latin typeface="Arial"/>
              <a:ea typeface="Calibri"/>
              <a:cs typeface="Times New Roman"/>
            </a:rPr>
            <a:t>- Summary module (brief description of the camp)</a:t>
          </a:r>
        </a:p>
        <a:p>
          <a:pPr marL="0" marR="0">
            <a:spcBef>
              <a:spcPts val="0"/>
            </a:spcBef>
            <a:spcAft>
              <a:spcPts val="0"/>
            </a:spcAft>
          </a:pPr>
          <a:r>
            <a:rPr lang="en-US" sz="1000">
              <a:effectLst/>
              <a:latin typeface="Arial"/>
              <a:ea typeface="Calibri"/>
              <a:cs typeface="Times New Roman"/>
            </a:rPr>
            <a:t>- Demographics module (provide information for all fields if possible). There are 2 demographic modules</a:t>
          </a:r>
          <a:r>
            <a:rPr lang="en-US" sz="1000" baseline="0">
              <a:effectLst/>
              <a:latin typeface="Arial"/>
              <a:ea typeface="Calibri"/>
              <a:cs typeface="Times New Roman"/>
            </a:rPr>
            <a:t> to choose from.</a:t>
          </a:r>
          <a:endParaRPr lang="en-US" sz="1000">
            <a:effectLst/>
            <a:latin typeface="Arial"/>
            <a:ea typeface="Calibri"/>
            <a:cs typeface="Times New Roman"/>
          </a:endParaRPr>
        </a:p>
        <a:p>
          <a:pPr marL="0" marR="0">
            <a:spcBef>
              <a:spcPts val="0"/>
            </a:spcBef>
            <a:spcAft>
              <a:spcPts val="0"/>
            </a:spcAft>
          </a:pPr>
          <a:r>
            <a:rPr lang="en-US" sz="1000">
              <a:effectLst/>
              <a:latin typeface="Arial"/>
              <a:ea typeface="Calibri"/>
              <a:cs typeface="Times New Roman"/>
            </a:rPr>
            <a:t>- Overview module (containing general CCCM information about the camp)</a:t>
          </a:r>
        </a:p>
        <a:p>
          <a:pPr marL="0" marR="0">
            <a:spcBef>
              <a:spcPts val="0"/>
            </a:spcBef>
            <a:spcAft>
              <a:spcPts val="0"/>
            </a:spcAft>
          </a:pPr>
          <a:r>
            <a:rPr lang="en-US" sz="1000">
              <a:effectLst/>
              <a:latin typeface="Arial"/>
              <a:ea typeface="Calibri"/>
              <a:cs typeface="Times New Roman"/>
            </a:rPr>
            <a:t>- The footnote section featuring</a:t>
          </a:r>
          <a:r>
            <a:rPr lang="en-US" sz="1000" baseline="0">
              <a:effectLst/>
              <a:latin typeface="Arial"/>
              <a:ea typeface="Calibri"/>
              <a:cs typeface="Times New Roman"/>
            </a:rPr>
            <a:t> source, feedback and the CCCM cluster URL should be maintained but can be customised for each country</a:t>
          </a:r>
          <a:endParaRPr lang="en-US" sz="1000">
            <a:effectLst/>
            <a:latin typeface="Arial"/>
            <a:ea typeface="Calibri"/>
            <a:cs typeface="Times New Roman"/>
          </a:endParaRPr>
        </a:p>
        <a:p>
          <a:pPr marL="0" marR="0">
            <a:spcBef>
              <a:spcPts val="0"/>
            </a:spcBef>
            <a:spcAft>
              <a:spcPts val="0"/>
            </a:spcAft>
          </a:pPr>
          <a:endParaRPr lang="en-US" sz="1100">
            <a:effectLst/>
            <a:latin typeface="+mn-lt"/>
            <a:ea typeface="Calibri"/>
            <a:cs typeface="Times New Roman"/>
          </a:endParaRPr>
        </a:p>
        <a:p>
          <a:r>
            <a:rPr lang="en-GB" sz="1000" b="1">
              <a:latin typeface="Franklin Gothic Book" pitchFamily="34" charset="0"/>
            </a:rPr>
            <a:t>Customising the Template</a:t>
          </a:r>
          <a:r>
            <a:rPr lang="en-GB" sz="1000" b="1" baseline="0">
              <a:latin typeface="Franklin Gothic Book" pitchFamily="34" charset="0"/>
            </a:rPr>
            <a:t> and Modules</a:t>
          </a:r>
        </a:p>
        <a:p>
          <a:r>
            <a:rPr lang="en-GB" sz="1000">
              <a:latin typeface="Franklin Gothic Book" pitchFamily="34" charset="0"/>
            </a:rPr>
            <a:t>All existing modules can</a:t>
          </a:r>
          <a:r>
            <a:rPr lang="en-GB" sz="1000" baseline="0">
              <a:latin typeface="Franklin Gothic Book" pitchFamily="34" charset="0"/>
            </a:rPr>
            <a:t> be customised with fields and labels added and removed as required. The easiest way to create new modules is simply to copy an existing module.</a:t>
          </a:r>
        </a:p>
        <a:p>
          <a:endParaRPr lang="en-GB" sz="1000" baseline="0">
            <a:latin typeface="Franklin Gothic Book" pitchFamily="34" charset="0"/>
          </a:endParaRPr>
        </a:p>
        <a:p>
          <a:r>
            <a:rPr lang="en-GB" sz="1000" b="0" u="sng" baseline="0">
              <a:latin typeface="Franklin Gothic Book" pitchFamily="34" charset="0"/>
            </a:rPr>
            <a:t>Formulas  </a:t>
          </a:r>
        </a:p>
        <a:p>
          <a:r>
            <a:rPr lang="en-GB" sz="1000" b="1" baseline="0">
              <a:latin typeface="Franklin Gothic Book" pitchFamily="34" charset="0"/>
            </a:rPr>
            <a:t>- </a:t>
          </a:r>
          <a:r>
            <a:rPr lang="en-GB" sz="1000" baseline="0">
              <a:latin typeface="Franklin Gothic Book" pitchFamily="34" charset="0"/>
            </a:rPr>
            <a:t>in the </a:t>
          </a:r>
          <a:r>
            <a:rPr lang="en-GB" sz="1000" baseline="0">
              <a:solidFill>
                <a:srgbClr val="0072BC"/>
              </a:solidFill>
              <a:latin typeface="Franklin Gothic Book" pitchFamily="34" charset="0"/>
            </a:rPr>
            <a:t>Data</a:t>
          </a:r>
          <a:r>
            <a:rPr lang="en-GB" sz="1000" baseline="0">
              <a:latin typeface="Franklin Gothic Book" pitchFamily="34" charset="0"/>
            </a:rPr>
            <a:t> tab, Row 1 is simply a reference to the field names written in Row 7</a:t>
          </a:r>
        </a:p>
        <a:p>
          <a:r>
            <a:rPr lang="en-GB" sz="1000" baseline="0">
              <a:latin typeface="Franklin Gothic Book" pitchFamily="34" charset="0"/>
            </a:rPr>
            <a:t>- in the </a:t>
          </a:r>
          <a:r>
            <a:rPr lang="en-GB" sz="1000" baseline="0">
              <a:solidFill>
                <a:srgbClr val="0072BC"/>
              </a:solidFill>
              <a:latin typeface="Franklin Gothic Book" pitchFamily="34" charset="0"/>
            </a:rPr>
            <a:t>Data</a:t>
          </a:r>
          <a:r>
            <a:rPr lang="en-GB" sz="1000" baseline="0">
              <a:latin typeface="Franklin Gothic Book" pitchFamily="34" charset="0"/>
            </a:rPr>
            <a:t> tab, Row 2 contains the </a:t>
          </a:r>
          <a:r>
            <a:rPr lang="en-GB" sz="1000" b="1" baseline="0">
              <a:latin typeface="Franklin Gothic Book" pitchFamily="34" charset="0"/>
            </a:rPr>
            <a:t>VLOOKUP</a:t>
          </a:r>
          <a:r>
            <a:rPr lang="en-GB" sz="1000" baseline="0">
              <a:latin typeface="Franklin Gothic Book" pitchFamily="34" charset="0"/>
            </a:rPr>
            <a:t> formula which reference the camp chosen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cell E2, and returns the corresponding value contained in the camp data entered from Row 8 and below. Row 3 contains the number of the column, using the simple formula </a:t>
          </a:r>
          <a:r>
            <a:rPr kumimoji="0" lang="en-US" sz="1000" b="1" i="0" u="none" strike="noStrike" kern="0" cap="none" spc="0" normalizeH="0" baseline="0" noProof="0">
              <a:ln>
                <a:noFill/>
              </a:ln>
              <a:solidFill>
                <a:prstClr val="black"/>
              </a:solidFill>
              <a:effectLst/>
              <a:uLnTx/>
              <a:uFillTx/>
              <a:latin typeface="Arial"/>
              <a:ea typeface="Calibri"/>
              <a:cs typeface="Times New Roman"/>
            </a:rPr>
            <a:t>COLUMN()</a:t>
          </a:r>
          <a:r>
            <a:rPr kumimoji="0" lang="en-US" sz="1000" b="0" i="0" u="none" strike="noStrike" kern="0" cap="none" spc="0" normalizeH="0" baseline="0" noProof="0">
              <a:ln>
                <a:noFill/>
              </a:ln>
              <a:solidFill>
                <a:prstClr val="black"/>
              </a:solidFill>
              <a:effectLst/>
              <a:uLnTx/>
              <a:uFillTx/>
              <a:latin typeface="Arial"/>
              <a:ea typeface="Calibri"/>
              <a:cs typeface="Times New Roman"/>
            </a:rPr>
            <a:t>. The column number is important as used by the VLOOKUP formlula and it makes it easy to add new columns without having to change all the formulas.</a:t>
          </a:r>
        </a:p>
        <a:p>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r>
            <a:rPr kumimoji="0" lang="en-US" sz="1000" b="0" i="0" u="sng" strike="noStrike" kern="0" cap="none" spc="0" normalizeH="0" baseline="0" noProof="0">
              <a:ln>
                <a:noFill/>
              </a:ln>
              <a:solidFill>
                <a:prstClr val="black"/>
              </a:solidFill>
              <a:effectLst/>
              <a:uLnTx/>
              <a:uFillTx/>
              <a:latin typeface="Arial"/>
              <a:ea typeface="Calibri"/>
              <a:cs typeface="Times New Roman"/>
            </a:rPr>
            <a:t>Adding New Fields </a:t>
          </a:r>
          <a:endParaRPr lang="en-GB" sz="1000" b="0" u="sng" baseline="0">
            <a:latin typeface="Franklin Gothic Book" pitchFamily="34" charset="0"/>
          </a:endParaRPr>
        </a:p>
        <a:p>
          <a:r>
            <a:rPr lang="en-GB" sz="1000" baseline="0">
              <a:latin typeface="Franklin Gothic Book" pitchFamily="34" charset="0"/>
            </a:rPr>
            <a:t>New field names should be added to the </a:t>
          </a:r>
          <a:r>
            <a:rPr lang="en-GB" sz="1000" baseline="0">
              <a:solidFill>
                <a:srgbClr val="0072BC"/>
              </a:solidFill>
              <a:latin typeface="Franklin Gothic Book" pitchFamily="34" charset="0"/>
            </a:rPr>
            <a:t>Data</a:t>
          </a:r>
          <a:r>
            <a:rPr lang="en-GB" sz="1000" baseline="0">
              <a:latin typeface="Franklin Gothic Book" pitchFamily="34" charset="0"/>
            </a:rPr>
            <a:t> tab first by inserting a new column, or series of columns, as necessary.  To ensure the data is available to be used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prstClr val="black"/>
              </a:solidFill>
              <a:effectLst/>
              <a:uLnTx/>
              <a:uFillTx/>
              <a:latin typeface="Arial"/>
              <a:ea typeface="Calibri"/>
              <a:cs typeface="Times New Roman"/>
            </a:rPr>
            <a:t>tabs, in Rows 1,2 and 3 simply copy the formulas from the column on the left, into the new blank columns created. </a:t>
          </a:r>
        </a:p>
        <a:p>
          <a:endParaRPr kumimoji="0" lang="en-US" sz="1000" b="0" i="0" u="none" strike="noStrike" kern="0" cap="none" spc="0" normalizeH="0" baseline="0" noProof="0">
            <a:ln>
              <a:noFill/>
            </a:ln>
            <a:solidFill>
              <a:prstClr val="black"/>
            </a:solidFill>
            <a:effectLst/>
            <a:uLnTx/>
            <a:uFillTx/>
            <a:latin typeface="Arial"/>
            <a:cs typeface="Times New Roman"/>
          </a:endParaRPr>
        </a:p>
        <a:p>
          <a:r>
            <a:rPr kumimoji="0" lang="en-US" sz="1000" b="0" i="0" u="sng" strike="noStrike" kern="0" cap="none" spc="0" normalizeH="0" baseline="0" noProof="0">
              <a:ln>
                <a:noFill/>
              </a:ln>
              <a:solidFill>
                <a:prstClr val="black"/>
              </a:solidFill>
              <a:effectLst/>
              <a:uLnTx/>
              <a:uFillTx/>
              <a:latin typeface="Arial"/>
              <a:cs typeface="Times New Roman"/>
            </a:rPr>
            <a:t>Adding New Labels in the Template</a:t>
          </a:r>
        </a:p>
        <a:p>
          <a:r>
            <a:rPr lang="en-GB" sz="1000" baseline="0">
              <a:latin typeface="Franklin Gothic Book" pitchFamily="34" charset="0"/>
            </a:rPr>
            <a:t>A reference to the field name in row 1 of the </a:t>
          </a:r>
          <a:r>
            <a:rPr lang="en-GB" sz="1000" baseline="0">
              <a:solidFill>
                <a:srgbClr val="0072BC"/>
              </a:solidFill>
              <a:latin typeface="Franklin Gothic Book" pitchFamily="34" charset="0"/>
            </a:rPr>
            <a:t>Data</a:t>
          </a:r>
          <a:r>
            <a:rPr lang="en-GB" sz="1000" baseline="0">
              <a:latin typeface="Franklin Gothic Book" pitchFamily="34" charset="0"/>
            </a:rPr>
            <a:t> tab can be made to create new labels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templates. The format of the reference should be similar to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=DATA!B1.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To get the corresponding values for the field, the reference should be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=DATA!B2. </a:t>
          </a:r>
          <a:endParaRPr lang="en-GB" sz="1000" b="1">
            <a:latin typeface="Franklin Gothic Book" pitchFamily="34" charset="0"/>
          </a:endParaRPr>
        </a:p>
      </xdr:txBody>
    </xdr:sp>
    <xdr:clientData/>
  </xdr:twoCellAnchor>
  <xdr:twoCellAnchor editAs="oneCell">
    <xdr:from>
      <xdr:col>12</xdr:col>
      <xdr:colOff>453326</xdr:colOff>
      <xdr:row>0</xdr:row>
      <xdr:rowOff>175260</xdr:rowOff>
    </xdr:from>
    <xdr:to>
      <xdr:col>14</xdr:col>
      <xdr:colOff>251460</xdr:colOff>
      <xdr:row>6</xdr:row>
      <xdr:rowOff>5490</xdr:rowOff>
    </xdr:to>
    <xdr:pic>
      <xdr:nvPicPr>
        <xdr:cNvPr id="16" name="Picture 15"/>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951406" y="175260"/>
          <a:ext cx="1047814" cy="927510"/>
        </a:xfrm>
        <a:prstGeom prst="rect">
          <a:avLst/>
        </a:prstGeom>
        <a:solidFill>
          <a:schemeClr val="bg1"/>
        </a:solidFill>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171450</xdr:colOff>
      <xdr:row>87</xdr:row>
      <xdr:rowOff>0</xdr:rowOff>
    </xdr:from>
    <xdr:to>
      <xdr:col>28</xdr:col>
      <xdr:colOff>288925</xdr:colOff>
      <xdr:row>102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98653</xdr:colOff>
      <xdr:row>1</xdr:row>
      <xdr:rowOff>34925</xdr:rowOff>
    </xdr:from>
    <xdr:to>
      <xdr:col>5</xdr:col>
      <xdr:colOff>473460</xdr:colOff>
      <xdr:row>5</xdr:row>
      <xdr:rowOff>15876</xdr:rowOff>
    </xdr:to>
    <xdr:pic>
      <xdr:nvPicPr>
        <xdr:cNvPr id="12" name="Picture 2"/>
        <xdr:cNvPicPr>
          <a:picLocks noChangeAspect="1" noChangeArrowheads="1"/>
        </xdr:cNvPicPr>
      </xdr:nvPicPr>
      <xdr:blipFill>
        <a:blip xmlns:r="http://schemas.openxmlformats.org/officeDocument/2006/relationships" r:embed="rId2">
          <a:biLevel thresh="25000"/>
          <a:extLst>
            <a:ext uri="{28A0092B-C50C-407E-A947-70E740481C1C}">
              <a14:useLocalDpi xmlns:a14="http://schemas.microsoft.com/office/drawing/2010/main"/>
            </a:ext>
          </a:extLst>
        </a:blip>
        <a:srcRect/>
        <a:stretch>
          <a:fillRect/>
        </a:stretch>
      </xdr:blipFill>
      <xdr:spPr bwMode="auto">
        <a:xfrm>
          <a:off x="392341" y="193675"/>
          <a:ext cx="3565682" cy="774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400050</xdr:colOff>
      <xdr:row>70</xdr:row>
      <xdr:rowOff>113242</xdr:rowOff>
    </xdr:from>
    <xdr:to>
      <xdr:col>34</xdr:col>
      <xdr:colOff>2224619</xdr:colOff>
      <xdr:row>82</xdr:row>
      <xdr:rowOff>185736</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222790</xdr:colOff>
      <xdr:row>32</xdr:row>
      <xdr:rowOff>109026</xdr:rowOff>
    </xdr:from>
    <xdr:to>
      <xdr:col>18</xdr:col>
      <xdr:colOff>580966</xdr:colOff>
      <xdr:row>50</xdr:row>
      <xdr:rowOff>36195</xdr:rowOff>
    </xdr:to>
    <xdr:graphicFrame macro="">
      <xdr:nvGraphicFramePr>
        <xdr:cNvPr id="20"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142875</xdr:colOff>
      <xdr:row>31</xdr:row>
      <xdr:rowOff>104775</xdr:rowOff>
    </xdr:from>
    <xdr:to>
      <xdr:col>18</xdr:col>
      <xdr:colOff>563293</xdr:colOff>
      <xdr:row>32</xdr:row>
      <xdr:rowOff>304800</xdr:rowOff>
    </xdr:to>
    <xdr:sp macro="" textlink="">
      <xdr:nvSpPr>
        <xdr:cNvPr id="16" name="TextBox 15"/>
        <xdr:cNvSpPr txBox="1"/>
      </xdr:nvSpPr>
      <xdr:spPr>
        <a:xfrm>
          <a:off x="6556375" y="6391275"/>
          <a:ext cx="4459018" cy="3651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a:t>
          </a:r>
          <a:r>
            <a:rPr lang="en-US" sz="1400" b="1" baseline="0">
              <a:solidFill>
                <a:srgbClr val="0072BC"/>
              </a:solidFill>
              <a:latin typeface="Arial" panose="020B0604020202020204" pitchFamily="34" charset="0"/>
              <a:cs typeface="Arial" panose="020B0604020202020204" pitchFamily="34" charset="0"/>
            </a:rPr>
            <a:t> </a:t>
          </a:r>
          <a:r>
            <a:rPr lang="en-US" sz="1400" b="1">
              <a:solidFill>
                <a:srgbClr val="0072BC"/>
              </a:solidFill>
              <a:latin typeface="Arial" panose="020B0604020202020204" pitchFamily="34" charset="0"/>
              <a:cs typeface="Arial" panose="020B0604020202020204" pitchFamily="34" charset="0"/>
            </a:rPr>
            <a:t>Nationality Breakdown</a:t>
          </a:r>
        </a:p>
      </xdr:txBody>
    </xdr:sp>
    <xdr:clientData/>
  </xdr:twoCellAnchor>
  <xdr:twoCellAnchor>
    <xdr:from>
      <xdr:col>2</xdr:col>
      <xdr:colOff>720482</xdr:colOff>
      <xdr:row>32</xdr:row>
      <xdr:rowOff>152580</xdr:rowOff>
    </xdr:from>
    <xdr:to>
      <xdr:col>8</xdr:col>
      <xdr:colOff>299891</xdr:colOff>
      <xdr:row>50</xdr:row>
      <xdr:rowOff>45720</xdr:rowOff>
    </xdr:to>
    <xdr:grpSp>
      <xdr:nvGrpSpPr>
        <xdr:cNvPr id="4" name="Group 3"/>
        <xdr:cNvGrpSpPr/>
      </xdr:nvGrpSpPr>
      <xdr:grpSpPr>
        <a:xfrm>
          <a:off x="1368182" y="6604180"/>
          <a:ext cx="3986309" cy="3030040"/>
          <a:chOff x="7172324" y="8502316"/>
          <a:chExt cx="4048125" cy="2099010"/>
        </a:xfrm>
      </xdr:grpSpPr>
      <xdr:graphicFrame macro="">
        <xdr:nvGraphicFramePr>
          <xdr:cNvPr id="5" name="Chart 1"/>
          <xdr:cNvGraphicFramePr>
            <a:graphicFrameLocks noChangeAspect="1"/>
          </xdr:cNvGraphicFramePr>
        </xdr:nvGraphicFramePr>
        <xdr:xfrm>
          <a:off x="7172324" y="8524876"/>
          <a:ext cx="4048125" cy="207645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6" name="Picture 5"/>
          <xdr:cNvPicPr>
            <a:picLocks noChangeAspect="1"/>
          </xdr:cNvPicPr>
        </xdr:nvPicPr>
        <xdr:blipFill>
          <a:blip xmlns:r="http://schemas.openxmlformats.org/officeDocument/2006/relationships" r:embed="rId6"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10159540" y="9406527"/>
            <a:ext cx="477052" cy="381407"/>
          </a:xfrm>
          <a:prstGeom prst="rect">
            <a:avLst/>
          </a:prstGeom>
          <a:noFill/>
          <a:ln>
            <a:noFill/>
          </a:ln>
        </xdr:spPr>
      </xdr:pic>
      <xdr:pic>
        <xdr:nvPicPr>
          <xdr:cNvPr id="7" name="Picture 6"/>
          <xdr:cNvPicPr>
            <a:picLocks noChangeAspect="1"/>
          </xdr:cNvPicPr>
        </xdr:nvPicPr>
        <xdr:blipFill>
          <a:blip xmlns:r="http://schemas.openxmlformats.org/officeDocument/2006/relationships" r:embed="rId7"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8023155" y="8707293"/>
            <a:ext cx="477052" cy="381407"/>
          </a:xfrm>
          <a:prstGeom prst="rect">
            <a:avLst/>
          </a:prstGeom>
          <a:noFill/>
          <a:ln>
            <a:noFill/>
          </a:ln>
        </xdr:spPr>
      </xdr:pic>
      <xdr:pic>
        <xdr:nvPicPr>
          <xdr:cNvPr id="8" name="Picture 7"/>
          <xdr:cNvPicPr>
            <a:picLocks noChangeAspect="1"/>
          </xdr:cNvPicPr>
        </xdr:nvPicPr>
        <xdr:blipFill>
          <a:blip xmlns:r="http://schemas.openxmlformats.org/officeDocument/2006/relationships" r:embed="rId8"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7766062" y="9941962"/>
            <a:ext cx="477052" cy="381407"/>
          </a:xfrm>
          <a:prstGeom prst="rect">
            <a:avLst/>
          </a:prstGeom>
          <a:ln>
            <a:noFill/>
          </a:ln>
        </xdr:spPr>
      </xdr:pic>
      <xdr:sp macro="" textlink="">
        <xdr:nvSpPr>
          <xdr:cNvPr id="9" name="TextBox 8"/>
          <xdr:cNvSpPr txBox="1"/>
        </xdr:nvSpPr>
        <xdr:spPr>
          <a:xfrm>
            <a:off x="10064494" y="9211204"/>
            <a:ext cx="660079"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Men</a:t>
            </a:r>
          </a:p>
        </xdr:txBody>
      </xdr:sp>
      <xdr:sp macro="" textlink="">
        <xdr:nvSpPr>
          <xdr:cNvPr id="10" name="TextBox 9"/>
          <xdr:cNvSpPr txBox="1"/>
        </xdr:nvSpPr>
        <xdr:spPr>
          <a:xfrm>
            <a:off x="7580441" y="9737541"/>
            <a:ext cx="8572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Women</a:t>
            </a:r>
          </a:p>
        </xdr:txBody>
      </xdr:sp>
      <xdr:sp macro="" textlink="">
        <xdr:nvSpPr>
          <xdr:cNvPr id="11" name="TextBox 10"/>
          <xdr:cNvSpPr txBox="1"/>
        </xdr:nvSpPr>
        <xdr:spPr>
          <a:xfrm>
            <a:off x="7858925" y="8502316"/>
            <a:ext cx="91122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Children</a:t>
            </a:r>
          </a:p>
        </xdr:txBody>
      </xdr:sp>
    </xdr:grpSp>
    <xdr:clientData/>
  </xdr:twoCellAnchor>
  <xdr:twoCellAnchor editAs="oneCell">
    <xdr:from>
      <xdr:col>22</xdr:col>
      <xdr:colOff>323849</xdr:colOff>
      <xdr:row>51</xdr:row>
      <xdr:rowOff>34611</xdr:rowOff>
    </xdr:from>
    <xdr:to>
      <xdr:col>24</xdr:col>
      <xdr:colOff>761999</xdr:colOff>
      <xdr:row>69</xdr:row>
      <xdr:rowOff>114301</xdr:rowOff>
    </xdr:to>
    <xdr:pic>
      <xdr:nvPicPr>
        <xdr:cNvPr id="24" name="Picture 23"/>
        <xdr:cNvPicPr>
          <a:picLocks noChangeAspect="1"/>
        </xdr:cNvPicPr>
      </xdr:nvPicPr>
      <xdr:blipFill rotWithShape="1">
        <a:blip xmlns:r="http://schemas.openxmlformats.org/officeDocument/2006/relationships" r:embed="rId9"/>
        <a:srcRect l="25315" t="26245" r="30304" b="1991"/>
        <a:stretch/>
      </xdr:blipFill>
      <xdr:spPr>
        <a:xfrm>
          <a:off x="11480005" y="8726174"/>
          <a:ext cx="4510088" cy="4104002"/>
        </a:xfrm>
        <a:prstGeom prst="rect">
          <a:avLst/>
        </a:prstGeom>
        <a:ln w="28575">
          <a:solidFill>
            <a:sysClr val="windowText" lastClr="000000"/>
          </a:solidFill>
        </a:ln>
      </xdr:spPr>
    </xdr:pic>
    <xdr:clientData/>
  </xdr:twoCellAnchor>
  <xdr:twoCellAnchor>
    <xdr:from>
      <xdr:col>16</xdr:col>
      <xdr:colOff>461689</xdr:colOff>
      <xdr:row>40</xdr:row>
      <xdr:rowOff>134353</xdr:rowOff>
    </xdr:from>
    <xdr:to>
      <xdr:col>18</xdr:col>
      <xdr:colOff>312476</xdr:colOff>
      <xdr:row>43</xdr:row>
      <xdr:rowOff>136082</xdr:rowOff>
    </xdr:to>
    <xdr:grpSp>
      <xdr:nvGrpSpPr>
        <xdr:cNvPr id="25" name="Group 24"/>
        <xdr:cNvGrpSpPr/>
      </xdr:nvGrpSpPr>
      <xdr:grpSpPr>
        <a:xfrm>
          <a:off x="9453289" y="8071853"/>
          <a:ext cx="1311287" cy="497029"/>
          <a:chOff x="3029543" y="6786698"/>
          <a:chExt cx="872986" cy="407803"/>
        </a:xfrm>
      </xdr:grpSpPr>
      <xdr:pic>
        <xdr:nvPicPr>
          <xdr:cNvPr id="21" name="Picture 20"/>
          <xdr:cNvPicPr>
            <a:picLocks noChangeAspect="1"/>
          </xdr:cNvPicPr>
        </xdr:nvPicPr>
        <xdr:blipFill>
          <a:blip xmlns:r="http://schemas.openxmlformats.org/officeDocument/2006/relationships" r:embed="rId6"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3029543" y="6786698"/>
            <a:ext cx="394703" cy="407803"/>
          </a:xfrm>
          <a:prstGeom prst="rect">
            <a:avLst/>
          </a:prstGeom>
          <a:noFill/>
          <a:ln>
            <a:noFill/>
          </a:ln>
        </xdr:spPr>
      </xdr:pic>
      <xdr:pic>
        <xdr:nvPicPr>
          <xdr:cNvPr id="22" name="Picture 21"/>
          <xdr:cNvPicPr>
            <a:picLocks noChangeAspect="1"/>
          </xdr:cNvPicPr>
        </xdr:nvPicPr>
        <xdr:blipFill>
          <a:blip xmlns:r="http://schemas.openxmlformats.org/officeDocument/2006/relationships" r:embed="rId7"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3507826" y="6786698"/>
            <a:ext cx="394703" cy="407803"/>
          </a:xfrm>
          <a:prstGeom prst="rect">
            <a:avLst/>
          </a:prstGeom>
          <a:noFill/>
          <a:ln>
            <a:noFill/>
          </a:ln>
        </xdr:spPr>
      </xdr:pic>
      <xdr:pic>
        <xdr:nvPicPr>
          <xdr:cNvPr id="23" name="Picture 22"/>
          <xdr:cNvPicPr>
            <a:picLocks noChangeAspect="1"/>
          </xdr:cNvPicPr>
        </xdr:nvPicPr>
        <xdr:blipFill>
          <a:blip xmlns:r="http://schemas.openxmlformats.org/officeDocument/2006/relationships" r:embed="rId8"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3221776" y="6786698"/>
            <a:ext cx="394703" cy="407803"/>
          </a:xfrm>
          <a:prstGeom prst="rect">
            <a:avLst/>
          </a:prstGeom>
          <a:ln>
            <a:noFill/>
          </a:ln>
        </xdr:spPr>
      </xdr:pic>
    </xdr:grpSp>
    <xdr:clientData/>
  </xdr:twoCellAnchor>
  <xdr:twoCellAnchor>
    <xdr:from>
      <xdr:col>7</xdr:col>
      <xdr:colOff>533400</xdr:colOff>
      <xdr:row>7</xdr:row>
      <xdr:rowOff>31750</xdr:rowOff>
    </xdr:from>
    <xdr:to>
      <xdr:col>20</xdr:col>
      <xdr:colOff>195535</xdr:colOff>
      <xdr:row>30</xdr:row>
      <xdr:rowOff>12700</xdr:rowOff>
    </xdr:to>
    <xdr:grpSp>
      <xdr:nvGrpSpPr>
        <xdr:cNvPr id="28" name="Group 27"/>
        <xdr:cNvGrpSpPr/>
      </xdr:nvGrpSpPr>
      <xdr:grpSpPr>
        <a:xfrm>
          <a:off x="4914900" y="1339850"/>
          <a:ext cx="7078935" cy="4768850"/>
          <a:chOff x="4883150" y="1308100"/>
          <a:chExt cx="7345635" cy="4737100"/>
        </a:xfrm>
      </xdr:grpSpPr>
      <xdr:pic>
        <xdr:nvPicPr>
          <xdr:cNvPr id="19" name="Picture 18"/>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4" t="794" r="-74" b="794"/>
          <a:stretch/>
        </xdr:blipFill>
        <xdr:spPr>
          <a:xfrm>
            <a:off x="4883150" y="1308100"/>
            <a:ext cx="7345635" cy="4737100"/>
          </a:xfrm>
          <a:prstGeom prst="rect">
            <a:avLst/>
          </a:prstGeom>
        </xdr:spPr>
      </xdr:pic>
      <xdr:sp macro="" textlink="">
        <xdr:nvSpPr>
          <xdr:cNvPr id="26" name="Rectangle 25"/>
          <xdr:cNvSpPr/>
        </xdr:nvSpPr>
        <xdr:spPr>
          <a:xfrm>
            <a:off x="5048250" y="4505326"/>
            <a:ext cx="428625" cy="238124"/>
          </a:xfrm>
          <a:prstGeom prst="rect">
            <a:avLst/>
          </a:prstGeom>
          <a:solidFill>
            <a:srgbClr val="DAF1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13</xdr:col>
      <xdr:colOff>412347</xdr:colOff>
      <xdr:row>9</xdr:row>
      <xdr:rowOff>243421</xdr:rowOff>
    </xdr:from>
    <xdr:to>
      <xdr:col>13</xdr:col>
      <xdr:colOff>549507</xdr:colOff>
      <xdr:row>10</xdr:row>
      <xdr:rowOff>37681</xdr:rowOff>
    </xdr:to>
    <xdr:sp macro="" textlink="">
      <xdr:nvSpPr>
        <xdr:cNvPr id="3" name="Oval 2"/>
        <xdr:cNvSpPr/>
      </xdr:nvSpPr>
      <xdr:spPr>
        <a:xfrm>
          <a:off x="8006947" y="1928288"/>
          <a:ext cx="137160" cy="141393"/>
        </a:xfrm>
        <a:prstGeom prst="ellipse">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609600</xdr:colOff>
      <xdr:row>31</xdr:row>
      <xdr:rowOff>104774</xdr:rowOff>
    </xdr:from>
    <xdr:to>
      <xdr:col>8</xdr:col>
      <xdr:colOff>523875</xdr:colOff>
      <xdr:row>35</xdr:row>
      <xdr:rowOff>16932</xdr:rowOff>
    </xdr:to>
    <xdr:sp macro="" textlink="">
      <xdr:nvSpPr>
        <xdr:cNvPr id="27" name="TextBox 26"/>
        <xdr:cNvSpPr txBox="1"/>
      </xdr:nvSpPr>
      <xdr:spPr>
        <a:xfrm>
          <a:off x="1295400" y="6387041"/>
          <a:ext cx="4520142" cy="7418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 Age &amp; Gender</a:t>
          </a:r>
          <a:r>
            <a:rPr lang="en-US" sz="1400" b="1" baseline="0">
              <a:solidFill>
                <a:srgbClr val="0072BC"/>
              </a:solidFill>
              <a:latin typeface="Arial" panose="020B0604020202020204" pitchFamily="34" charset="0"/>
              <a:cs typeface="Arial" panose="020B0604020202020204" pitchFamily="34" charset="0"/>
            </a:rPr>
            <a:t> Breakdown</a:t>
          </a:r>
          <a:endParaRPr lang="en-US" sz="1400" b="1">
            <a:solidFill>
              <a:srgbClr val="0072BC"/>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32</xdr:row>
      <xdr:rowOff>85725</xdr:rowOff>
    </xdr:from>
    <xdr:to>
      <xdr:col>1</xdr:col>
      <xdr:colOff>3162300</xdr:colOff>
      <xdr:row>42</xdr:row>
      <xdr:rowOff>13336</xdr:rowOff>
    </xdr:to>
    <xdr:grpSp>
      <xdr:nvGrpSpPr>
        <xdr:cNvPr id="334" name="Group 333"/>
        <xdr:cNvGrpSpPr/>
      </xdr:nvGrpSpPr>
      <xdr:grpSpPr>
        <a:xfrm>
          <a:off x="266700" y="5886450"/>
          <a:ext cx="2962275" cy="1737361"/>
          <a:chOff x="8050527" y="4819485"/>
          <a:chExt cx="2789767" cy="1833349"/>
        </a:xfrm>
        <a:noFill/>
      </xdr:grpSpPr>
      <xdr:sp macro="" textlink="G15">
        <xdr:nvSpPr>
          <xdr:cNvPr id="151" name="Rectangle 150"/>
          <xdr:cNvSpPr/>
        </xdr:nvSpPr>
        <xdr:spPr>
          <a:xfrm>
            <a:off x="8697171" y="4819485"/>
            <a:ext cx="176258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3D2DF285-3998-4FBA-B4B1-75AC8D522187}" type="TxLink">
              <a:rPr lang="en-GB" sz="1200" b="1">
                <a:solidFill>
                  <a:srgbClr val="0072BC"/>
                </a:solidFill>
                <a:latin typeface="Arial" pitchFamily="34" charset="0"/>
                <a:cs typeface="Arial" pitchFamily="34" charset="0"/>
              </a:rPr>
              <a:pPr/>
              <a:t>Main Ethnicities</a:t>
            </a:fld>
            <a:endParaRPr lang="en-US" sz="1200" b="1">
              <a:solidFill>
                <a:srgbClr val="0072BC"/>
              </a:solidFill>
              <a:latin typeface="Arial" pitchFamily="34" charset="0"/>
              <a:cs typeface="Arial" pitchFamily="34" charset="0"/>
            </a:endParaRPr>
          </a:p>
        </xdr:txBody>
      </xdr:sp>
      <xdr:graphicFrame macro="">
        <xdr:nvGraphicFramePr>
          <xdr:cNvPr id="152" name="Chart 151"/>
          <xdr:cNvGraphicFramePr>
            <a:graphicFrameLocks/>
          </xdr:cNvGraphicFramePr>
        </xdr:nvGraphicFramePr>
        <xdr:xfrm>
          <a:off x="8050527" y="4829536"/>
          <a:ext cx="2789767" cy="1823298"/>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xdr:col>
      <xdr:colOff>5210175</xdr:colOff>
      <xdr:row>0</xdr:row>
      <xdr:rowOff>95249</xdr:rowOff>
    </xdr:from>
    <xdr:to>
      <xdr:col>2</xdr:col>
      <xdr:colOff>4704</xdr:colOff>
      <xdr:row>3</xdr:row>
      <xdr:rowOff>28575</xdr:rowOff>
    </xdr:to>
    <xdr:sp macro="" textlink="">
      <xdr:nvSpPr>
        <xdr:cNvPr id="171" name="TextBox 90"/>
        <xdr:cNvSpPr txBox="1"/>
      </xdr:nvSpPr>
      <xdr:spPr>
        <a:xfrm>
          <a:off x="5276850" y="95249"/>
          <a:ext cx="1823979" cy="447676"/>
        </a:xfrm>
        <a:prstGeom prst="rect">
          <a:avLst/>
        </a:prstGeom>
        <a:noFill/>
      </xdr:spPr>
      <xdr:txBody>
        <a:bodyPr wrap="square" lIns="91427" tIns="45714" rIns="91427" bIns="45714" rtlCol="0" anchor="b">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ctr">
            <a:tabLst>
              <a:tab pos="1085697" algn="l"/>
            </a:tabLst>
          </a:pPr>
          <a:r>
            <a:rPr lang="en-US" sz="1200" b="1">
              <a:solidFill>
                <a:srgbClr val="63686A"/>
              </a:solidFill>
            </a:rPr>
            <a:t>Greee Refugee/ </a:t>
          </a:r>
          <a:r>
            <a:rPr lang="en-US" sz="1200" b="1" baseline="0">
              <a:solidFill>
                <a:srgbClr val="63686A"/>
              </a:solidFill>
            </a:rPr>
            <a:t>Migrant Crisis</a:t>
          </a:r>
          <a:endParaRPr lang="en-US" sz="1200" b="1">
            <a:solidFill>
              <a:srgbClr val="63686A"/>
            </a:solidFill>
          </a:endParaRPr>
        </a:p>
      </xdr:txBody>
    </xdr:sp>
    <xdr:clientData/>
  </xdr:twoCellAnchor>
  <xdr:twoCellAnchor>
    <xdr:from>
      <xdr:col>1</xdr:col>
      <xdr:colOff>2187385</xdr:colOff>
      <xdr:row>0</xdr:row>
      <xdr:rowOff>57149</xdr:rowOff>
    </xdr:from>
    <xdr:to>
      <xdr:col>1</xdr:col>
      <xdr:colOff>5610225</xdr:colOff>
      <xdr:row>2</xdr:row>
      <xdr:rowOff>39220</xdr:rowOff>
    </xdr:to>
    <xdr:sp macro="" textlink="E2">
      <xdr:nvSpPr>
        <xdr:cNvPr id="268" name="TextBox 267"/>
        <xdr:cNvSpPr txBox="1"/>
      </xdr:nvSpPr>
      <xdr:spPr>
        <a:xfrm>
          <a:off x="2254060" y="57149"/>
          <a:ext cx="3422840" cy="3249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fld id="{AF14111B-FE4F-4C77-A55D-207F45E471AD}" type="TxLink">
            <a:rPr lang="en-US" sz="2000" b="1">
              <a:solidFill>
                <a:srgbClr val="0072BC"/>
              </a:solidFill>
            </a:rPr>
            <a:pPr algn="l"/>
            <a:t>Kozani (Leukovrisi Stadium)</a:t>
          </a:fld>
          <a:endParaRPr lang="en-US" sz="2000" b="1">
            <a:solidFill>
              <a:srgbClr val="0072BC"/>
            </a:solidFill>
          </a:endParaRPr>
        </a:p>
      </xdr:txBody>
    </xdr:sp>
    <xdr:clientData/>
  </xdr:twoCellAnchor>
  <xdr:twoCellAnchor>
    <xdr:from>
      <xdr:col>3</xdr:col>
      <xdr:colOff>1523991</xdr:colOff>
      <xdr:row>2</xdr:row>
      <xdr:rowOff>45944</xdr:rowOff>
    </xdr:from>
    <xdr:to>
      <xdr:col>3</xdr:col>
      <xdr:colOff>2913521</xdr:colOff>
      <xdr:row>3</xdr:row>
      <xdr:rowOff>30704</xdr:rowOff>
    </xdr:to>
    <xdr:sp macro="" textlink="Data_original!M2">
      <xdr:nvSpPr>
        <xdr:cNvPr id="283" name="TextBox 282"/>
        <xdr:cNvSpPr txBox="1"/>
      </xdr:nvSpPr>
      <xdr:spPr>
        <a:xfrm>
          <a:off x="8919873" y="404532"/>
          <a:ext cx="1389530" cy="1640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8773D87A-00BA-481E-A045-683965536775}" type="TxLink">
            <a:rPr lang="en-US" sz="1000" b="1">
              <a:solidFill>
                <a:srgbClr val="0072BC"/>
              </a:solidFill>
              <a:latin typeface="Arial" pitchFamily="34" charset="0"/>
              <a:ea typeface="+mn-ea"/>
              <a:cs typeface="Arial" pitchFamily="34" charset="0"/>
            </a:rPr>
            <a:pPr marL="0" indent="0" algn="l"/>
            <a:t>37.938418</a:t>
          </a:fld>
          <a:endParaRPr lang="en-US" sz="1000" b="1">
            <a:solidFill>
              <a:srgbClr val="0072BC"/>
            </a:solidFill>
            <a:latin typeface="Arial" pitchFamily="34" charset="0"/>
            <a:ea typeface="+mn-ea"/>
            <a:cs typeface="Arial" pitchFamily="34" charset="0"/>
          </a:endParaRPr>
        </a:p>
      </xdr:txBody>
    </xdr:sp>
    <xdr:clientData/>
  </xdr:twoCellAnchor>
  <xdr:twoCellAnchor>
    <xdr:from>
      <xdr:col>3</xdr:col>
      <xdr:colOff>237309</xdr:colOff>
      <xdr:row>2</xdr:row>
      <xdr:rowOff>45944</xdr:rowOff>
    </xdr:from>
    <xdr:to>
      <xdr:col>3</xdr:col>
      <xdr:colOff>1426029</xdr:colOff>
      <xdr:row>3</xdr:row>
      <xdr:rowOff>30704</xdr:rowOff>
    </xdr:to>
    <xdr:sp macro="" textlink="Data_original!M1">
      <xdr:nvSpPr>
        <xdr:cNvPr id="284" name="TextBox 283"/>
        <xdr:cNvSpPr txBox="1"/>
      </xdr:nvSpPr>
      <xdr:spPr>
        <a:xfrm>
          <a:off x="7633191" y="404532"/>
          <a:ext cx="1188720" cy="164054"/>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ctr"/>
        <a:lstStyle/>
        <a:p>
          <a:pPr algn="r"/>
          <a:fld id="{4CFB63E5-2F69-4A5C-88E4-C061139D8112}" type="TxLink">
            <a:rPr lang="en-US" sz="1000" b="0">
              <a:solidFill>
                <a:srgbClr val="63686A"/>
              </a:solidFill>
              <a:latin typeface="Arial" pitchFamily="34" charset="0"/>
              <a:cs typeface="Arial" pitchFamily="34" charset="0"/>
            </a:rPr>
            <a:pPr algn="r"/>
            <a:t>Lat:</a:t>
          </a:fld>
          <a:endParaRPr lang="en-US" sz="1000" b="0">
            <a:solidFill>
              <a:srgbClr val="63686A"/>
            </a:solidFill>
            <a:latin typeface="Arial" pitchFamily="34" charset="0"/>
            <a:cs typeface="Arial" pitchFamily="34" charset="0"/>
          </a:endParaRPr>
        </a:p>
      </xdr:txBody>
    </xdr:sp>
    <xdr:clientData/>
  </xdr:twoCellAnchor>
  <xdr:twoCellAnchor>
    <xdr:from>
      <xdr:col>1</xdr:col>
      <xdr:colOff>919891</xdr:colOff>
      <xdr:row>0</xdr:row>
      <xdr:rowOff>57149</xdr:rowOff>
    </xdr:from>
    <xdr:to>
      <xdr:col>1</xdr:col>
      <xdr:colOff>2400169</xdr:colOff>
      <xdr:row>2</xdr:row>
      <xdr:rowOff>34827</xdr:rowOff>
    </xdr:to>
    <xdr:sp macro="" textlink="">
      <xdr:nvSpPr>
        <xdr:cNvPr id="170" name="TextBox 90"/>
        <xdr:cNvSpPr txBox="1"/>
      </xdr:nvSpPr>
      <xdr:spPr>
        <a:xfrm>
          <a:off x="986566" y="57149"/>
          <a:ext cx="1480278" cy="320578"/>
        </a:xfrm>
        <a:prstGeom prst="rect">
          <a:avLst/>
        </a:prstGeom>
        <a:noFill/>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l">
            <a:tabLst>
              <a:tab pos="1085697" algn="l"/>
            </a:tabLst>
          </a:pPr>
          <a:r>
            <a:rPr lang="en-US" sz="2000" b="1">
              <a:solidFill>
                <a:srgbClr val="0072BC"/>
              </a:solidFill>
            </a:rPr>
            <a:t>Site Profile:</a:t>
          </a:r>
          <a:br>
            <a:rPr lang="en-US" sz="2000" b="1">
              <a:solidFill>
                <a:srgbClr val="0072BC"/>
              </a:solidFill>
            </a:rPr>
          </a:br>
          <a:endParaRPr lang="en-US" sz="2000">
            <a:solidFill>
              <a:srgbClr val="0072BC"/>
            </a:solidFill>
          </a:endParaRPr>
        </a:p>
      </xdr:txBody>
    </xdr:sp>
    <xdr:clientData/>
  </xdr:twoCellAnchor>
  <xdr:twoCellAnchor>
    <xdr:from>
      <xdr:col>1</xdr:col>
      <xdr:colOff>959540</xdr:colOff>
      <xdr:row>2</xdr:row>
      <xdr:rowOff>111894</xdr:rowOff>
    </xdr:from>
    <xdr:to>
      <xdr:col>1</xdr:col>
      <xdr:colOff>4193659</xdr:colOff>
      <xdr:row>5</xdr:row>
      <xdr:rowOff>54744</xdr:rowOff>
    </xdr:to>
    <xdr:grpSp>
      <xdr:nvGrpSpPr>
        <xdr:cNvPr id="9" name="Group 8"/>
        <xdr:cNvGrpSpPr/>
      </xdr:nvGrpSpPr>
      <xdr:grpSpPr>
        <a:xfrm>
          <a:off x="1026215" y="454794"/>
          <a:ext cx="3234119" cy="457200"/>
          <a:chOff x="819883" y="310992"/>
          <a:chExt cx="4172387" cy="572303"/>
        </a:xfrm>
      </xdr:grpSpPr>
      <xdr:sp macro="" textlink="Data_original!P2">
        <xdr:nvSpPr>
          <xdr:cNvPr id="291" name="TextBox 290"/>
          <xdr:cNvSpPr txBox="1"/>
        </xdr:nvSpPr>
        <xdr:spPr>
          <a:xfrm>
            <a:off x="3443271" y="310992"/>
            <a:ext cx="1548999"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0505FF0A-F735-4FA5-9F58-79CA46A56AA7}" type="TxLink">
              <a:rPr lang="en-US" sz="1000" b="1" i="0" u="none" strike="noStrike">
                <a:solidFill>
                  <a:srgbClr val="0072BC"/>
                </a:solidFill>
                <a:latin typeface="Arial"/>
                <a:ea typeface="+mn-ea"/>
                <a:cs typeface="Arial"/>
              </a:rPr>
              <a:pPr marL="0" indent="0" algn="l"/>
              <a:t>0</a:t>
            </a:fld>
            <a:endParaRPr lang="en-US" sz="1000" b="1">
              <a:solidFill>
                <a:srgbClr val="0072BC"/>
              </a:solidFill>
              <a:latin typeface="Arial" pitchFamily="34" charset="0"/>
              <a:ea typeface="+mn-ea"/>
              <a:cs typeface="Arial" pitchFamily="34" charset="0"/>
            </a:endParaRPr>
          </a:p>
        </xdr:txBody>
      </xdr:sp>
      <xdr:sp macro="" textlink="Data_original!S2">
        <xdr:nvSpPr>
          <xdr:cNvPr id="292" name="TextBox 291"/>
          <xdr:cNvSpPr txBox="1"/>
        </xdr:nvSpPr>
        <xdr:spPr>
          <a:xfrm>
            <a:off x="1812623" y="582717"/>
            <a:ext cx="2595300"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AF4670E6-EC9B-401D-A9A2-0068DFC65B0F}" type="TxLink">
              <a:rPr lang="en-US" sz="1000" b="1" i="0" u="none" strike="noStrike">
                <a:solidFill>
                  <a:srgbClr val="0072BC"/>
                </a:solidFill>
                <a:latin typeface="Arial"/>
                <a:cs typeface="Arial"/>
              </a:rPr>
              <a:pPr algn="l"/>
              <a:t>Hellenic Army</a:t>
            </a:fld>
            <a:endParaRPr lang="en-US" sz="1200" b="1">
              <a:solidFill>
                <a:srgbClr val="0072BC"/>
              </a:solidFill>
              <a:latin typeface="Arial" pitchFamily="34" charset="0"/>
              <a:cs typeface="Arial" pitchFamily="34" charset="0"/>
            </a:endParaRPr>
          </a:p>
        </xdr:txBody>
      </xdr:sp>
      <xdr:sp macro="" textlink="Data_original!O2">
        <xdr:nvSpPr>
          <xdr:cNvPr id="282" name="TextBox 281"/>
          <xdr:cNvSpPr txBox="1"/>
        </xdr:nvSpPr>
        <xdr:spPr>
          <a:xfrm>
            <a:off x="1812623" y="310992"/>
            <a:ext cx="1339669"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F9894856-CAFE-4B23-9028-9E04F5189C4A}" type="TxLink">
              <a:rPr lang="en-US" sz="1000" b="1" i="0" u="none" strike="noStrike">
                <a:solidFill>
                  <a:srgbClr val="0072BC"/>
                </a:solidFill>
                <a:latin typeface="Arial"/>
                <a:cs typeface="Arial"/>
              </a:rPr>
              <a:pPr algn="l"/>
              <a:t>0</a:t>
            </a:fld>
            <a:endParaRPr lang="en-US" sz="1000" b="1">
              <a:solidFill>
                <a:srgbClr val="0072BC"/>
              </a:solidFill>
              <a:latin typeface="Arial" pitchFamily="34" charset="0"/>
              <a:cs typeface="Arial" pitchFamily="34" charset="0"/>
            </a:endParaRPr>
          </a:p>
        </xdr:txBody>
      </xdr:sp>
      <xdr:sp macro="" textlink="Data_original!P1">
        <xdr:nvSpPr>
          <xdr:cNvPr id="315" name="TextBox 314"/>
          <xdr:cNvSpPr txBox="1"/>
        </xdr:nvSpPr>
        <xdr:spPr>
          <a:xfrm>
            <a:off x="2579203" y="310992"/>
            <a:ext cx="1013629"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fld id="{2AFD9864-1F13-4CD1-BA58-2C8814283AC9}" type="TxLink">
              <a:rPr lang="en-US" sz="1000" b="1" i="0" u="none" strike="noStrike">
                <a:solidFill>
                  <a:srgbClr val="63686A"/>
                </a:solidFill>
                <a:latin typeface="Arial"/>
                <a:ea typeface="+mn-ea"/>
                <a:cs typeface="Arial"/>
              </a:rPr>
              <a:pPr marL="0" indent="0" algn="l"/>
              <a:t>Location Precision</a:t>
            </a:fld>
            <a:endParaRPr lang="en-US" sz="1000" b="1">
              <a:solidFill>
                <a:srgbClr val="63686A"/>
              </a:solidFill>
              <a:latin typeface="Arial" pitchFamily="34" charset="0"/>
              <a:ea typeface="+mn-ea"/>
              <a:cs typeface="Arial" pitchFamily="34" charset="0"/>
            </a:endParaRPr>
          </a:p>
        </xdr:txBody>
      </xdr:sp>
      <xdr:sp macro="" textlink="Data_original!O1">
        <xdr:nvSpPr>
          <xdr:cNvPr id="326" name="TextBox 325"/>
          <xdr:cNvSpPr txBox="1"/>
        </xdr:nvSpPr>
        <xdr:spPr>
          <a:xfrm>
            <a:off x="819884" y="310992"/>
            <a:ext cx="731520"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289AE82-0AD9-4937-979F-E1A93E75CE9F}" type="TxLink">
              <a:rPr lang="en-US" sz="1000" b="1" i="0" u="none" strike="noStrike" kern="0" baseline="0">
                <a:solidFill>
                  <a:srgbClr val="63686A"/>
                </a:solidFill>
                <a:latin typeface="Arial"/>
                <a:cs typeface="Arial"/>
              </a:rPr>
              <a:pPr algn="l"/>
              <a:t>Location altitude</a:t>
            </a:fld>
            <a:endParaRPr lang="en-US" sz="1000" b="1" kern="0" baseline="0">
              <a:solidFill>
                <a:srgbClr val="63686A"/>
              </a:solidFill>
              <a:latin typeface="Arial" pitchFamily="34" charset="0"/>
              <a:cs typeface="Arial" pitchFamily="34" charset="0"/>
            </a:endParaRPr>
          </a:p>
        </xdr:txBody>
      </xdr:sp>
      <xdr:sp macro="" textlink="Data_original!S1">
        <xdr:nvSpPr>
          <xdr:cNvPr id="327" name="TextBox 326"/>
          <xdr:cNvSpPr txBox="1"/>
        </xdr:nvSpPr>
        <xdr:spPr>
          <a:xfrm>
            <a:off x="819883" y="582717"/>
            <a:ext cx="1061713" cy="3005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44B9E5A2-2040-4A0C-8A21-31F0B025724E}" type="TxLink">
              <a:rPr lang="en-US" sz="1000" b="1" i="0" u="none" strike="noStrike">
                <a:solidFill>
                  <a:srgbClr val="63686A"/>
                </a:solidFill>
                <a:latin typeface="Arial"/>
                <a:cs typeface="Arial"/>
              </a:rPr>
              <a:pPr algn="l"/>
              <a:t>Occupancy registration conducted by:</a:t>
            </a:fld>
            <a:endParaRPr lang="en-US" sz="1000" b="1">
              <a:solidFill>
                <a:srgbClr val="63686A"/>
              </a:solidFill>
              <a:latin typeface="Arial" pitchFamily="34" charset="0"/>
              <a:cs typeface="Arial" pitchFamily="34" charset="0"/>
            </a:endParaRPr>
          </a:p>
        </xdr:txBody>
      </xdr:sp>
    </xdr:grpSp>
    <xdr:clientData/>
  </xdr:twoCellAnchor>
  <xdr:twoCellAnchor>
    <xdr:from>
      <xdr:col>3</xdr:col>
      <xdr:colOff>161763</xdr:colOff>
      <xdr:row>25</xdr:row>
      <xdr:rowOff>114297</xdr:rowOff>
    </xdr:from>
    <xdr:to>
      <xdr:col>3</xdr:col>
      <xdr:colOff>3379695</xdr:colOff>
      <xdr:row>35</xdr:row>
      <xdr:rowOff>132226</xdr:rowOff>
    </xdr:to>
    <xdr:grpSp>
      <xdr:nvGrpSpPr>
        <xdr:cNvPr id="329" name="Group 328"/>
        <xdr:cNvGrpSpPr/>
      </xdr:nvGrpSpPr>
      <xdr:grpSpPr>
        <a:xfrm>
          <a:off x="7343613" y="4638672"/>
          <a:ext cx="3217932" cy="1837204"/>
          <a:chOff x="729710" y="5357668"/>
          <a:chExt cx="3244022" cy="1715483"/>
        </a:xfrm>
        <a:solidFill>
          <a:schemeClr val="bg1">
            <a:alpha val="0"/>
          </a:schemeClr>
        </a:solidFill>
      </xdr:grpSpPr>
      <xdr:grpSp>
        <xdr:nvGrpSpPr>
          <xdr:cNvPr id="325" name="Group 324"/>
          <xdr:cNvGrpSpPr/>
        </xdr:nvGrpSpPr>
        <xdr:grpSpPr>
          <a:xfrm>
            <a:off x="729710" y="5357668"/>
            <a:ext cx="3244022" cy="1715483"/>
            <a:chOff x="8642777" y="2463765"/>
            <a:chExt cx="3698982" cy="1707624"/>
          </a:xfrm>
          <a:grpFill/>
        </xdr:grpSpPr>
        <xdr:sp macro="" textlink="G5">
          <xdr:nvSpPr>
            <xdr:cNvPr id="149" name="Rectangle 148"/>
            <xdr:cNvSpPr/>
          </xdr:nvSpPr>
          <xdr:spPr>
            <a:xfrm>
              <a:off x="8678959" y="2463765"/>
              <a:ext cx="3598766" cy="255295"/>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FD08F526-2400-475A-A323-541AC00E7524}" type="TxLink">
                <a:rPr lang="en-US" sz="1200" b="1">
                  <a:solidFill>
                    <a:srgbClr val="0072BC"/>
                  </a:solidFill>
                  <a:latin typeface="Arial" pitchFamily="34" charset="0"/>
                  <a:cs typeface="Arial" pitchFamily="34" charset="0"/>
                </a:rPr>
                <a:pPr/>
                <a:t>Age and Gender Breakdown</a:t>
              </a:fld>
              <a:endParaRPr lang="en-US" sz="1200" b="1">
                <a:solidFill>
                  <a:srgbClr val="0072BC"/>
                </a:solidFill>
                <a:latin typeface="Arial" pitchFamily="34" charset="0"/>
                <a:cs typeface="Arial" pitchFamily="34" charset="0"/>
              </a:endParaRPr>
            </a:p>
          </xdr:txBody>
        </xdr:sp>
        <xdr:graphicFrame macro="">
          <xdr:nvGraphicFramePr>
            <xdr:cNvPr id="168" name="Chart 167"/>
            <xdr:cNvGraphicFramePr>
              <a:graphicFrameLocks/>
            </xdr:cNvGraphicFramePr>
          </xdr:nvGraphicFramePr>
          <xdr:xfrm>
            <a:off x="8642777" y="2781300"/>
            <a:ext cx="3698982" cy="1390089"/>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330" name="Rectangle 329"/>
          <xdr:cNvSpPr/>
        </xdr:nvSpPr>
        <xdr:spPr>
          <a:xfrm>
            <a:off x="2044627" y="5619637"/>
            <a:ext cx="617442" cy="149598"/>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Males</a:t>
            </a:r>
          </a:p>
        </xdr:txBody>
      </xdr:sp>
      <xdr:sp macro="" textlink="">
        <xdr:nvSpPr>
          <xdr:cNvPr id="331" name="Rectangle 330"/>
          <xdr:cNvSpPr/>
        </xdr:nvSpPr>
        <xdr:spPr>
          <a:xfrm>
            <a:off x="3088506" y="5619636"/>
            <a:ext cx="818633" cy="19449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Females</a:t>
            </a:r>
          </a:p>
        </xdr:txBody>
      </xdr:sp>
    </xdr:grpSp>
    <xdr:clientData/>
  </xdr:twoCellAnchor>
  <xdr:twoCellAnchor>
    <xdr:from>
      <xdr:col>3</xdr:col>
      <xdr:colOff>254535</xdr:colOff>
      <xdr:row>6</xdr:row>
      <xdr:rowOff>114176</xdr:rowOff>
    </xdr:from>
    <xdr:to>
      <xdr:col>3</xdr:col>
      <xdr:colOff>2449095</xdr:colOff>
      <xdr:row>15</xdr:row>
      <xdr:rowOff>5322</xdr:rowOff>
    </xdr:to>
    <xdr:grpSp>
      <xdr:nvGrpSpPr>
        <xdr:cNvPr id="347" name="Group 346"/>
        <xdr:cNvGrpSpPr/>
      </xdr:nvGrpSpPr>
      <xdr:grpSpPr>
        <a:xfrm>
          <a:off x="7436385" y="1161926"/>
          <a:ext cx="2194560" cy="1529446"/>
          <a:chOff x="8606118" y="5028936"/>
          <a:chExt cx="2194560" cy="1528699"/>
        </a:xfrm>
        <a:noFill/>
      </xdr:grpSpPr>
      <xdr:sp macro="" textlink="G19">
        <xdr:nvSpPr>
          <xdr:cNvPr id="348" name="Rectangle 347"/>
          <xdr:cNvSpPr/>
        </xdr:nvSpPr>
        <xdr:spPr>
          <a:xfrm>
            <a:off x="8606118" y="5028936"/>
            <a:ext cx="219456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AD4BF902-0B65-4CAD-A166-3B462642EBF6}" type="TxLink">
              <a:rPr lang="en-GB" sz="1200" b="1">
                <a:solidFill>
                  <a:srgbClr val="0070C0"/>
                </a:solidFill>
                <a:latin typeface="Arial" pitchFamily="34" charset="0"/>
                <a:cs typeface="Arial" pitchFamily="34" charset="0"/>
              </a:rPr>
              <a:pPr/>
              <a:t>Main Religions</a:t>
            </a:fld>
            <a:endParaRPr lang="en-US" sz="1200" b="1">
              <a:solidFill>
                <a:srgbClr val="0070C0"/>
              </a:solidFill>
              <a:latin typeface="Arial" pitchFamily="34" charset="0"/>
              <a:cs typeface="Arial" pitchFamily="34" charset="0"/>
            </a:endParaRPr>
          </a:p>
        </xdr:txBody>
      </xdr:sp>
      <xdr:graphicFrame macro="">
        <xdr:nvGraphicFramePr>
          <xdr:cNvPr id="349" name="Chart 348"/>
          <xdr:cNvGraphicFramePr>
            <a:graphicFrameLocks/>
          </xdr:cNvGraphicFramePr>
        </xdr:nvGraphicFramePr>
        <xdr:xfrm>
          <a:off x="8606118" y="5266302"/>
          <a:ext cx="2194560" cy="129133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mc:AlternateContent xmlns:mc="http://schemas.openxmlformats.org/markup-compatibility/2006">
    <mc:Choice xmlns:a14="http://schemas.microsoft.com/office/drawing/2010/main" Requires="a14">
      <xdr:twoCellAnchor editAs="oneCell">
        <xdr:from>
          <xdr:col>1</xdr:col>
          <xdr:colOff>62753</xdr:colOff>
          <xdr:row>61</xdr:row>
          <xdr:rowOff>70549</xdr:rowOff>
        </xdr:from>
        <xdr:to>
          <xdr:col>2</xdr:col>
          <xdr:colOff>4214</xdr:colOff>
          <xdr:row>78</xdr:row>
          <xdr:rowOff>125505</xdr:rowOff>
        </xdr:to>
        <xdr:pic>
          <xdr:nvPicPr>
            <xdr:cNvPr id="107" name="Picture 106"/>
            <xdr:cNvPicPr>
              <a:picLocks noChangeAspect="1" noChangeArrowheads="1"/>
              <a:extLst>
                <a:ext uri="{84589F7E-364E-4C9E-8A38-B11213B215E9}">
                  <a14:cameraTool cellRange="U5:Z22" spid="_x0000_s68408"/>
                </a:ext>
              </a:extLst>
            </xdr:cNvPicPr>
          </xdr:nvPicPr>
          <xdr:blipFill>
            <a:blip xmlns:r="http://schemas.openxmlformats.org/officeDocument/2006/relationships" r:embed="rId4"/>
            <a:srcRect/>
            <a:stretch>
              <a:fillRect/>
            </a:stretch>
          </xdr:blipFill>
          <xdr:spPr bwMode="auto">
            <a:xfrm>
              <a:off x="134471" y="11097137"/>
              <a:ext cx="7151886" cy="31119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20</xdr:col>
      <xdr:colOff>28008</xdr:colOff>
      <xdr:row>20</xdr:row>
      <xdr:rowOff>168333</xdr:rowOff>
    </xdr:from>
    <xdr:to>
      <xdr:col>20</xdr:col>
      <xdr:colOff>207303</xdr:colOff>
      <xdr:row>21</xdr:row>
      <xdr:rowOff>162559</xdr:rowOff>
    </xdr:to>
    <xdr:pic>
      <xdr:nvPicPr>
        <xdr:cNvPr id="10" name="Picture 9"/>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949020" y="3808004"/>
          <a:ext cx="179295" cy="173520"/>
        </a:xfrm>
        <a:prstGeom prst="rect">
          <a:avLst/>
        </a:prstGeom>
        <a:solidFill>
          <a:schemeClr val="bg1">
            <a:alpha val="0"/>
          </a:schemeClr>
        </a:solidFill>
      </xdr:spPr>
    </xdr:pic>
    <xdr:clientData/>
  </xdr:twoCellAnchor>
  <xdr:twoCellAnchor editAs="oneCell">
    <xdr:from>
      <xdr:col>20</xdr:col>
      <xdr:colOff>28008</xdr:colOff>
      <xdr:row>15</xdr:row>
      <xdr:rowOff>147077</xdr:rowOff>
    </xdr:from>
    <xdr:to>
      <xdr:col>20</xdr:col>
      <xdr:colOff>207303</xdr:colOff>
      <xdr:row>16</xdr:row>
      <xdr:rowOff>147079</xdr:rowOff>
    </xdr:to>
    <xdr:pic>
      <xdr:nvPicPr>
        <xdr:cNvPr id="11" name="Picture 10"/>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949020" y="2675124"/>
          <a:ext cx="179295" cy="179296"/>
        </a:xfrm>
        <a:prstGeom prst="rect">
          <a:avLst/>
        </a:prstGeom>
        <a:solidFill>
          <a:schemeClr val="bg1">
            <a:alpha val="0"/>
          </a:schemeClr>
        </a:solidFill>
      </xdr:spPr>
    </xdr:pic>
    <xdr:clientData/>
  </xdr:twoCellAnchor>
  <xdr:twoCellAnchor editAs="oneCell">
    <xdr:from>
      <xdr:col>20</xdr:col>
      <xdr:colOff>28008</xdr:colOff>
      <xdr:row>17</xdr:row>
      <xdr:rowOff>170889</xdr:rowOff>
    </xdr:from>
    <xdr:to>
      <xdr:col>20</xdr:col>
      <xdr:colOff>207303</xdr:colOff>
      <xdr:row>18</xdr:row>
      <xdr:rowOff>170888</xdr:rowOff>
    </xdr:to>
    <xdr:pic>
      <xdr:nvPicPr>
        <xdr:cNvPr id="12" name="Picture 11"/>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6949020" y="3057524"/>
          <a:ext cx="179295" cy="179294"/>
        </a:xfrm>
        <a:prstGeom prst="rect">
          <a:avLst/>
        </a:prstGeom>
        <a:solidFill>
          <a:schemeClr val="bg1">
            <a:alpha val="0"/>
          </a:schemeClr>
        </a:solidFill>
      </xdr:spPr>
    </xdr:pic>
    <xdr:clientData/>
  </xdr:twoCellAnchor>
  <xdr:twoCellAnchor editAs="oneCell">
    <xdr:from>
      <xdr:col>20</xdr:col>
      <xdr:colOff>28008</xdr:colOff>
      <xdr:row>20</xdr:row>
      <xdr:rowOff>18489</xdr:rowOff>
    </xdr:from>
    <xdr:to>
      <xdr:col>20</xdr:col>
      <xdr:colOff>207303</xdr:colOff>
      <xdr:row>21</xdr:row>
      <xdr:rowOff>15410</xdr:rowOff>
    </xdr:to>
    <xdr:pic>
      <xdr:nvPicPr>
        <xdr:cNvPr id="13" name="Picture 12"/>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6949020" y="3460936"/>
          <a:ext cx="179295" cy="176215"/>
        </a:xfrm>
        <a:prstGeom prst="rect">
          <a:avLst/>
        </a:prstGeom>
        <a:solidFill>
          <a:schemeClr val="bg1">
            <a:alpha val="0"/>
          </a:schemeClr>
        </a:solidFill>
      </xdr:spPr>
    </xdr:pic>
    <xdr:clientData/>
  </xdr:twoCellAnchor>
  <xdr:twoCellAnchor editAs="oneCell">
    <xdr:from>
      <xdr:col>20</xdr:col>
      <xdr:colOff>28008</xdr:colOff>
      <xdr:row>9</xdr:row>
      <xdr:rowOff>170328</xdr:rowOff>
    </xdr:from>
    <xdr:to>
      <xdr:col>20</xdr:col>
      <xdr:colOff>207303</xdr:colOff>
      <xdr:row>10</xdr:row>
      <xdr:rowOff>170332</xdr:rowOff>
    </xdr:to>
    <xdr:pic>
      <xdr:nvPicPr>
        <xdr:cNvPr id="15" name="Picture 14"/>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6949020" y="1622610"/>
          <a:ext cx="179295" cy="179299"/>
        </a:xfrm>
        <a:prstGeom prst="rect">
          <a:avLst/>
        </a:prstGeom>
        <a:solidFill>
          <a:schemeClr val="bg1">
            <a:alpha val="0"/>
          </a:schemeClr>
        </a:solidFill>
      </xdr:spPr>
    </xdr:pic>
    <xdr:clientData/>
  </xdr:twoCellAnchor>
  <xdr:twoCellAnchor editAs="oneCell">
    <xdr:from>
      <xdr:col>20</xdr:col>
      <xdr:colOff>28008</xdr:colOff>
      <xdr:row>13</xdr:row>
      <xdr:rowOff>32776</xdr:rowOff>
    </xdr:from>
    <xdr:to>
      <xdr:col>20</xdr:col>
      <xdr:colOff>207303</xdr:colOff>
      <xdr:row>14</xdr:row>
      <xdr:rowOff>32777</xdr:rowOff>
    </xdr:to>
    <xdr:pic>
      <xdr:nvPicPr>
        <xdr:cNvPr id="16" name="Picture 15"/>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949020" y="2202235"/>
          <a:ext cx="179295" cy="179295"/>
        </a:xfrm>
        <a:prstGeom prst="rect">
          <a:avLst/>
        </a:prstGeom>
        <a:solidFill>
          <a:schemeClr val="bg1">
            <a:alpha val="0"/>
          </a:schemeClr>
        </a:solidFill>
      </xdr:spPr>
    </xdr:pic>
    <xdr:clientData/>
  </xdr:twoCellAnchor>
  <xdr:twoCellAnchor editAs="oneCell">
    <xdr:from>
      <xdr:col>20</xdr:col>
      <xdr:colOff>28008</xdr:colOff>
      <xdr:row>5</xdr:row>
      <xdr:rowOff>182776</xdr:rowOff>
    </xdr:from>
    <xdr:to>
      <xdr:col>20</xdr:col>
      <xdr:colOff>207303</xdr:colOff>
      <xdr:row>6</xdr:row>
      <xdr:rowOff>158012</xdr:rowOff>
    </xdr:to>
    <xdr:pic>
      <xdr:nvPicPr>
        <xdr:cNvPr id="17" name="Picture 16"/>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6949020" y="1079247"/>
          <a:ext cx="179295" cy="172459"/>
        </a:xfrm>
        <a:prstGeom prst="rect">
          <a:avLst/>
        </a:prstGeom>
        <a:solidFill>
          <a:schemeClr val="bg1">
            <a:alpha val="0"/>
          </a:schemeClr>
        </a:solidFill>
      </xdr:spPr>
    </xdr:pic>
    <xdr:clientData/>
  </xdr:twoCellAnchor>
  <xdr:twoCellAnchor>
    <xdr:from>
      <xdr:col>1</xdr:col>
      <xdr:colOff>2256165</xdr:colOff>
      <xdr:row>59</xdr:row>
      <xdr:rowOff>34035</xdr:rowOff>
    </xdr:from>
    <xdr:to>
      <xdr:col>1</xdr:col>
      <xdr:colOff>5230782</xdr:colOff>
      <xdr:row>59</xdr:row>
      <xdr:rowOff>164585</xdr:rowOff>
    </xdr:to>
    <xdr:sp macro="" textlink="">
      <xdr:nvSpPr>
        <xdr:cNvPr id="20" name="TextBox 19"/>
        <xdr:cNvSpPr txBox="1"/>
      </xdr:nvSpPr>
      <xdr:spPr>
        <a:xfrm>
          <a:off x="2327603" y="10582973"/>
          <a:ext cx="2974617" cy="13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solidFill>
                <a:srgbClr val="63686A"/>
              </a:solidFill>
              <a:latin typeface="Arial" pitchFamily="34" charset="0"/>
              <a:cs typeface="Arial" pitchFamily="34" charset="0"/>
            </a:rPr>
            <a:t>Feedback: papachri@unhcr.org</a:t>
          </a:r>
        </a:p>
      </xdr:txBody>
    </xdr:sp>
    <xdr:clientData/>
  </xdr:twoCellAnchor>
  <xdr:twoCellAnchor>
    <xdr:from>
      <xdr:col>1</xdr:col>
      <xdr:colOff>23954</xdr:colOff>
      <xdr:row>59</xdr:row>
      <xdr:rowOff>34035</xdr:rowOff>
    </xdr:from>
    <xdr:to>
      <xdr:col>1</xdr:col>
      <xdr:colOff>2035634</xdr:colOff>
      <xdr:row>59</xdr:row>
      <xdr:rowOff>164585</xdr:rowOff>
    </xdr:to>
    <xdr:sp macro="" textlink="">
      <xdr:nvSpPr>
        <xdr:cNvPr id="1035" name="Text Box 11"/>
        <xdr:cNvSpPr txBox="1">
          <a:spLocks noChangeArrowheads="1"/>
        </xdr:cNvSpPr>
      </xdr:nvSpPr>
      <xdr:spPr bwMode="auto">
        <a:xfrm>
          <a:off x="95392" y="10582973"/>
          <a:ext cx="2011680" cy="130550"/>
        </a:xfrm>
        <a:prstGeom prst="rect">
          <a:avLst/>
        </a:prstGeom>
        <a:solidFill>
          <a:srgbClr val="FFFFFF"/>
        </a:solidFill>
        <a:ln w="9525">
          <a:noFill/>
          <a:miter lim="800000"/>
          <a:headEnd/>
          <a:tailEnd/>
        </a:ln>
      </xdr:spPr>
      <xdr:txBody>
        <a:bodyPr vertOverflow="clip" wrap="square" lIns="27432" tIns="27432" rIns="0" bIns="0" anchor="ctr" upright="1"/>
        <a:lstStyle/>
        <a:p>
          <a:pPr algn="l" rtl="0">
            <a:defRPr sz="1000"/>
          </a:pPr>
          <a:r>
            <a:rPr lang="en-US" sz="1000" b="0" i="0" u="none" strike="noStrike" baseline="0">
              <a:solidFill>
                <a:srgbClr val="63686A"/>
              </a:solidFill>
              <a:latin typeface="Arial" pitchFamily="34" charset="0"/>
              <a:cs typeface="Arial" pitchFamily="34" charset="0"/>
            </a:rPr>
            <a:t>Source: Greek Govt, UNHCR</a:t>
          </a:r>
        </a:p>
      </xdr:txBody>
    </xdr:sp>
    <xdr:clientData/>
  </xdr:twoCellAnchor>
  <xdr:twoCellAnchor>
    <xdr:from>
      <xdr:col>1</xdr:col>
      <xdr:colOff>5033548</xdr:colOff>
      <xdr:row>59</xdr:row>
      <xdr:rowOff>34035</xdr:rowOff>
    </xdr:from>
    <xdr:to>
      <xdr:col>1</xdr:col>
      <xdr:colOff>6953788</xdr:colOff>
      <xdr:row>59</xdr:row>
      <xdr:rowOff>164585</xdr:rowOff>
    </xdr:to>
    <xdr:sp macro="" textlink="">
      <xdr:nvSpPr>
        <xdr:cNvPr id="21" name="TextBox 20"/>
        <xdr:cNvSpPr txBox="1"/>
      </xdr:nvSpPr>
      <xdr:spPr>
        <a:xfrm>
          <a:off x="5104986" y="10582973"/>
          <a:ext cx="1920240" cy="13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solidFill>
                <a:srgbClr val="63686A"/>
              </a:solidFill>
              <a:latin typeface="Arial" pitchFamily="34" charset="0"/>
              <a:cs typeface="Arial" pitchFamily="34" charset="0"/>
            </a:rPr>
            <a:t>data.unhcr.org/mediterranean</a:t>
          </a:r>
        </a:p>
      </xdr:txBody>
    </xdr:sp>
    <xdr:clientData/>
  </xdr:twoCellAnchor>
  <xdr:twoCellAnchor>
    <xdr:from>
      <xdr:col>3</xdr:col>
      <xdr:colOff>203198</xdr:colOff>
      <xdr:row>15</xdr:row>
      <xdr:rowOff>125506</xdr:rowOff>
    </xdr:from>
    <xdr:to>
      <xdr:col>3</xdr:col>
      <xdr:colOff>1705680</xdr:colOff>
      <xdr:row>23</xdr:row>
      <xdr:rowOff>37698</xdr:rowOff>
    </xdr:to>
    <xdr:grpSp>
      <xdr:nvGrpSpPr>
        <xdr:cNvPr id="7" name="Group 6"/>
        <xdr:cNvGrpSpPr/>
      </xdr:nvGrpSpPr>
      <xdr:grpSpPr>
        <a:xfrm>
          <a:off x="7385048" y="2811556"/>
          <a:ext cx="1502482" cy="1388567"/>
          <a:chOff x="2489198" y="4242145"/>
          <a:chExt cx="1502482" cy="979445"/>
        </a:xfrm>
      </xdr:grpSpPr>
      <xdr:sp macro="" textlink="">
        <xdr:nvSpPr>
          <xdr:cNvPr id="139" name="TextBox 90"/>
          <xdr:cNvSpPr txBox="1"/>
        </xdr:nvSpPr>
        <xdr:spPr>
          <a:xfrm>
            <a:off x="2489198" y="4242145"/>
            <a:ext cx="1244750" cy="184374"/>
          </a:xfrm>
          <a:prstGeom prst="rect">
            <a:avLst/>
          </a:prstGeom>
          <a:solidFill>
            <a:schemeClr val="bg1">
              <a:alpha val="0"/>
            </a:schemeClr>
          </a:solidFill>
        </xdr:spPr>
        <xdr:txBody>
          <a:bodyPr wrap="square" lIns="91427" tIns="45720"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r>
              <a:rPr lang="en-US" sz="1200" b="1">
                <a:solidFill>
                  <a:srgbClr val="0072BC"/>
                </a:solidFill>
                <a:latin typeface="Arial" pitchFamily="34" charset="0"/>
                <a:cs typeface="Arial" pitchFamily="34" charset="0"/>
              </a:rPr>
              <a:t>Demographics</a:t>
            </a:r>
          </a:p>
        </xdr:txBody>
      </xdr:sp>
      <xdr:sp macro="" textlink="Data_original!AF2">
        <xdr:nvSpPr>
          <xdr:cNvPr id="290" name="TextBox 289"/>
          <xdr:cNvSpPr txBox="1"/>
        </xdr:nvSpPr>
        <xdr:spPr>
          <a:xfrm>
            <a:off x="3443040" y="5039559"/>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E6969BD1-D97A-4A32-BCFA-E52D4AAF79E7}" type="TxLink">
              <a:rPr lang="en-US" sz="1200" b="1">
                <a:solidFill>
                  <a:srgbClr val="0072BC"/>
                </a:solidFill>
              </a:rPr>
              <a:pPr algn="r"/>
              <a:t>0</a:t>
            </a:fld>
            <a:endParaRPr lang="en-US" sz="1200" b="1">
              <a:solidFill>
                <a:srgbClr val="0072BC"/>
              </a:solidFill>
            </a:endParaRPr>
          </a:p>
        </xdr:txBody>
      </xdr:sp>
      <xdr:sp macro="" textlink="Data_original!#REF!">
        <xdr:nvSpPr>
          <xdr:cNvPr id="296" name="TextBox 295"/>
          <xdr:cNvSpPr txBox="1"/>
        </xdr:nvSpPr>
        <xdr:spPr>
          <a:xfrm>
            <a:off x="3443040" y="4482738"/>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FBC3B999-CF42-41A0-AAA6-B6FE57E28904}" type="TxLink">
              <a:rPr lang="en-US" sz="1200" b="1">
                <a:solidFill>
                  <a:srgbClr val="0072BC"/>
                </a:solidFill>
              </a:rPr>
              <a:pPr algn="r"/>
              <a:t>0</a:t>
            </a:fld>
            <a:endParaRPr lang="en-US" sz="1200" b="1">
              <a:solidFill>
                <a:srgbClr val="0072BC"/>
              </a:solidFill>
            </a:endParaRPr>
          </a:p>
        </xdr:txBody>
      </xdr:sp>
      <xdr:sp macro="" textlink="Data_original!AG2">
        <xdr:nvSpPr>
          <xdr:cNvPr id="297" name="TextBox 296"/>
          <xdr:cNvSpPr txBox="1"/>
        </xdr:nvSpPr>
        <xdr:spPr>
          <a:xfrm>
            <a:off x="3443040" y="4653664"/>
            <a:ext cx="548640" cy="1895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5D655C3F-8151-461D-BC05-6E0B2E944685}" type="TxLink">
              <a:rPr lang="en-US" sz="1200" b="1">
                <a:solidFill>
                  <a:srgbClr val="0072BC"/>
                </a:solidFill>
              </a:rPr>
              <a:pPr algn="r"/>
              <a:t>0</a:t>
            </a:fld>
            <a:endParaRPr lang="en-US" sz="1200" b="1">
              <a:solidFill>
                <a:srgbClr val="0072BC"/>
              </a:solidFill>
            </a:endParaRPr>
          </a:p>
        </xdr:txBody>
      </xdr:sp>
      <xdr:sp macro="" textlink="Data_original!AH2">
        <xdr:nvSpPr>
          <xdr:cNvPr id="298" name="TextBox 297"/>
          <xdr:cNvSpPr txBox="1"/>
        </xdr:nvSpPr>
        <xdr:spPr>
          <a:xfrm>
            <a:off x="3443040" y="4841177"/>
            <a:ext cx="548640" cy="1895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0D0FAAF9-6173-495A-86A2-82487EA621BA}" type="TxLink">
              <a:rPr lang="en-US" sz="1200" b="1">
                <a:solidFill>
                  <a:srgbClr val="0072BC"/>
                </a:solidFill>
              </a:rPr>
              <a:pPr algn="r"/>
              <a:t>0</a:t>
            </a:fld>
            <a:endParaRPr lang="en-US" sz="1200" b="1">
              <a:solidFill>
                <a:srgbClr val="0072BC"/>
              </a:solidFill>
            </a:endParaRPr>
          </a:p>
        </xdr:txBody>
      </xdr:sp>
      <xdr:sp macro="" textlink="Data_original!#REF!">
        <xdr:nvSpPr>
          <xdr:cNvPr id="6" name="TextBox 5"/>
          <xdr:cNvSpPr txBox="1"/>
        </xdr:nvSpPr>
        <xdr:spPr>
          <a:xfrm>
            <a:off x="2499508" y="4482738"/>
            <a:ext cx="100584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4FB2728-A1A2-4142-A262-5CB8B2FBED60}"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Security at site provide by:</a:t>
            </a:fld>
            <a:endParaRPr lang="en-US" sz="1100" b="1">
              <a:latin typeface="Arial" pitchFamily="34" charset="0"/>
              <a:cs typeface="Arial" pitchFamily="34" charset="0"/>
            </a:endParaRPr>
          </a:p>
        </xdr:txBody>
      </xdr:sp>
      <xdr:sp macro="" textlink="Data_original!AF1">
        <xdr:nvSpPr>
          <xdr:cNvPr id="83" name="TextBox 82"/>
          <xdr:cNvSpPr txBox="1"/>
        </xdr:nvSpPr>
        <xdr:spPr>
          <a:xfrm>
            <a:off x="2499507" y="5039559"/>
            <a:ext cx="91440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CC20FBB-B614-4111-A53F-38F2141B7042}"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Third nationality present</a:t>
            </a:fld>
            <a:endParaRPr lang="en-US" sz="1100" b="1">
              <a:latin typeface="Arial" pitchFamily="34" charset="0"/>
              <a:cs typeface="Arial" pitchFamily="34" charset="0"/>
            </a:endParaRPr>
          </a:p>
        </xdr:txBody>
      </xdr:sp>
      <xdr:sp macro="" textlink="Data_original!AG1">
        <xdr:nvSpPr>
          <xdr:cNvPr id="84" name="TextBox 83"/>
          <xdr:cNvSpPr txBox="1"/>
        </xdr:nvSpPr>
        <xdr:spPr>
          <a:xfrm>
            <a:off x="2499508" y="4653664"/>
            <a:ext cx="640080" cy="18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44B2B135-91B0-4D93-853D-22564317E43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Third nationality present Other</a:t>
            </a:fld>
            <a:endParaRPr lang="en-US" sz="1100" b="1">
              <a:latin typeface="Arial" pitchFamily="34" charset="0"/>
              <a:cs typeface="Arial" pitchFamily="34" charset="0"/>
            </a:endParaRPr>
          </a:p>
        </xdr:txBody>
      </xdr:sp>
      <xdr:sp macro="" textlink="Data_original!AH8">
        <xdr:nvSpPr>
          <xdr:cNvPr id="85" name="TextBox 84"/>
          <xdr:cNvSpPr txBox="1"/>
        </xdr:nvSpPr>
        <xdr:spPr>
          <a:xfrm>
            <a:off x="2499508" y="4841177"/>
            <a:ext cx="822960" cy="186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E673B816-3579-4B38-BF81-E4E458EA310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 3rd Nationality</a:t>
            </a:fld>
            <a:endParaRPr lang="en-US" sz="1100" b="1">
              <a:latin typeface="Arial" pitchFamily="34" charset="0"/>
              <a:cs typeface="Arial" pitchFamily="34" charset="0"/>
            </a:endParaRPr>
          </a:p>
        </xdr:txBody>
      </xdr:sp>
    </xdr:grpSp>
    <xdr:clientData/>
  </xdr:twoCellAnchor>
  <xdr:twoCellAnchor>
    <xdr:from>
      <xdr:col>3</xdr:col>
      <xdr:colOff>237309</xdr:colOff>
      <xdr:row>3</xdr:row>
      <xdr:rowOff>62589</xdr:rowOff>
    </xdr:from>
    <xdr:to>
      <xdr:col>3</xdr:col>
      <xdr:colOff>1426029</xdr:colOff>
      <xdr:row>4</xdr:row>
      <xdr:rowOff>67669</xdr:rowOff>
    </xdr:to>
    <xdr:sp macro="" textlink="Data_original!AC1">
      <xdr:nvSpPr>
        <xdr:cNvPr id="96" name="TextBox 95"/>
        <xdr:cNvSpPr txBox="1"/>
      </xdr:nvSpPr>
      <xdr:spPr>
        <a:xfrm>
          <a:off x="7633191" y="600471"/>
          <a:ext cx="118872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84F69DD6-4A1D-4A45-AB6D-1F38F3D38E2F}" type="TxLink">
            <a:rPr lang="en-US" sz="1000">
              <a:ln>
                <a:noFill/>
              </a:ln>
              <a:solidFill>
                <a:srgbClr val="63686A"/>
              </a:solidFill>
              <a:latin typeface="Arial" pitchFamily="34" charset="0"/>
              <a:cs typeface="Arial" pitchFamily="34" charset="0"/>
            </a:rPr>
            <a:pPr algn="r"/>
            <a:t>Second nationality present</a:t>
          </a:fld>
          <a:endParaRPr lang="en-US" sz="1000">
            <a:ln>
              <a:noFill/>
            </a:ln>
            <a:solidFill>
              <a:srgbClr val="63686A"/>
            </a:solidFill>
            <a:latin typeface="Arial" pitchFamily="34" charset="0"/>
            <a:cs typeface="Arial" pitchFamily="34" charset="0"/>
          </a:endParaRPr>
        </a:p>
      </xdr:txBody>
    </xdr:sp>
    <xdr:clientData/>
  </xdr:twoCellAnchor>
  <xdr:twoCellAnchor>
    <xdr:from>
      <xdr:col>3</xdr:col>
      <xdr:colOff>1523991</xdr:colOff>
      <xdr:row>3</xdr:row>
      <xdr:rowOff>62592</xdr:rowOff>
    </xdr:from>
    <xdr:to>
      <xdr:col>3</xdr:col>
      <xdr:colOff>1979073</xdr:colOff>
      <xdr:row>4</xdr:row>
      <xdr:rowOff>67672</xdr:rowOff>
    </xdr:to>
    <xdr:sp macro="" textlink="Data_original!AC2">
      <xdr:nvSpPr>
        <xdr:cNvPr id="105" name="TextBox 104"/>
        <xdr:cNvSpPr txBox="1"/>
      </xdr:nvSpPr>
      <xdr:spPr>
        <a:xfrm>
          <a:off x="8919873" y="600474"/>
          <a:ext cx="455082"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fld id="{AB7D3F78-7783-4364-8D12-08C22E70E5B7}" type="TxLink">
            <a:rPr lang="en-US" sz="1000" b="1">
              <a:solidFill>
                <a:srgbClr val="0072BC"/>
              </a:solidFill>
              <a:latin typeface="Arial" pitchFamily="34" charset="0"/>
              <a:ea typeface="+mn-ea"/>
              <a:cs typeface="Arial" pitchFamily="34" charset="0"/>
            </a:rPr>
            <a:pPr marL="0" indent="0"/>
            <a:t>0</a:t>
          </a:fld>
          <a:endParaRPr lang="en-US" sz="1000" b="1">
            <a:solidFill>
              <a:srgbClr val="0072BC"/>
            </a:solidFill>
            <a:latin typeface="Arial" pitchFamily="34" charset="0"/>
            <a:ea typeface="+mn-ea"/>
            <a:cs typeface="Arial" pitchFamily="34" charset="0"/>
          </a:endParaRPr>
        </a:p>
      </xdr:txBody>
    </xdr:sp>
    <xdr:clientData/>
  </xdr:twoCellAnchor>
  <xdr:twoCellAnchor>
    <xdr:from>
      <xdr:col>1</xdr:col>
      <xdr:colOff>5077694</xdr:colOff>
      <xdr:row>2</xdr:row>
      <xdr:rowOff>111894</xdr:rowOff>
    </xdr:from>
    <xdr:to>
      <xdr:col>1</xdr:col>
      <xdr:colOff>6984600</xdr:colOff>
      <xdr:row>5</xdr:row>
      <xdr:rowOff>54744</xdr:rowOff>
    </xdr:to>
    <xdr:grpSp>
      <xdr:nvGrpSpPr>
        <xdr:cNvPr id="8" name="Group 7"/>
        <xdr:cNvGrpSpPr/>
      </xdr:nvGrpSpPr>
      <xdr:grpSpPr>
        <a:xfrm>
          <a:off x="5144369" y="454794"/>
          <a:ext cx="1906906" cy="457200"/>
          <a:chOff x="4943392" y="421341"/>
          <a:chExt cx="2106061" cy="361357"/>
        </a:xfrm>
      </xdr:grpSpPr>
      <xdr:sp macro="" textlink="Data_original!M2">
        <xdr:nvSpPr>
          <xdr:cNvPr id="323" name="TextBox 322"/>
          <xdr:cNvSpPr txBox="1"/>
        </xdr:nvSpPr>
        <xdr:spPr>
          <a:xfrm>
            <a:off x="6361537" y="421341"/>
            <a:ext cx="687916" cy="1872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r"/>
            <a:fld id="{A5B4F267-F4F5-4DE0-8A3C-B4784B48CC8F}" type="TxLink">
              <a:rPr lang="en-US" sz="1000" b="1" i="0" u="none" strike="noStrike">
                <a:solidFill>
                  <a:srgbClr val="0072BC"/>
                </a:solidFill>
                <a:latin typeface="Arial"/>
                <a:ea typeface="+mn-ea"/>
                <a:cs typeface="Arial"/>
              </a:rPr>
              <a:pPr marL="0" indent="0" algn="r"/>
              <a:t>37.938418</a:t>
            </a:fld>
            <a:endParaRPr lang="en-US" sz="1000" b="1">
              <a:solidFill>
                <a:srgbClr val="0072BC"/>
              </a:solidFill>
              <a:latin typeface="Arial" pitchFamily="34" charset="0"/>
              <a:ea typeface="+mn-ea"/>
              <a:cs typeface="Arial" pitchFamily="34" charset="0"/>
            </a:endParaRPr>
          </a:p>
        </xdr:txBody>
      </xdr:sp>
      <xdr:sp macro="" textlink="Data_original!M1">
        <xdr:nvSpPr>
          <xdr:cNvPr id="324" name="TextBox 323"/>
          <xdr:cNvSpPr txBox="1"/>
        </xdr:nvSpPr>
        <xdr:spPr>
          <a:xfrm>
            <a:off x="4943392" y="421341"/>
            <a:ext cx="1413858" cy="18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E3219BBF-F5E9-46AA-9D10-B1466BFBFCF9}" type="TxLink">
              <a:rPr lang="en-US" sz="1000" b="1" i="0" u="none" strike="noStrike">
                <a:ln>
                  <a:noFill/>
                </a:ln>
                <a:solidFill>
                  <a:srgbClr val="63686A"/>
                </a:solidFill>
                <a:latin typeface="Arial"/>
                <a:ea typeface="+mn-ea"/>
                <a:cs typeface="Arial"/>
              </a:rPr>
              <a:pPr marL="0" indent="0" algn="l"/>
              <a:t>Lat:</a:t>
            </a:fld>
            <a:endParaRPr lang="en-US" sz="1000" b="1">
              <a:ln>
                <a:noFill/>
              </a:ln>
              <a:solidFill>
                <a:srgbClr val="63686A"/>
              </a:solidFill>
              <a:latin typeface="Arial" pitchFamily="34" charset="0"/>
              <a:ea typeface="+mn-ea"/>
              <a:cs typeface="Arial" pitchFamily="34" charset="0"/>
            </a:endParaRPr>
          </a:p>
        </xdr:txBody>
      </xdr:sp>
      <xdr:sp macro="" textlink="Data_original!Q1">
        <xdr:nvSpPr>
          <xdr:cNvPr id="99" name="TextBox 98"/>
          <xdr:cNvSpPr txBox="1"/>
        </xdr:nvSpPr>
        <xdr:spPr>
          <a:xfrm>
            <a:off x="4943395" y="598324"/>
            <a:ext cx="637115"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0876985B-958C-4BC1-B8E8-E6212269BC60}" type="TxLink">
              <a:rPr lang="en-US" sz="1000" b="1" i="0" u="none" strike="noStrike">
                <a:ln>
                  <a:noFill/>
                </a:ln>
                <a:solidFill>
                  <a:srgbClr val="63686A"/>
                </a:solidFill>
                <a:latin typeface="Arial"/>
                <a:cs typeface="Arial"/>
              </a:rPr>
              <a:pPr algn="l"/>
              <a:t>Type of site:</a:t>
            </a:fld>
            <a:endParaRPr lang="en-US" sz="1000" b="1">
              <a:ln>
                <a:noFill/>
              </a:ln>
              <a:solidFill>
                <a:srgbClr val="63686A"/>
              </a:solidFill>
              <a:latin typeface="Arial" pitchFamily="34" charset="0"/>
              <a:cs typeface="Arial" pitchFamily="34" charset="0"/>
            </a:endParaRPr>
          </a:p>
        </xdr:txBody>
      </xdr:sp>
      <xdr:sp macro="" textlink="Data_original!R1">
        <xdr:nvSpPr>
          <xdr:cNvPr id="100" name="TextBox 99"/>
          <xdr:cNvSpPr txBox="1"/>
        </xdr:nvSpPr>
        <xdr:spPr>
          <a:xfrm>
            <a:off x="6069941" y="598324"/>
            <a:ext cx="637115"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63642F79-6BAC-4CD5-A7FA-A3FF9B485932}" type="TxLink">
              <a:rPr lang="en-US" sz="1000" b="1" i="0" u="none" strike="noStrike">
                <a:ln>
                  <a:noFill/>
                </a:ln>
                <a:solidFill>
                  <a:srgbClr val="63686A"/>
                </a:solidFill>
                <a:latin typeface="Arial"/>
                <a:cs typeface="Arial"/>
              </a:rPr>
              <a:pPr/>
              <a:t>type of site Other</a:t>
            </a:fld>
            <a:endParaRPr lang="en-US" sz="1000" b="1">
              <a:ln>
                <a:noFill/>
              </a:ln>
              <a:solidFill>
                <a:srgbClr val="63686A"/>
              </a:solidFill>
              <a:latin typeface="Arial" pitchFamily="34" charset="0"/>
              <a:cs typeface="Arial" pitchFamily="34" charset="0"/>
            </a:endParaRPr>
          </a:p>
        </xdr:txBody>
      </xdr:sp>
      <xdr:sp macro="" textlink="Data_original!Q2">
        <xdr:nvSpPr>
          <xdr:cNvPr id="106" name="TextBox 105"/>
          <xdr:cNvSpPr txBox="1"/>
        </xdr:nvSpPr>
        <xdr:spPr>
          <a:xfrm>
            <a:off x="5183518" y="598324"/>
            <a:ext cx="64008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84093AB8-77AC-4AA3-BA8D-14CD4B063FC9}" type="TxLink">
              <a:rPr lang="en-US" sz="1000" b="1" i="0" u="none" strike="noStrike">
                <a:solidFill>
                  <a:srgbClr val="0072BC"/>
                </a:solidFill>
                <a:latin typeface="Arial"/>
                <a:cs typeface="Arial"/>
              </a:rPr>
              <a:pPr algn="r"/>
              <a:t>Emergency reception site</a:t>
            </a:fld>
            <a:endParaRPr lang="en-US" sz="1000" b="1">
              <a:solidFill>
                <a:srgbClr val="0072BC"/>
              </a:solidFill>
              <a:latin typeface="Arial" pitchFamily="34" charset="0"/>
              <a:cs typeface="Arial" pitchFamily="34" charset="0"/>
            </a:endParaRPr>
          </a:p>
        </xdr:txBody>
      </xdr:sp>
      <xdr:sp macro="" textlink="Data_original!R2">
        <xdr:nvSpPr>
          <xdr:cNvPr id="108" name="TextBox 107"/>
          <xdr:cNvSpPr txBox="1"/>
        </xdr:nvSpPr>
        <xdr:spPr>
          <a:xfrm>
            <a:off x="6409373" y="598324"/>
            <a:ext cx="64008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A4CA8E49-EBC7-40D3-9277-F126B398F8FA}" type="TxLink">
              <a:rPr lang="en-US" sz="1000" b="1" i="0" u="none" strike="noStrike">
                <a:solidFill>
                  <a:srgbClr val="0072BC"/>
                </a:solidFill>
                <a:latin typeface="Arial"/>
                <a:cs typeface="Arial"/>
              </a:rPr>
              <a:pPr algn="r"/>
              <a:t>0</a:t>
            </a:fld>
            <a:endParaRPr lang="en-US" sz="1000" b="1">
              <a:solidFill>
                <a:srgbClr val="0072BC"/>
              </a:solidFill>
              <a:latin typeface="Arial" pitchFamily="34" charset="0"/>
              <a:cs typeface="Arial" pitchFamily="34" charset="0"/>
            </a:endParaRPr>
          </a:p>
        </xdr:txBody>
      </xdr:sp>
    </xdr:grpSp>
    <xdr:clientData/>
  </xdr:twoCellAnchor>
  <xdr:twoCellAnchor>
    <xdr:from>
      <xdr:col>3</xdr:col>
      <xdr:colOff>508186</xdr:colOff>
      <xdr:row>55</xdr:row>
      <xdr:rowOff>24648</xdr:rowOff>
    </xdr:from>
    <xdr:to>
      <xdr:col>3</xdr:col>
      <xdr:colOff>3937744</xdr:colOff>
      <xdr:row>65</xdr:row>
      <xdr:rowOff>50981</xdr:rowOff>
    </xdr:to>
    <xdr:grpSp>
      <xdr:nvGrpSpPr>
        <xdr:cNvPr id="5" name="Group 4"/>
        <xdr:cNvGrpSpPr/>
      </xdr:nvGrpSpPr>
      <xdr:grpSpPr>
        <a:xfrm>
          <a:off x="7690036" y="9987798"/>
          <a:ext cx="3429558" cy="1836083"/>
          <a:chOff x="4894729" y="5821973"/>
          <a:chExt cx="2411506" cy="1711218"/>
        </a:xfrm>
      </xdr:grpSpPr>
      <xdr:grpSp>
        <xdr:nvGrpSpPr>
          <xdr:cNvPr id="2" name="Group 1"/>
          <xdr:cNvGrpSpPr/>
        </xdr:nvGrpSpPr>
        <xdr:grpSpPr>
          <a:xfrm>
            <a:off x="4894729" y="6033247"/>
            <a:ext cx="2411506" cy="1499944"/>
            <a:chOff x="7929860" y="3253922"/>
            <a:chExt cx="2677720" cy="1563242"/>
          </a:xfrm>
        </xdr:grpSpPr>
        <xdr:graphicFrame macro="">
          <xdr:nvGraphicFramePr>
            <xdr:cNvPr id="3" name="Chart 2"/>
            <xdr:cNvGraphicFramePr/>
          </xdr:nvGraphicFramePr>
          <xdr:xfrm>
            <a:off x="7929860" y="3478696"/>
            <a:ext cx="2677720" cy="1338468"/>
          </xdr:xfrm>
          <a:graphic>
            <a:graphicData uri="http://schemas.openxmlformats.org/drawingml/2006/chart">
              <c:chart xmlns:c="http://schemas.openxmlformats.org/drawingml/2006/chart" xmlns:r="http://schemas.openxmlformats.org/officeDocument/2006/relationships" r:id="rId12"/>
            </a:graphicData>
          </a:graphic>
        </xdr:graphicFrame>
        <xdr:sp macro="" textlink="AB42">
          <xdr:nvSpPr>
            <xdr:cNvPr id="78" name="Rectangle 77"/>
            <xdr:cNvSpPr/>
          </xdr:nvSpPr>
          <xdr:spPr>
            <a:xfrm>
              <a:off x="7929861" y="3253922"/>
              <a:ext cx="2194560" cy="224779"/>
            </a:xfrm>
            <a:prstGeom prst="rect">
              <a:avLst/>
            </a:prstGeom>
            <a:no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11A8BCB3-4068-4570-BB91-0F59EE283A3D}"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sp macro="" textlink="$G$23">
        <xdr:nvSpPr>
          <xdr:cNvPr id="114" name="Rectangle 113"/>
          <xdr:cNvSpPr/>
        </xdr:nvSpPr>
        <xdr:spPr>
          <a:xfrm>
            <a:off x="5337139" y="5821973"/>
            <a:ext cx="1897380" cy="246544"/>
          </a:xfrm>
          <a:prstGeom prst="rect">
            <a:avLst/>
          </a:prstGeom>
          <a:solidFill>
            <a:schemeClr val="bg1">
              <a:alpha val="0"/>
            </a:schemeClr>
          </a:solid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BA1E1E96-0396-4338-A8B6-DC9C4758EEEF}" type="TxLink">
              <a:rPr lang="en-US" sz="1200" b="1">
                <a:solidFill>
                  <a:srgbClr val="0072BC"/>
                </a:solidFill>
                <a:latin typeface="Arial" pitchFamily="34" charset="0"/>
                <a:cs typeface="Arial" pitchFamily="34" charset="0"/>
              </a:rPr>
              <a:pPr/>
              <a:t>Places of Origin</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2487954</xdr:colOff>
      <xdr:row>37</xdr:row>
      <xdr:rowOff>59366</xdr:rowOff>
    </xdr:from>
    <xdr:to>
      <xdr:col>3</xdr:col>
      <xdr:colOff>4507254</xdr:colOff>
      <xdr:row>43</xdr:row>
      <xdr:rowOff>128791</xdr:rowOff>
    </xdr:to>
    <xdr:grpSp>
      <xdr:nvGrpSpPr>
        <xdr:cNvPr id="131" name="Group 130"/>
        <xdr:cNvGrpSpPr/>
      </xdr:nvGrpSpPr>
      <xdr:grpSpPr>
        <a:xfrm>
          <a:off x="9669804" y="6764966"/>
          <a:ext cx="2019300" cy="1155275"/>
          <a:chOff x="11939692" y="7297592"/>
          <a:chExt cx="2019300" cy="1021997"/>
        </a:xfrm>
      </xdr:grpSpPr>
      <xdr:sp macro="" textlink="">
        <xdr:nvSpPr>
          <xdr:cNvPr id="132"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with access  various types of information :</a:t>
            </a:r>
            <a:endParaRPr lang="en-US" sz="200" b="0">
              <a:solidFill>
                <a:srgbClr val="63686A"/>
              </a:solidFill>
            </a:endParaRPr>
          </a:p>
        </xdr:txBody>
      </xdr:sp>
      <xdr:sp macro="" textlink="Data_original!BR1">
        <xdr:nvSpPr>
          <xdr:cNvPr id="133" name="TextBox 132"/>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BB7C1D43-19B0-4734-956E-83B88E3DCE71}" type="TxLink">
              <a:rPr lang="en-US" sz="1000">
                <a:solidFill>
                  <a:srgbClr val="63686A"/>
                </a:solidFill>
              </a:rPr>
              <a:pPr algn="l"/>
              <a:t># Hand washing facilities:</a:t>
            </a:fld>
            <a:endParaRPr lang="en-US" sz="1000">
              <a:solidFill>
                <a:srgbClr val="63686A"/>
              </a:solidFill>
            </a:endParaRPr>
          </a:p>
        </xdr:txBody>
      </xdr:sp>
      <xdr:sp macro="" textlink="Data_original!BS8">
        <xdr:nvSpPr>
          <xdr:cNvPr id="134" name="TextBox 133"/>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CC2A88C9-DA7B-46AB-B391-428627EF8210}" type="TxLink">
              <a:rPr lang="en-US" sz="1000">
                <a:solidFill>
                  <a:srgbClr val="63686A"/>
                </a:solidFill>
              </a:rPr>
              <a:pPr algn="l"/>
              <a:t># Water taps:</a:t>
            </a:fld>
            <a:endParaRPr lang="en-US" sz="1000">
              <a:solidFill>
                <a:srgbClr val="63686A"/>
              </a:solidFill>
            </a:endParaRPr>
          </a:p>
        </xdr:txBody>
      </xdr:sp>
      <xdr:sp macro="" textlink="Data_original!BT8">
        <xdr:nvSpPr>
          <xdr:cNvPr id="135" name="TextBox 134"/>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FC0C4AB-4965-40B1-93E1-47D9FB4608D1}" type="TxLink">
              <a:rPr lang="en-US" sz="1000">
                <a:solidFill>
                  <a:srgbClr val="63686A"/>
                </a:solidFill>
              </a:rPr>
              <a:pPr algn="l"/>
              <a:t># Hygiene promoters:</a:t>
            </a:fld>
            <a:endParaRPr lang="en-US" sz="1000">
              <a:solidFill>
                <a:srgbClr val="63686A"/>
              </a:solidFill>
            </a:endParaRPr>
          </a:p>
        </xdr:txBody>
      </xdr:sp>
      <xdr:sp macro="" textlink="Data_original!BR2">
        <xdr:nvSpPr>
          <xdr:cNvPr id="140" name="TextBox 139"/>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AA4EEB8-597E-40DB-B9E9-576B5FD16876}" type="TxLink">
              <a:rPr lang="en-US" sz="1000" b="1">
                <a:solidFill>
                  <a:srgbClr val="0072BC"/>
                </a:solidFill>
              </a:rPr>
              <a:pPr algn="l"/>
              <a:t>0</a:t>
            </a:fld>
            <a:endParaRPr lang="en-US" sz="1000" b="1">
              <a:solidFill>
                <a:srgbClr val="0072BC"/>
              </a:solidFill>
            </a:endParaRPr>
          </a:p>
        </xdr:txBody>
      </xdr:sp>
      <xdr:sp macro="" textlink="Data_original!BS2">
        <xdr:nvSpPr>
          <xdr:cNvPr id="141" name="TextBox 140"/>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E21781F-8843-4448-A96F-D2E532BC340C}" type="TxLink">
              <a:rPr lang="en-US" sz="1000" b="1">
                <a:solidFill>
                  <a:srgbClr val="0072BC"/>
                </a:solidFill>
              </a:rPr>
              <a:pPr algn="l"/>
              <a:t>50</a:t>
            </a:fld>
            <a:endParaRPr lang="en-US" sz="1000" b="1">
              <a:solidFill>
                <a:srgbClr val="0072BC"/>
              </a:solidFill>
            </a:endParaRPr>
          </a:p>
        </xdr:txBody>
      </xdr:sp>
      <xdr:sp macro="" textlink="Data_original!BT2">
        <xdr:nvSpPr>
          <xdr:cNvPr id="142" name="TextBox 141"/>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806822F-C385-49E9-93E4-94046D92164A}" type="TxLink">
              <a:rPr lang="en-US" sz="1000" b="1">
                <a:solidFill>
                  <a:srgbClr val="0072BC"/>
                </a:solidFill>
              </a:rPr>
              <a:pPr algn="l"/>
              <a:t>0</a:t>
            </a:fld>
            <a:endParaRPr lang="en-US" sz="1000" b="1">
              <a:solidFill>
                <a:srgbClr val="0072BC"/>
              </a:solidFill>
            </a:endParaRPr>
          </a:p>
        </xdr:txBody>
      </xdr:sp>
      <xdr:sp macro="" textlink="Data_original!BR5">
        <xdr:nvSpPr>
          <xdr:cNvPr id="143"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931F8F-861D-4069-9135-91B7586FA8D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175061</xdr:colOff>
      <xdr:row>37</xdr:row>
      <xdr:rowOff>128277</xdr:rowOff>
    </xdr:from>
    <xdr:to>
      <xdr:col>3</xdr:col>
      <xdr:colOff>1771028</xdr:colOff>
      <xdr:row>43</xdr:row>
      <xdr:rowOff>132480</xdr:rowOff>
    </xdr:to>
    <xdr:grpSp>
      <xdr:nvGrpSpPr>
        <xdr:cNvPr id="26" name="Group 25"/>
        <xdr:cNvGrpSpPr/>
      </xdr:nvGrpSpPr>
      <xdr:grpSpPr>
        <a:xfrm>
          <a:off x="7356911" y="6833877"/>
          <a:ext cx="1595967" cy="1090053"/>
          <a:chOff x="7708900" y="5169926"/>
          <a:chExt cx="1595967" cy="940659"/>
        </a:xfrm>
      </xdr:grpSpPr>
      <xdr:sp macro="" textlink="">
        <xdr:nvSpPr>
          <xdr:cNvPr id="136" name="TextBox 3"/>
          <xdr:cNvSpPr txBox="1"/>
        </xdr:nvSpPr>
        <xdr:spPr>
          <a:xfrm flipH="1">
            <a:off x="7708900" y="5350342"/>
            <a:ext cx="1543722" cy="299072"/>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a:solidFill>
                  <a:srgbClr val="63686A"/>
                </a:solidFill>
              </a:rPr>
              <a:t>Priority</a:t>
            </a:r>
            <a:r>
              <a:rPr lang="en-US" sz="800" b="0" baseline="0">
                <a:solidFill>
                  <a:srgbClr val="63686A"/>
                </a:solidFill>
              </a:rPr>
              <a:t> needs reported by camp residents:</a:t>
            </a:r>
            <a:endParaRPr lang="en-US" sz="200" b="0">
              <a:solidFill>
                <a:srgbClr val="63686A"/>
              </a:solidFill>
            </a:endParaRPr>
          </a:p>
        </xdr:txBody>
      </xdr:sp>
      <xdr:sp macro="" textlink="Data_original!BI2">
        <xdr:nvSpPr>
          <xdr:cNvPr id="345" name="TextBox 344"/>
          <xdr:cNvSpPr txBox="1"/>
        </xdr:nvSpPr>
        <xdr:spPr>
          <a:xfrm>
            <a:off x="7881690" y="5646813"/>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FCA678D0-F7D0-48DD-84AD-550096D07651}" type="TxLink">
              <a:rPr lang="en-US" sz="1000">
                <a:solidFill>
                  <a:srgbClr val="63686A"/>
                </a:solidFill>
              </a:rPr>
              <a:pPr algn="l"/>
              <a:t>0</a:t>
            </a:fld>
            <a:endParaRPr lang="en-US" sz="1000">
              <a:solidFill>
                <a:srgbClr val="63686A"/>
              </a:solidFill>
            </a:endParaRPr>
          </a:p>
        </xdr:txBody>
      </xdr:sp>
      <xdr:sp macro="" textlink="Data_original!BK2">
        <xdr:nvSpPr>
          <xdr:cNvPr id="387" name="TextBox 386"/>
          <xdr:cNvSpPr txBox="1"/>
        </xdr:nvSpPr>
        <xdr:spPr>
          <a:xfrm>
            <a:off x="7881690" y="5796766"/>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08DC286-E835-4FF9-9F2D-50B2E27720C8}" type="TxLink">
              <a:rPr lang="en-US" sz="1000">
                <a:solidFill>
                  <a:srgbClr val="63686A"/>
                </a:solidFill>
              </a:rPr>
              <a:pPr algn="l"/>
              <a:t>Yes</a:t>
            </a:fld>
            <a:endParaRPr lang="en-US" sz="1000">
              <a:solidFill>
                <a:srgbClr val="63686A"/>
              </a:solidFill>
            </a:endParaRPr>
          </a:p>
        </xdr:txBody>
      </xdr:sp>
      <xdr:sp macro="" textlink="Data_original!BP2">
        <xdr:nvSpPr>
          <xdr:cNvPr id="388" name="TextBox 387"/>
          <xdr:cNvSpPr txBox="1"/>
        </xdr:nvSpPr>
        <xdr:spPr>
          <a:xfrm>
            <a:off x="7881690" y="5942401"/>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7B7AD53-2EEA-45AB-9112-13034DE6201B}" type="TxLink">
              <a:rPr lang="en-US" sz="1000">
                <a:solidFill>
                  <a:srgbClr val="63686A"/>
                </a:solidFill>
              </a:rPr>
              <a:pPr algn="l"/>
              <a:t>Yes</a:t>
            </a:fld>
            <a:endParaRPr lang="en-US" sz="1000">
              <a:solidFill>
                <a:srgbClr val="63686A"/>
              </a:solidFill>
            </a:endParaRPr>
          </a:p>
        </xdr:txBody>
      </xdr:sp>
      <xdr:sp macro="" textlink="Data_original!BJ2">
        <xdr:nvSpPr>
          <xdr:cNvPr id="346" name="TextBox 345"/>
          <xdr:cNvSpPr txBox="1"/>
        </xdr:nvSpPr>
        <xdr:spPr>
          <a:xfrm>
            <a:off x="8921305" y="5646813"/>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6BD82DA-85EE-475F-B2E3-6B9BC2F12BBD}" type="TxLink">
              <a:rPr lang="en-US" sz="1000" b="1">
                <a:solidFill>
                  <a:srgbClr val="0072BC"/>
                </a:solidFill>
              </a:rPr>
              <a:pPr algn="l"/>
              <a:t>43</a:t>
            </a:fld>
            <a:endParaRPr lang="en-US" sz="1000" b="1">
              <a:solidFill>
                <a:srgbClr val="0072BC"/>
              </a:solidFill>
            </a:endParaRPr>
          </a:p>
        </xdr:txBody>
      </xdr:sp>
      <xdr:sp macro="" textlink="Data_original!BL2">
        <xdr:nvSpPr>
          <xdr:cNvPr id="394" name="TextBox 393"/>
          <xdr:cNvSpPr txBox="1"/>
        </xdr:nvSpPr>
        <xdr:spPr>
          <a:xfrm>
            <a:off x="8921305" y="5796766"/>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477B003-7CAF-431C-BF86-85B49016F132}" type="TxLink">
              <a:rPr lang="en-US" sz="1000" b="1">
                <a:solidFill>
                  <a:srgbClr val="0072BC"/>
                </a:solidFill>
              </a:rPr>
              <a:pPr algn="l"/>
              <a:t>0</a:t>
            </a:fld>
            <a:endParaRPr lang="en-US" sz="1000" b="1">
              <a:solidFill>
                <a:srgbClr val="0072BC"/>
              </a:solidFill>
            </a:endParaRPr>
          </a:p>
        </xdr:txBody>
      </xdr:sp>
      <xdr:sp macro="" textlink="Data_original!BQ2">
        <xdr:nvSpPr>
          <xdr:cNvPr id="395" name="TextBox 394"/>
          <xdr:cNvSpPr txBox="1"/>
        </xdr:nvSpPr>
        <xdr:spPr>
          <a:xfrm>
            <a:off x="8921305" y="5942401"/>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EAA3490-D62A-4871-85AA-8E383965B137}" type="TxLink">
              <a:rPr lang="en-US" sz="1000" b="1">
                <a:solidFill>
                  <a:srgbClr val="0072BC"/>
                </a:solidFill>
              </a:rPr>
              <a:pPr algn="l"/>
              <a:t>0</a:t>
            </a:fld>
            <a:endParaRPr lang="en-US" sz="1000" b="1">
              <a:solidFill>
                <a:srgbClr val="0072BC"/>
              </a:solidFill>
            </a:endParaRPr>
          </a:p>
        </xdr:txBody>
      </xdr:sp>
      <xdr:sp macro="" textlink="#REF!">
        <xdr:nvSpPr>
          <xdr:cNvPr id="97" name="TextBox 90"/>
          <xdr:cNvSpPr txBox="1"/>
        </xdr:nvSpPr>
        <xdr:spPr>
          <a:xfrm>
            <a:off x="7708900" y="5170712"/>
            <a:ext cx="1289911" cy="219814"/>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62CE051F-9C27-41D1-845E-0C74593F51C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sp macro="" textlink="">
        <xdr:nvSpPr>
          <xdr:cNvPr id="115" name="TextBox 114"/>
          <xdr:cNvSpPr txBox="1"/>
        </xdr:nvSpPr>
        <xdr:spPr>
          <a:xfrm>
            <a:off x="7708900" y="5646813"/>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1</a:t>
            </a:r>
          </a:p>
        </xdr:txBody>
      </xdr:sp>
      <xdr:sp macro="" textlink="">
        <xdr:nvSpPr>
          <xdr:cNvPr id="116" name="TextBox 115"/>
          <xdr:cNvSpPr txBox="1"/>
        </xdr:nvSpPr>
        <xdr:spPr>
          <a:xfrm>
            <a:off x="7708900" y="5796766"/>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2</a:t>
            </a:r>
          </a:p>
        </xdr:txBody>
      </xdr:sp>
      <xdr:sp macro="" textlink="">
        <xdr:nvSpPr>
          <xdr:cNvPr id="117" name="TextBox 116"/>
          <xdr:cNvSpPr txBox="1"/>
        </xdr:nvSpPr>
        <xdr:spPr>
          <a:xfrm>
            <a:off x="7708900" y="5942401"/>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3</a:t>
            </a:r>
          </a:p>
        </xdr:txBody>
      </xdr:sp>
      <xdr:sp macro="" textlink="Data_original!#REF!">
        <xdr:nvSpPr>
          <xdr:cNvPr id="148" name="Rectangle 147"/>
          <xdr:cNvSpPr/>
        </xdr:nvSpPr>
        <xdr:spPr>
          <a:xfrm>
            <a:off x="7717367" y="5169926"/>
            <a:ext cx="1587500" cy="231521"/>
          </a:xfrm>
          <a:prstGeom prst="rect">
            <a:avLst/>
          </a:prstGeom>
          <a:noFill/>
        </xdr:spPr>
        <xdr:txBody>
          <a:bodyPr wrap="square" lIns="0" tIns="45714" rIns="0"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46C17820-2D1C-4FB4-9202-D009A590E483}"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clientData/>
  </xdr:twoCellAnchor>
  <xdr:twoCellAnchor>
    <xdr:from>
      <xdr:col>3</xdr:col>
      <xdr:colOff>191994</xdr:colOff>
      <xdr:row>46</xdr:row>
      <xdr:rowOff>91145</xdr:rowOff>
    </xdr:from>
    <xdr:to>
      <xdr:col>3</xdr:col>
      <xdr:colOff>2211294</xdr:colOff>
      <xdr:row>52</xdr:row>
      <xdr:rowOff>162065</xdr:rowOff>
    </xdr:to>
    <xdr:grpSp>
      <xdr:nvGrpSpPr>
        <xdr:cNvPr id="150" name="Group 149"/>
        <xdr:cNvGrpSpPr/>
      </xdr:nvGrpSpPr>
      <xdr:grpSpPr>
        <a:xfrm>
          <a:off x="7373844" y="8425520"/>
          <a:ext cx="2019300" cy="1156770"/>
          <a:chOff x="11939692" y="7297592"/>
          <a:chExt cx="2019300" cy="1021997"/>
        </a:xfrm>
      </xdr:grpSpPr>
      <xdr:sp macro="" textlink="">
        <xdr:nvSpPr>
          <xdr:cNvPr id="153"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indicating the following primary concerns:</a:t>
            </a:r>
            <a:endParaRPr lang="en-US" sz="200" b="0">
              <a:solidFill>
                <a:srgbClr val="63686A"/>
              </a:solidFill>
            </a:endParaRPr>
          </a:p>
        </xdr:txBody>
      </xdr:sp>
      <xdr:sp macro="" textlink="Data_original!BU8">
        <xdr:nvSpPr>
          <xdr:cNvPr id="154" name="TextBox 153"/>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A6FF4E7-90DA-4800-84A4-D0A079BF8342}" type="TxLink">
              <a:rPr lang="en-US" sz="1000">
                <a:solidFill>
                  <a:srgbClr val="63686A"/>
                </a:solidFill>
              </a:rPr>
              <a:pPr algn="l"/>
              <a:t>Cleaning of wash facilities ensured:</a:t>
            </a:fld>
            <a:endParaRPr lang="en-US" sz="1000">
              <a:solidFill>
                <a:srgbClr val="63686A"/>
              </a:solidFill>
            </a:endParaRPr>
          </a:p>
        </xdr:txBody>
      </xdr:sp>
      <xdr:sp macro="" textlink="Data_original!BV8">
        <xdr:nvSpPr>
          <xdr:cNvPr id="155" name="TextBox 154"/>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FFDCB3A-71D6-4F9C-9217-B727F3ABB527}" type="TxLink">
              <a:rPr lang="en-US" sz="1000">
                <a:solidFill>
                  <a:srgbClr val="63686A"/>
                </a:solidFill>
              </a:rPr>
              <a:pPr algn="l"/>
              <a:t>Garbage disposal/waste management organised:</a:t>
            </a:fld>
            <a:endParaRPr lang="en-US" sz="1000">
              <a:solidFill>
                <a:srgbClr val="63686A"/>
              </a:solidFill>
            </a:endParaRPr>
          </a:p>
        </xdr:txBody>
      </xdr:sp>
      <xdr:sp macro="" textlink="Data_original!BY8">
        <xdr:nvSpPr>
          <xdr:cNvPr id="156" name="TextBox 155"/>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2BF1C8CE-5EB5-4BF1-ABA2-2094DAAB5817}" type="TxLink">
              <a:rPr lang="en-US" sz="1000">
                <a:solidFill>
                  <a:srgbClr val="63686A"/>
                </a:solidFill>
              </a:rPr>
              <a:pPr algn="l"/>
              <a:t>Dry Food </a:t>
            </a:fld>
            <a:endParaRPr lang="en-US" sz="1000">
              <a:solidFill>
                <a:srgbClr val="63686A"/>
              </a:solidFill>
            </a:endParaRPr>
          </a:p>
        </xdr:txBody>
      </xdr:sp>
      <xdr:sp macro="" textlink="Data_original!BU2">
        <xdr:nvSpPr>
          <xdr:cNvPr id="157" name="TextBox 156"/>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374095B5-DC99-44E7-8EF0-36617BF75181}" type="TxLink">
              <a:rPr lang="en-US" sz="1000" b="1">
                <a:solidFill>
                  <a:srgbClr val="0072BC"/>
                </a:solidFill>
              </a:rPr>
              <a:pPr algn="l"/>
              <a:t>Yes</a:t>
            </a:fld>
            <a:endParaRPr lang="en-US" sz="1000" b="1">
              <a:solidFill>
                <a:srgbClr val="0072BC"/>
              </a:solidFill>
            </a:endParaRPr>
          </a:p>
        </xdr:txBody>
      </xdr:sp>
      <xdr:sp macro="" textlink="Data_original!BV2">
        <xdr:nvSpPr>
          <xdr:cNvPr id="158" name="TextBox 157"/>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EB62CC20-3FA2-4FBB-92A2-ACAA71B3CF8B}" type="TxLink">
              <a:rPr lang="en-US" sz="1000" b="1">
                <a:solidFill>
                  <a:srgbClr val="0072BC"/>
                </a:solidFill>
              </a:rPr>
              <a:pPr algn="l"/>
              <a:t>Yes</a:t>
            </a:fld>
            <a:endParaRPr lang="en-US" sz="1000" b="1">
              <a:solidFill>
                <a:srgbClr val="0072BC"/>
              </a:solidFill>
            </a:endParaRPr>
          </a:p>
        </xdr:txBody>
      </xdr:sp>
      <xdr:sp macro="" textlink="Data_original!BY2">
        <xdr:nvSpPr>
          <xdr:cNvPr id="159" name="TextBox 158"/>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E4FD877-7C2C-43D0-8D8F-A74147A87136}" type="TxLink">
              <a:rPr lang="en-US" sz="1000" b="1">
                <a:solidFill>
                  <a:srgbClr val="0072BC"/>
                </a:solidFill>
              </a:rPr>
              <a:pPr algn="l"/>
              <a:t>No</a:t>
            </a:fld>
            <a:endParaRPr lang="en-US" sz="1000" b="1">
              <a:solidFill>
                <a:srgbClr val="0072BC"/>
              </a:solidFill>
            </a:endParaRPr>
          </a:p>
        </xdr:txBody>
      </xdr:sp>
      <xdr:sp macro="" textlink="Data_original!BU5">
        <xdr:nvSpPr>
          <xdr:cNvPr id="161"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7A224428-6C7B-4569-97E7-25E7199C650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grpSp>
    <xdr:clientData/>
  </xdr:twoCellAnchor>
  <xdr:oneCellAnchor>
    <xdr:from>
      <xdr:col>20</xdr:col>
      <xdr:colOff>28008</xdr:colOff>
      <xdr:row>8</xdr:row>
      <xdr:rowOff>50364</xdr:rowOff>
    </xdr:from>
    <xdr:ext cx="179295" cy="177797"/>
    <xdr:pic>
      <xdr:nvPicPr>
        <xdr:cNvPr id="120" name="Picture 119"/>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6949020" y="1502646"/>
          <a:ext cx="179295" cy="177797"/>
        </a:xfrm>
        <a:prstGeom prst="rect">
          <a:avLst/>
        </a:prstGeom>
        <a:solidFill>
          <a:schemeClr val="bg1">
            <a:alpha val="0"/>
          </a:schemeClr>
        </a:solidFill>
      </xdr:spPr>
    </xdr:pic>
    <xdr:clientData/>
  </xdr:oneCellAnchor>
  <xdr:oneCellAnchor>
    <xdr:from>
      <xdr:col>13</xdr:col>
      <xdr:colOff>73392</xdr:colOff>
      <xdr:row>6</xdr:row>
      <xdr:rowOff>19050</xdr:rowOff>
    </xdr:from>
    <xdr:ext cx="179295" cy="177797"/>
    <xdr:pic>
      <xdr:nvPicPr>
        <xdr:cNvPr id="125" name="Picture 124"/>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8961467" y="1066800"/>
          <a:ext cx="179295" cy="177797"/>
        </a:xfrm>
        <a:prstGeom prst="rect">
          <a:avLst/>
        </a:prstGeom>
        <a:solidFill>
          <a:schemeClr val="bg1">
            <a:alpha val="0"/>
          </a:schemeClr>
        </a:solidFill>
      </xdr:spPr>
    </xdr:pic>
    <xdr:clientData/>
  </xdr:oneCellAnchor>
  <xdr:twoCellAnchor editAs="oneCell">
    <xdr:from>
      <xdr:col>13</xdr:col>
      <xdr:colOff>73392</xdr:colOff>
      <xdr:row>7</xdr:row>
      <xdr:rowOff>179854</xdr:rowOff>
    </xdr:from>
    <xdr:to>
      <xdr:col>13</xdr:col>
      <xdr:colOff>252687</xdr:colOff>
      <xdr:row>9</xdr:row>
      <xdr:rowOff>1265</xdr:rowOff>
    </xdr:to>
    <xdr:pic>
      <xdr:nvPicPr>
        <xdr:cNvPr id="126" name="Picture 125"/>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8961467" y="1408579"/>
          <a:ext cx="179295" cy="180980"/>
        </a:xfrm>
        <a:prstGeom prst="rect">
          <a:avLst/>
        </a:prstGeom>
        <a:solidFill>
          <a:schemeClr val="bg1">
            <a:alpha val="0"/>
          </a:schemeClr>
        </a:solidFill>
      </xdr:spPr>
    </xdr:pic>
    <xdr:clientData/>
  </xdr:twoCellAnchor>
  <xdr:twoCellAnchor editAs="oneCell">
    <xdr:from>
      <xdr:col>13</xdr:col>
      <xdr:colOff>73392</xdr:colOff>
      <xdr:row>11</xdr:row>
      <xdr:rowOff>18490</xdr:rowOff>
    </xdr:from>
    <xdr:to>
      <xdr:col>13</xdr:col>
      <xdr:colOff>252687</xdr:colOff>
      <xdr:row>12</xdr:row>
      <xdr:rowOff>18490</xdr:rowOff>
    </xdr:to>
    <xdr:pic>
      <xdr:nvPicPr>
        <xdr:cNvPr id="127" name="Picture 126"/>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961467" y="1971115"/>
          <a:ext cx="179295" cy="180975"/>
        </a:xfrm>
        <a:prstGeom prst="rect">
          <a:avLst/>
        </a:prstGeom>
        <a:solidFill>
          <a:schemeClr val="bg1">
            <a:alpha val="0"/>
          </a:schemeClr>
        </a:solidFill>
      </xdr:spPr>
    </xdr:pic>
    <xdr:clientData/>
  </xdr:twoCellAnchor>
  <xdr:twoCellAnchor editAs="oneCell">
    <xdr:from>
      <xdr:col>13</xdr:col>
      <xdr:colOff>73392</xdr:colOff>
      <xdr:row>14</xdr:row>
      <xdr:rowOff>180975</xdr:rowOff>
    </xdr:from>
    <xdr:to>
      <xdr:col>13</xdr:col>
      <xdr:colOff>252687</xdr:colOff>
      <xdr:row>15</xdr:row>
      <xdr:rowOff>180977</xdr:rowOff>
    </xdr:to>
    <xdr:pic>
      <xdr:nvPicPr>
        <xdr:cNvPr id="128" name="Picture 127"/>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961467" y="2676525"/>
          <a:ext cx="179295" cy="190502"/>
        </a:xfrm>
        <a:prstGeom prst="rect">
          <a:avLst/>
        </a:prstGeom>
        <a:solidFill>
          <a:schemeClr val="bg1">
            <a:alpha val="0"/>
          </a:schemeClr>
        </a:solidFill>
      </xdr:spPr>
    </xdr:pic>
    <xdr:clientData/>
  </xdr:twoCellAnchor>
  <xdr:twoCellAnchor editAs="oneCell">
    <xdr:from>
      <xdr:col>13</xdr:col>
      <xdr:colOff>73392</xdr:colOff>
      <xdr:row>15</xdr:row>
      <xdr:rowOff>189940</xdr:rowOff>
    </xdr:from>
    <xdr:to>
      <xdr:col>13</xdr:col>
      <xdr:colOff>252687</xdr:colOff>
      <xdr:row>17</xdr:row>
      <xdr:rowOff>8965</xdr:rowOff>
    </xdr:to>
    <xdr:pic>
      <xdr:nvPicPr>
        <xdr:cNvPr id="129" name="Picture 128"/>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961467" y="2875990"/>
          <a:ext cx="179295" cy="190500"/>
        </a:xfrm>
        <a:prstGeom prst="rect">
          <a:avLst/>
        </a:prstGeom>
        <a:solidFill>
          <a:schemeClr val="bg1">
            <a:alpha val="0"/>
          </a:schemeClr>
        </a:solidFill>
      </xdr:spPr>
    </xdr:pic>
    <xdr:clientData/>
  </xdr:twoCellAnchor>
  <xdr:twoCellAnchor editAs="oneCell">
    <xdr:from>
      <xdr:col>13</xdr:col>
      <xdr:colOff>63867</xdr:colOff>
      <xdr:row>19</xdr:row>
      <xdr:rowOff>123825</xdr:rowOff>
    </xdr:from>
    <xdr:to>
      <xdr:col>13</xdr:col>
      <xdr:colOff>243162</xdr:colOff>
      <xdr:row>20</xdr:row>
      <xdr:rowOff>115255</xdr:rowOff>
    </xdr:to>
    <xdr:pic>
      <xdr:nvPicPr>
        <xdr:cNvPr id="130" name="Picture 129"/>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8951942" y="3552825"/>
          <a:ext cx="179295" cy="181930"/>
        </a:xfrm>
        <a:prstGeom prst="rect">
          <a:avLst/>
        </a:prstGeom>
        <a:solidFill>
          <a:schemeClr val="bg1">
            <a:alpha val="0"/>
          </a:schemeClr>
        </a:solidFill>
      </xdr:spPr>
    </xdr:pic>
    <xdr:clientData/>
  </xdr:twoCellAnchor>
  <xdr:twoCellAnchor editAs="oneCell">
    <xdr:from>
      <xdr:col>13</xdr:col>
      <xdr:colOff>63867</xdr:colOff>
      <xdr:row>18</xdr:row>
      <xdr:rowOff>94689</xdr:rowOff>
    </xdr:from>
    <xdr:to>
      <xdr:col>13</xdr:col>
      <xdr:colOff>243162</xdr:colOff>
      <xdr:row>19</xdr:row>
      <xdr:rowOff>87009</xdr:rowOff>
    </xdr:to>
    <xdr:pic>
      <xdr:nvPicPr>
        <xdr:cNvPr id="137" name="Picture 136"/>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8970992" y="3333189"/>
          <a:ext cx="179295" cy="182820"/>
        </a:xfrm>
        <a:prstGeom prst="rect">
          <a:avLst/>
        </a:prstGeom>
        <a:solidFill>
          <a:schemeClr val="bg1">
            <a:alpha val="0"/>
          </a:schemeClr>
        </a:solidFill>
      </xdr:spPr>
    </xdr:pic>
    <xdr:clientData/>
  </xdr:twoCellAnchor>
  <xdr:twoCellAnchor>
    <xdr:from>
      <xdr:col>3</xdr:col>
      <xdr:colOff>309842</xdr:colOff>
      <xdr:row>78</xdr:row>
      <xdr:rowOff>15122</xdr:rowOff>
    </xdr:from>
    <xdr:to>
      <xdr:col>3</xdr:col>
      <xdr:colOff>3348878</xdr:colOff>
      <xdr:row>88</xdr:row>
      <xdr:rowOff>50980</xdr:rowOff>
    </xdr:to>
    <xdr:grpSp>
      <xdr:nvGrpSpPr>
        <xdr:cNvPr id="18" name="Group 17"/>
        <xdr:cNvGrpSpPr/>
      </xdr:nvGrpSpPr>
      <xdr:grpSpPr>
        <a:xfrm>
          <a:off x="7491692" y="14140697"/>
          <a:ext cx="3039036" cy="1845608"/>
          <a:chOff x="2241178" y="4249270"/>
          <a:chExt cx="1805042" cy="1641944"/>
        </a:xfrm>
      </xdr:grpSpPr>
      <mc:AlternateContent xmlns:mc="http://schemas.openxmlformats.org/markup-compatibility/2006" xmlns:a14="http://schemas.microsoft.com/office/drawing/2010/main">
        <mc:Choice Requires="a14">
          <xdr:pic>
            <xdr:nvPicPr>
              <xdr:cNvPr id="121" name="Picture 120"/>
              <xdr:cNvPicPr>
                <a:picLocks noChangeAspect="1" noChangeArrowheads="1"/>
                <a:extLst>
                  <a:ext uri="{84589F7E-364E-4C9E-8A38-B11213B215E9}">
                    <a14:cameraTool cellRange="$AF$5:$AI$11" spid="_x0000_s68409"/>
                  </a:ext>
                </a:extLst>
              </xdr:cNvPicPr>
            </xdr:nvPicPr>
            <xdr:blipFill>
              <a:blip xmlns:r="http://schemas.openxmlformats.org/officeDocument/2006/relationships" r:embed="rId14"/>
              <a:srcRect/>
              <a:stretch>
                <a:fillRect/>
              </a:stretch>
            </xdr:blipFill>
            <xdr:spPr bwMode="auto">
              <a:xfrm>
                <a:off x="2241178" y="4583929"/>
                <a:ext cx="1805042" cy="1307285"/>
              </a:xfrm>
              <a:prstGeom prst="rect">
                <a:avLst/>
              </a:prstGeom>
              <a:solidFill>
                <a:schemeClr val="bg1">
                  <a:alpha val="0"/>
                </a:schemeClr>
              </a:solidFill>
              <a:extLst/>
            </xdr:spPr>
          </xdr:pic>
        </mc:Choice>
        <mc:Fallback xmlns=""/>
      </mc:AlternateContent>
      <xdr:sp macro="" textlink="">
        <xdr:nvSpPr>
          <xdr:cNvPr id="138" name="TextBox 73"/>
          <xdr:cNvSpPr txBox="1"/>
        </xdr:nvSpPr>
        <xdr:spPr>
          <a:xfrm>
            <a:off x="2330824" y="4249270"/>
            <a:ext cx="1383702" cy="316394"/>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Demographics</a:t>
            </a:r>
            <a:endParaRPr lang="en-US" sz="200" b="1">
              <a:solidFill>
                <a:srgbClr val="63686A"/>
              </a:solidFill>
            </a:endParaRPr>
          </a:p>
        </xdr:txBody>
      </xdr:sp>
    </xdr:grpSp>
    <xdr:clientData/>
  </xdr:twoCellAnchor>
  <xdr:twoCellAnchor>
    <xdr:from>
      <xdr:col>3</xdr:col>
      <xdr:colOff>295837</xdr:colOff>
      <xdr:row>66</xdr:row>
      <xdr:rowOff>98612</xdr:rowOff>
    </xdr:from>
    <xdr:to>
      <xdr:col>3</xdr:col>
      <xdr:colOff>3575693</xdr:colOff>
      <xdr:row>78</xdr:row>
      <xdr:rowOff>96367</xdr:rowOff>
    </xdr:to>
    <xdr:grpSp>
      <xdr:nvGrpSpPr>
        <xdr:cNvPr id="24" name="Group 23"/>
        <xdr:cNvGrpSpPr/>
      </xdr:nvGrpSpPr>
      <xdr:grpSpPr>
        <a:xfrm>
          <a:off x="7477687" y="12052487"/>
          <a:ext cx="3279856" cy="2169455"/>
          <a:chOff x="143437" y="5988424"/>
          <a:chExt cx="3279856" cy="1674154"/>
        </a:xfrm>
      </xdr:grpSpPr>
      <mc:AlternateContent xmlns:mc="http://schemas.openxmlformats.org/markup-compatibility/2006" xmlns:a14="http://schemas.microsoft.com/office/drawing/2010/main">
        <mc:Choice Requires="a14">
          <xdr:pic>
            <xdr:nvPicPr>
              <xdr:cNvPr id="160" name="Picture 159"/>
              <xdr:cNvPicPr>
                <a:picLocks noChangeAspect="1" noChangeArrowheads="1"/>
                <a:extLst>
                  <a:ext uri="{84589F7E-364E-4C9E-8A38-B11213B215E9}">
                    <a14:cameraTool cellRange="AB5:AD14" spid="_x0000_s68410"/>
                  </a:ext>
                </a:extLst>
              </xdr:cNvPicPr>
            </xdr:nvPicPr>
            <xdr:blipFill>
              <a:blip xmlns:r="http://schemas.openxmlformats.org/officeDocument/2006/relationships" r:embed="rId15"/>
              <a:srcRect/>
              <a:stretch>
                <a:fillRect/>
              </a:stretch>
            </xdr:blipFill>
            <xdr:spPr bwMode="auto">
              <a:xfrm>
                <a:off x="143437" y="6248399"/>
                <a:ext cx="3279856" cy="1414179"/>
              </a:xfrm>
              <a:prstGeom prst="rect">
                <a:avLst/>
              </a:prstGeom>
              <a:solidFill>
                <a:schemeClr val="bg1">
                  <a:alpha val="0"/>
                </a:schemeClr>
              </a:solidFill>
              <a:extLst/>
            </xdr:spPr>
          </xdr:pic>
        </mc:Choice>
        <mc:Fallback xmlns=""/>
      </mc:AlternateContent>
      <xdr:sp macro="" textlink="">
        <xdr:nvSpPr>
          <xdr:cNvPr id="147" name="Rectangle 146"/>
          <xdr:cNvSpPr/>
        </xdr:nvSpPr>
        <xdr:spPr>
          <a:xfrm>
            <a:off x="215153" y="5988424"/>
            <a:ext cx="2987314" cy="273411"/>
          </a:xfrm>
          <a:prstGeom prst="rect">
            <a:avLst/>
          </a:prstGeom>
          <a:solidFill>
            <a:schemeClr val="bg1">
              <a:alpha val="0"/>
            </a:schemeClr>
          </a:solidFill>
        </xdr:spPr>
        <xdr:txBody>
          <a:bodyPr wrap="square" lIns="91427" tIns="45714" rIns="91427" bIns="45714">
            <a:noAutofit/>
          </a:bodyPr>
          <a:lstStyle/>
          <a:p>
            <a:r>
              <a:rPr lang="en-US" sz="1200" b="1" i="0" u="none" strike="noStrike">
                <a:solidFill>
                  <a:srgbClr val="0072BC"/>
                </a:solidFill>
                <a:latin typeface="Arial" pitchFamily="34" charset="0"/>
                <a:cs typeface="Arial" pitchFamily="34" charset="0"/>
              </a:rPr>
              <a:t>Vulnerable Populations</a:t>
            </a:r>
          </a:p>
        </xdr:txBody>
      </xdr:sp>
    </xdr:grpSp>
    <xdr:clientData/>
  </xdr:twoCellAnchor>
  <xdr:twoCellAnchor editAs="oneCell">
    <xdr:from>
      <xdr:col>1</xdr:col>
      <xdr:colOff>96931</xdr:colOff>
      <xdr:row>0</xdr:row>
      <xdr:rowOff>112353</xdr:rowOff>
    </xdr:from>
    <xdr:to>
      <xdr:col>1</xdr:col>
      <xdr:colOff>885825</xdr:colOff>
      <xdr:row>5</xdr:row>
      <xdr:rowOff>25933</xdr:rowOff>
    </xdr:to>
    <xdr:pic>
      <xdr:nvPicPr>
        <xdr:cNvPr id="22" name="Picture 2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3606" y="112353"/>
          <a:ext cx="788894" cy="770830"/>
        </a:xfrm>
        <a:prstGeom prst="rect">
          <a:avLst/>
        </a:prstGeom>
        <a:ln w="3175">
          <a:noFill/>
        </a:ln>
      </xdr:spPr>
    </xdr:pic>
    <xdr:clientData/>
  </xdr:twoCellAnchor>
  <xdr:twoCellAnchor editAs="oneCell">
    <xdr:from>
      <xdr:col>13</xdr:col>
      <xdr:colOff>35292</xdr:colOff>
      <xdr:row>17</xdr:row>
      <xdr:rowOff>57150</xdr:rowOff>
    </xdr:from>
    <xdr:to>
      <xdr:col>13</xdr:col>
      <xdr:colOff>214587</xdr:colOff>
      <xdr:row>18</xdr:row>
      <xdr:rowOff>48634</xdr:rowOff>
    </xdr:to>
    <xdr:pic>
      <xdr:nvPicPr>
        <xdr:cNvPr id="144" name="Picture 143"/>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8942417" y="3295650"/>
          <a:ext cx="179295" cy="172459"/>
        </a:xfrm>
        <a:prstGeom prst="rect">
          <a:avLst/>
        </a:prstGeom>
        <a:solidFill>
          <a:schemeClr val="bg1">
            <a:alpha val="0"/>
          </a:schemeClr>
        </a:solidFill>
      </xdr:spPr>
    </xdr:pic>
    <xdr:clientData/>
  </xdr:twoCellAnchor>
  <xdr:twoCellAnchor>
    <xdr:from>
      <xdr:col>1</xdr:col>
      <xdr:colOff>645459</xdr:colOff>
      <xdr:row>61</xdr:row>
      <xdr:rowOff>142267</xdr:rowOff>
    </xdr:from>
    <xdr:to>
      <xdr:col>1</xdr:col>
      <xdr:colOff>5657350</xdr:colOff>
      <xdr:row>63</xdr:row>
      <xdr:rowOff>67142</xdr:rowOff>
    </xdr:to>
    <xdr:sp macro="" textlink="">
      <xdr:nvSpPr>
        <xdr:cNvPr id="162" name="Rectangle 161"/>
        <xdr:cNvSpPr/>
      </xdr:nvSpPr>
      <xdr:spPr>
        <a:xfrm>
          <a:off x="717177" y="11168855"/>
          <a:ext cx="5011891" cy="283463"/>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Detailed</a:t>
          </a:r>
          <a:r>
            <a:rPr lang="en-US" sz="1200" b="1" i="0" u="none" strike="noStrike" baseline="0">
              <a:solidFill>
                <a:srgbClr val="0072BC"/>
              </a:solidFill>
              <a:latin typeface="Arial" pitchFamily="34" charset="0"/>
              <a:cs typeface="Arial" pitchFamily="34" charset="0"/>
            </a:rPr>
            <a:t> Sectorial Overiew</a:t>
          </a:r>
          <a:endParaRPr lang="en-US" sz="1200" b="1" i="0" u="none" strike="noStrike">
            <a:solidFill>
              <a:srgbClr val="0072BC"/>
            </a:solidFill>
            <a:latin typeface="Arial" pitchFamily="34" charset="0"/>
            <a:cs typeface="Arial" pitchFamily="34" charset="0"/>
          </a:endParaRPr>
        </a:p>
      </xdr:txBody>
    </xdr:sp>
    <xdr:clientData/>
  </xdr:twoCellAnchor>
  <xdr:twoCellAnchor>
    <xdr:from>
      <xdr:col>1</xdr:col>
      <xdr:colOff>3465976</xdr:colOff>
      <xdr:row>32</xdr:row>
      <xdr:rowOff>160919</xdr:rowOff>
    </xdr:from>
    <xdr:to>
      <xdr:col>1</xdr:col>
      <xdr:colOff>6781798</xdr:colOff>
      <xdr:row>41</xdr:row>
      <xdr:rowOff>21854</xdr:rowOff>
    </xdr:to>
    <xdr:grpSp>
      <xdr:nvGrpSpPr>
        <xdr:cNvPr id="25" name="Group 24"/>
        <xdr:cNvGrpSpPr/>
      </xdr:nvGrpSpPr>
      <xdr:grpSpPr>
        <a:xfrm>
          <a:off x="3532651" y="5961644"/>
          <a:ext cx="3315822" cy="1489710"/>
          <a:chOff x="9489588" y="2846742"/>
          <a:chExt cx="3362327" cy="1231045"/>
        </a:xfrm>
      </xdr:grpSpPr>
      <xdr:sp macro="" textlink="Data_original!T1">
        <xdr:nvSpPr>
          <xdr:cNvPr id="93" name="TextBox 92"/>
          <xdr:cNvSpPr txBox="1"/>
        </xdr:nvSpPr>
        <xdr:spPr>
          <a:xfrm>
            <a:off x="9489588" y="3673422"/>
            <a:ext cx="2389992" cy="198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76B2F5D6-8C88-4BB2-AAB0-73B31DEEA2A4}" type="TxLink">
              <a:rPr lang="en-US" sz="1000">
                <a:ln>
                  <a:noFill/>
                </a:ln>
                <a:solidFill>
                  <a:srgbClr val="63686A"/>
                </a:solidFill>
                <a:latin typeface="Arial" pitchFamily="34" charset="0"/>
                <a:ea typeface="+mn-ea"/>
                <a:cs typeface="Arial" pitchFamily="34" charset="0"/>
              </a:rPr>
              <a:pPr marL="0" indent="0" algn="l"/>
              <a:t>No registration</a:t>
            </a:fld>
            <a:endParaRPr lang="en-US" sz="1000">
              <a:ln>
                <a:noFill/>
              </a:ln>
              <a:solidFill>
                <a:srgbClr val="63686A"/>
              </a:solidFill>
              <a:latin typeface="Arial" pitchFamily="34" charset="0"/>
              <a:ea typeface="+mn-ea"/>
              <a:cs typeface="Arial" pitchFamily="34" charset="0"/>
            </a:endParaRPr>
          </a:p>
        </xdr:txBody>
      </xdr:sp>
      <xdr:sp macro="" textlink="">
        <xdr:nvSpPr>
          <xdr:cNvPr id="353" name="TextBox 73"/>
          <xdr:cNvSpPr txBox="1"/>
        </xdr:nvSpPr>
        <xdr:spPr>
          <a:xfrm>
            <a:off x="9504827" y="2846742"/>
            <a:ext cx="947715" cy="202051"/>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Overview</a:t>
            </a:r>
            <a:endParaRPr lang="en-US" sz="200" b="1">
              <a:solidFill>
                <a:srgbClr val="63686A"/>
              </a:solidFill>
            </a:endParaRPr>
          </a:p>
        </xdr:txBody>
      </xdr:sp>
      <xdr:sp macro="" textlink="Data_original!G1">
        <xdr:nvSpPr>
          <xdr:cNvPr id="19" name="TextBox 18"/>
          <xdr:cNvSpPr txBox="1"/>
        </xdr:nvSpPr>
        <xdr:spPr>
          <a:xfrm>
            <a:off x="9489588" y="3066929"/>
            <a:ext cx="1463040" cy="20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9E427F43-E971-4BEE-83B2-A85EDD9CB98F}" type="TxLink">
              <a:rPr lang="en-US" sz="1000">
                <a:ln>
                  <a:noFill/>
                </a:ln>
                <a:solidFill>
                  <a:srgbClr val="63686A"/>
                </a:solidFill>
                <a:latin typeface="Arial" pitchFamily="34" charset="0"/>
                <a:ea typeface="+mn-ea"/>
                <a:cs typeface="Arial" pitchFamily="34" charset="0"/>
              </a:rPr>
              <a:pPr marL="0" indent="0" algn="l"/>
              <a:t>Date last updated:</a:t>
            </a:fld>
            <a:endParaRPr lang="en-US" sz="1000">
              <a:ln>
                <a:noFill/>
              </a:ln>
              <a:solidFill>
                <a:srgbClr val="63686A"/>
              </a:solidFill>
              <a:latin typeface="Arial" pitchFamily="34" charset="0"/>
              <a:ea typeface="+mn-ea"/>
              <a:cs typeface="Arial" pitchFamily="34" charset="0"/>
            </a:endParaRPr>
          </a:p>
        </xdr:txBody>
      </xdr:sp>
      <xdr:sp macro="" textlink="Data_original!K1">
        <xdr:nvSpPr>
          <xdr:cNvPr id="91" name="TextBox 90"/>
          <xdr:cNvSpPr txBox="1"/>
        </xdr:nvSpPr>
        <xdr:spPr>
          <a:xfrm>
            <a:off x="9489588" y="3258857"/>
            <a:ext cx="2039472" cy="20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930212C8-2F00-4112-A4D4-4AF4FB1DC73E}" type="TxLink">
              <a:rPr lang="en-US" sz="1000">
                <a:ln>
                  <a:noFill/>
                </a:ln>
                <a:solidFill>
                  <a:srgbClr val="63686A"/>
                </a:solidFill>
                <a:latin typeface="Arial" pitchFamily="34" charset="0"/>
                <a:ea typeface="+mn-ea"/>
                <a:cs typeface="Arial" pitchFamily="34" charset="0"/>
              </a:rPr>
              <a:pPr marL="0" indent="0" algn="l"/>
              <a:t>Status:</a:t>
            </a:fld>
            <a:endParaRPr lang="en-US" sz="1000">
              <a:ln>
                <a:noFill/>
              </a:ln>
              <a:solidFill>
                <a:srgbClr val="63686A"/>
              </a:solidFill>
              <a:latin typeface="Arial" pitchFamily="34" charset="0"/>
              <a:ea typeface="+mn-ea"/>
              <a:cs typeface="Arial" pitchFamily="34" charset="0"/>
            </a:endParaRPr>
          </a:p>
        </xdr:txBody>
      </xdr:sp>
      <xdr:sp macro="" textlink="Data_original!#REF!">
        <xdr:nvSpPr>
          <xdr:cNvPr id="94" name="TextBox 93"/>
          <xdr:cNvSpPr txBox="1"/>
        </xdr:nvSpPr>
        <xdr:spPr>
          <a:xfrm>
            <a:off x="9489588" y="3875736"/>
            <a:ext cx="1597512" cy="20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1100AB70-A30A-47AA-BC60-C21CC1EE89F0}" type="TxLink">
              <a:rPr lang="en-US" sz="1000">
                <a:ln>
                  <a:noFill/>
                </a:ln>
                <a:solidFill>
                  <a:srgbClr val="63686A"/>
                </a:solidFill>
                <a:latin typeface="Arial" pitchFamily="34" charset="0"/>
                <a:ea typeface="+mn-ea"/>
                <a:cs typeface="Arial" pitchFamily="34" charset="0"/>
              </a:rPr>
              <a:pPr marL="0" indent="0" algn="l"/>
              <a:t>Security at site provide by:</a:t>
            </a:fld>
            <a:endParaRPr lang="en-US" sz="1000">
              <a:ln>
                <a:noFill/>
              </a:ln>
              <a:solidFill>
                <a:srgbClr val="63686A"/>
              </a:solidFill>
              <a:latin typeface="Arial" pitchFamily="34" charset="0"/>
              <a:ea typeface="+mn-ea"/>
              <a:cs typeface="Arial" pitchFamily="34" charset="0"/>
            </a:endParaRPr>
          </a:p>
        </xdr:txBody>
      </xdr:sp>
      <xdr:sp macro="" textlink="Data_original!AD1">
        <xdr:nvSpPr>
          <xdr:cNvPr id="98" name="TextBox 97"/>
          <xdr:cNvSpPr txBox="1"/>
        </xdr:nvSpPr>
        <xdr:spPr>
          <a:xfrm>
            <a:off x="9489588" y="3465577"/>
            <a:ext cx="1684199" cy="20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fld id="{8ABB7304-D001-4A15-8ACE-4296B673D5A8}" type="TxLink">
              <a:rPr lang="en-US" sz="1000">
                <a:ln>
                  <a:noFill/>
                </a:ln>
                <a:solidFill>
                  <a:srgbClr val="63686A"/>
                </a:solidFill>
                <a:latin typeface="Arial" pitchFamily="34" charset="0"/>
                <a:ea typeface="+mn-ea"/>
                <a:cs typeface="Arial" pitchFamily="34" charset="0"/>
              </a:rPr>
              <a:pPr marL="0" indent="0"/>
              <a:t>Second nationality present Other</a:t>
            </a:fld>
            <a:endParaRPr lang="en-US" sz="1000">
              <a:ln>
                <a:noFill/>
              </a:ln>
              <a:solidFill>
                <a:srgbClr val="63686A"/>
              </a:solidFill>
              <a:latin typeface="Arial" pitchFamily="34" charset="0"/>
              <a:ea typeface="+mn-ea"/>
              <a:cs typeface="Arial" pitchFamily="34" charset="0"/>
            </a:endParaRPr>
          </a:p>
        </xdr:txBody>
      </xdr:sp>
      <xdr:sp macro="" textlink="Data_original!G2">
        <xdr:nvSpPr>
          <xdr:cNvPr id="101" name="TextBox 100"/>
          <xdr:cNvSpPr txBox="1"/>
        </xdr:nvSpPr>
        <xdr:spPr>
          <a:xfrm>
            <a:off x="10938247" y="3066929"/>
            <a:ext cx="415635" cy="2020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5A4AFEE2-D558-4150-B149-A5A197AED4C2}" type="TxLink">
              <a:rPr lang="en-US" sz="1000" b="1" i="0" u="none" strike="noStrike">
                <a:solidFill>
                  <a:srgbClr val="0072BC"/>
                </a:solidFill>
                <a:latin typeface="Arial"/>
                <a:cs typeface="Arial"/>
              </a:rPr>
              <a:pPr algn="l"/>
              <a:t>31/03/2016</a:t>
            </a:fld>
            <a:endParaRPr lang="en-US" sz="1000" b="1">
              <a:solidFill>
                <a:srgbClr val="0072BC"/>
              </a:solidFill>
              <a:latin typeface="Arial" pitchFamily="34" charset="0"/>
              <a:cs typeface="Arial" pitchFamily="34" charset="0"/>
            </a:endParaRPr>
          </a:p>
        </xdr:txBody>
      </xdr:sp>
      <xdr:sp macro="" textlink="Data_original!K2">
        <xdr:nvSpPr>
          <xdr:cNvPr id="103" name="TextBox 102"/>
          <xdr:cNvSpPr txBox="1"/>
        </xdr:nvSpPr>
        <xdr:spPr>
          <a:xfrm>
            <a:off x="11460480" y="3258858"/>
            <a:ext cx="926360" cy="20205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4CA3A3CB-5AEB-42CE-9BAC-CA7A1713C4B8}" type="TxLink">
              <a:rPr lang="en-US" sz="1000" b="1" i="0" u="none" strike="noStrike">
                <a:solidFill>
                  <a:srgbClr val="0072BC"/>
                </a:solidFill>
                <a:latin typeface="Arial"/>
                <a:cs typeface="Arial"/>
              </a:rPr>
              <a:pPr algn="l"/>
              <a:t>Open</a:t>
            </a:fld>
            <a:endParaRPr lang="en-US" sz="1000" b="1">
              <a:solidFill>
                <a:srgbClr val="0072BC"/>
              </a:solidFill>
              <a:latin typeface="Arial" pitchFamily="34" charset="0"/>
              <a:cs typeface="Arial" pitchFamily="34" charset="0"/>
            </a:endParaRPr>
          </a:p>
        </xdr:txBody>
      </xdr:sp>
      <xdr:sp macro="" textlink="Data_original!AD2">
        <xdr:nvSpPr>
          <xdr:cNvPr id="104" name="TextBox 103"/>
          <xdr:cNvSpPr txBox="1"/>
        </xdr:nvSpPr>
        <xdr:spPr>
          <a:xfrm>
            <a:off x="11140972" y="3465577"/>
            <a:ext cx="832426" cy="2020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77085989-AEAB-4798-A806-53B3F1FA0F7F}" type="TxLink">
              <a:rPr lang="en-US" sz="1000" b="1">
                <a:solidFill>
                  <a:srgbClr val="0072BC"/>
                </a:solidFill>
                <a:latin typeface="Arial" pitchFamily="34" charset="0"/>
                <a:cs typeface="Arial" pitchFamily="34" charset="0"/>
              </a:rPr>
              <a:pPr/>
              <a:t>0</a:t>
            </a:fld>
            <a:endParaRPr lang="en-US" sz="1000" b="1">
              <a:solidFill>
                <a:srgbClr val="0072BC"/>
              </a:solidFill>
              <a:latin typeface="Arial" pitchFamily="34" charset="0"/>
              <a:cs typeface="Arial" pitchFamily="34" charset="0"/>
            </a:endParaRPr>
          </a:p>
        </xdr:txBody>
      </xdr:sp>
      <xdr:sp macro="" textlink="Data_original!AE2">
        <xdr:nvSpPr>
          <xdr:cNvPr id="109" name="TextBox 108"/>
          <xdr:cNvSpPr txBox="1"/>
        </xdr:nvSpPr>
        <xdr:spPr>
          <a:xfrm>
            <a:off x="11056620" y="3875735"/>
            <a:ext cx="960120" cy="2020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C7DD696E-8125-4568-BCAF-80CF73CB508F}" type="TxLink">
              <a:rPr lang="en-US" sz="1000" b="1" i="0" u="none" strike="noStrike">
                <a:solidFill>
                  <a:srgbClr val="0072BC"/>
                </a:solidFill>
                <a:latin typeface="Arial"/>
                <a:ea typeface="+mn-ea"/>
                <a:cs typeface="Arial"/>
              </a:rPr>
              <a:pPr marL="0" indent="0" algn="l"/>
              <a:t>0</a:t>
            </a:fld>
            <a:endParaRPr lang="en-US" sz="1000" b="1" i="0" u="none" strike="noStrike">
              <a:solidFill>
                <a:srgbClr val="0072BC"/>
              </a:solidFill>
              <a:latin typeface="Arial"/>
              <a:ea typeface="+mn-ea"/>
              <a:cs typeface="Arial"/>
            </a:endParaRPr>
          </a:p>
        </xdr:txBody>
      </xdr:sp>
      <xdr:sp macro="" textlink="Data_original!T2">
        <xdr:nvSpPr>
          <xdr:cNvPr id="118" name="TextBox 117"/>
          <xdr:cNvSpPr txBox="1"/>
        </xdr:nvSpPr>
        <xdr:spPr>
          <a:xfrm>
            <a:off x="11788140" y="3665802"/>
            <a:ext cx="746760" cy="18875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CD6F6781-0C71-4A49-83AB-F3440B1C7201}" type="TxLink">
              <a:rPr lang="en-US" sz="1000" b="1" i="0" u="none" strike="noStrike">
                <a:solidFill>
                  <a:srgbClr val="0072BC"/>
                </a:solidFill>
                <a:latin typeface="Arial"/>
                <a:ea typeface="+mn-ea"/>
                <a:cs typeface="Arial"/>
              </a:rPr>
              <a:pPr marL="0" indent="0" algn="l"/>
              <a:t>No</a:t>
            </a:fld>
            <a:endParaRPr lang="en-US" sz="1000" b="1" i="0" u="none" strike="noStrike">
              <a:solidFill>
                <a:srgbClr val="0072BC"/>
              </a:solidFill>
              <a:latin typeface="Arial"/>
              <a:ea typeface="+mn-ea"/>
              <a:cs typeface="Arial"/>
            </a:endParaRPr>
          </a:p>
        </xdr:txBody>
      </xdr:sp>
      <xdr:sp macro="" textlink="Data_original!I1">
        <xdr:nvSpPr>
          <xdr:cNvPr id="165" name="TextBox 164"/>
          <xdr:cNvSpPr txBox="1"/>
        </xdr:nvSpPr>
        <xdr:spPr>
          <a:xfrm>
            <a:off x="11341783" y="3066929"/>
            <a:ext cx="1216366" cy="20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86CE4F0E-BCD1-4C47-A8C6-BD03AC5B8957}" type="TxLink">
              <a:rPr lang="en-US" sz="1000">
                <a:ln>
                  <a:noFill/>
                </a:ln>
                <a:solidFill>
                  <a:srgbClr val="63686A"/>
                </a:solidFill>
                <a:latin typeface="Arial" pitchFamily="34" charset="0"/>
                <a:ea typeface="+mn-ea"/>
                <a:cs typeface="Arial" pitchFamily="34" charset="0"/>
              </a:rPr>
              <a:pPr marL="0" indent="0" algn="l"/>
              <a:t>Site management:</a:t>
            </a:fld>
            <a:endParaRPr lang="en-US" sz="1000">
              <a:ln>
                <a:noFill/>
              </a:ln>
              <a:solidFill>
                <a:srgbClr val="63686A"/>
              </a:solidFill>
              <a:latin typeface="Arial" pitchFamily="34" charset="0"/>
              <a:ea typeface="+mn-ea"/>
              <a:cs typeface="Arial" pitchFamily="34" charset="0"/>
            </a:endParaRPr>
          </a:p>
        </xdr:txBody>
      </xdr:sp>
      <xdr:sp macro="" textlink="Data_original!I2">
        <xdr:nvSpPr>
          <xdr:cNvPr id="166" name="TextBox 165"/>
          <xdr:cNvSpPr txBox="1"/>
        </xdr:nvSpPr>
        <xdr:spPr>
          <a:xfrm>
            <a:off x="12436280" y="3066929"/>
            <a:ext cx="415635" cy="2020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E1A9CD31-0A00-4349-A108-FEFBFFCBD78A}" type="TxLink">
              <a:rPr lang="en-US" sz="1000" b="1" i="0" u="none" strike="noStrike">
                <a:solidFill>
                  <a:srgbClr val="0072BC"/>
                </a:solidFill>
                <a:latin typeface="Arial"/>
                <a:cs typeface="Arial"/>
              </a:rPr>
              <a:pPr algn="l"/>
              <a:t>Hellenic Army</a:t>
            </a:fld>
            <a:endParaRPr lang="en-US" sz="1000" b="1">
              <a:solidFill>
                <a:srgbClr val="0072BC"/>
              </a:solidFill>
              <a:latin typeface="Arial" pitchFamily="34" charset="0"/>
              <a:cs typeface="Arial" pitchFamily="34" charset="0"/>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104775</xdr:colOff>
          <xdr:row>42</xdr:row>
          <xdr:rowOff>164306</xdr:rowOff>
        </xdr:from>
        <xdr:to>
          <xdr:col>1</xdr:col>
          <xdr:colOff>6934200</xdr:colOff>
          <xdr:row>58</xdr:row>
          <xdr:rowOff>119062</xdr:rowOff>
        </xdr:to>
        <xdr:pic>
          <xdr:nvPicPr>
            <xdr:cNvPr id="163" name="Picture 162"/>
            <xdr:cNvPicPr>
              <a:picLocks noChangeAspect="1" noChangeArrowheads="1"/>
              <a:extLst>
                <a:ext uri="{84589F7E-364E-4C9E-8A38-B11213B215E9}">
                  <a14:cameraTool cellRange="N5:S17" spid="_x0000_s68411"/>
                </a:ext>
              </a:extLst>
            </xdr:cNvPicPr>
          </xdr:nvPicPr>
          <xdr:blipFill>
            <a:blip xmlns:r="http://schemas.openxmlformats.org/officeDocument/2006/relationships" r:embed="rId17"/>
            <a:srcRect/>
            <a:stretch>
              <a:fillRect/>
            </a:stretch>
          </xdr:blipFill>
          <xdr:spPr bwMode="auto">
            <a:xfrm>
              <a:off x="176213" y="7677150"/>
              <a:ext cx="6829425" cy="281225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96932</xdr:colOff>
      <xdr:row>6</xdr:row>
      <xdr:rowOff>38101</xdr:rowOff>
    </xdr:from>
    <xdr:to>
      <xdr:col>1</xdr:col>
      <xdr:colOff>6943725</xdr:colOff>
      <xdr:row>32</xdr:row>
      <xdr:rowOff>9525</xdr:rowOff>
    </xdr:to>
    <xdr:pic>
      <xdr:nvPicPr>
        <xdr:cNvPr id="30" name="Picture 29"/>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63607" y="1085851"/>
          <a:ext cx="6846793" cy="4724399"/>
        </a:xfrm>
        <a:prstGeom prst="rect">
          <a:avLst/>
        </a:prstGeom>
        <a:ln w="3175">
          <a:solidFill>
            <a:schemeClr val="tx1"/>
          </a:solidFill>
        </a:ln>
      </xdr:spPr>
    </xdr:pic>
    <xdr:clientData/>
  </xdr:twoCellAnchor>
  <xdr:twoCellAnchor editAs="oneCell">
    <xdr:from>
      <xdr:col>1</xdr:col>
      <xdr:colOff>4433749</xdr:colOff>
      <xdr:row>6</xdr:row>
      <xdr:rowOff>78427</xdr:rowOff>
    </xdr:from>
    <xdr:to>
      <xdr:col>1</xdr:col>
      <xdr:colOff>6904864</xdr:colOff>
      <xdr:row>19</xdr:row>
      <xdr:rowOff>123825</xdr:rowOff>
    </xdr:to>
    <xdr:pic>
      <xdr:nvPicPr>
        <xdr:cNvPr id="14" name="Picture 1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500424" y="1126177"/>
          <a:ext cx="2471115" cy="2426648"/>
        </a:xfrm>
        <a:prstGeom prst="rect">
          <a:avLst/>
        </a:prstGeom>
        <a:ln w="3175">
          <a:solidFill>
            <a:schemeClr val="tx1"/>
          </a:solidFill>
        </a:ln>
      </xdr:spPr>
    </xdr:pic>
    <xdr:clientData/>
  </xdr:twoCellAnchor>
  <xdr:twoCellAnchor>
    <xdr:from>
      <xdr:col>1</xdr:col>
      <xdr:colOff>5629275</xdr:colOff>
      <xdr:row>13</xdr:row>
      <xdr:rowOff>142876</xdr:rowOff>
    </xdr:from>
    <xdr:to>
      <xdr:col>1</xdr:col>
      <xdr:colOff>5674995</xdr:colOff>
      <xdr:row>14</xdr:row>
      <xdr:rowOff>7621</xdr:rowOff>
    </xdr:to>
    <xdr:sp macro="" textlink="">
      <xdr:nvSpPr>
        <xdr:cNvPr id="28" name="Oval 27"/>
        <xdr:cNvSpPr>
          <a:spLocks noChangeAspect="1"/>
        </xdr:cNvSpPr>
      </xdr:nvSpPr>
      <xdr:spPr>
        <a:xfrm>
          <a:off x="5695950" y="2457451"/>
          <a:ext cx="45720" cy="45720"/>
        </a:xfrm>
        <a:prstGeom prst="ellipse">
          <a:avLst/>
        </a:prstGeom>
        <a:solidFill>
          <a:srgbClr val="EF4A6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4886325</xdr:colOff>
      <xdr:row>23</xdr:row>
      <xdr:rowOff>38100</xdr:rowOff>
    </xdr:from>
    <xdr:to>
      <xdr:col>1</xdr:col>
      <xdr:colOff>5133975</xdr:colOff>
      <xdr:row>24</xdr:row>
      <xdr:rowOff>95250</xdr:rowOff>
    </xdr:to>
    <xdr:sp macro="" textlink="">
      <xdr:nvSpPr>
        <xdr:cNvPr id="31" name="Oval 30"/>
        <xdr:cNvSpPr/>
      </xdr:nvSpPr>
      <xdr:spPr>
        <a:xfrm>
          <a:off x="4953000" y="4200525"/>
          <a:ext cx="247650" cy="238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4057650</xdr:colOff>
      <xdr:row>23</xdr:row>
      <xdr:rowOff>19050</xdr:rowOff>
    </xdr:from>
    <xdr:to>
      <xdr:col>1</xdr:col>
      <xdr:colOff>4829175</xdr:colOff>
      <xdr:row>24</xdr:row>
      <xdr:rowOff>85725</xdr:rowOff>
    </xdr:to>
    <xdr:sp macro="" textlink="">
      <xdr:nvSpPr>
        <xdr:cNvPr id="256" name="TextBox 255"/>
        <xdr:cNvSpPr txBox="1"/>
      </xdr:nvSpPr>
      <xdr:spPr>
        <a:xfrm>
          <a:off x="4124325" y="4181475"/>
          <a:ext cx="7715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Elliniko</a:t>
          </a:r>
          <a:r>
            <a:rPr lang="en-US" sz="1100" baseline="0"/>
            <a:t> I</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137956</xdr:colOff>
      <xdr:row>0</xdr:row>
      <xdr:rowOff>90665</xdr:rowOff>
    </xdr:from>
    <xdr:to>
      <xdr:col>1</xdr:col>
      <xdr:colOff>947362</xdr:colOff>
      <xdr:row>4</xdr:row>
      <xdr:rowOff>97648</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3270" y="90665"/>
          <a:ext cx="809406" cy="703669"/>
        </a:xfrm>
        <a:prstGeom prst="rect">
          <a:avLst/>
        </a:prstGeom>
      </xdr:spPr>
    </xdr:pic>
    <xdr:clientData/>
  </xdr:twoCellAnchor>
  <xdr:twoCellAnchor>
    <xdr:from>
      <xdr:col>1</xdr:col>
      <xdr:colOff>3424517</xdr:colOff>
      <xdr:row>0</xdr:row>
      <xdr:rowOff>66674</xdr:rowOff>
    </xdr:from>
    <xdr:to>
      <xdr:col>1</xdr:col>
      <xdr:colOff>6553200</xdr:colOff>
      <xdr:row>3</xdr:row>
      <xdr:rowOff>118022</xdr:rowOff>
    </xdr:to>
    <xdr:sp macro="" textlink="">
      <xdr:nvSpPr>
        <xdr:cNvPr id="6" name="TextBox 90"/>
        <xdr:cNvSpPr txBox="1"/>
      </xdr:nvSpPr>
      <xdr:spPr>
        <a:xfrm>
          <a:off x="3496235" y="66674"/>
          <a:ext cx="3128683" cy="589230"/>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1000" b="1">
              <a:solidFill>
                <a:srgbClr val="63686A"/>
              </a:solidFill>
            </a:rPr>
            <a:t>Emergency</a:t>
          </a:r>
          <a:r>
            <a:rPr lang="en-US" sz="1000" b="1" baseline="0">
              <a:solidFill>
                <a:srgbClr val="63686A"/>
              </a:solidFill>
            </a:rPr>
            <a:t> or Operation Name]</a:t>
          </a:r>
          <a:r>
            <a:rPr lang="en-US" sz="1000" b="1">
              <a:solidFill>
                <a:srgbClr val="63686A"/>
              </a:solidFill>
            </a:rPr>
            <a:t> </a:t>
          </a:r>
        </a:p>
        <a:p>
          <a:pPr algn="r">
            <a:tabLst>
              <a:tab pos="1085697" algn="l"/>
            </a:tabLst>
          </a:pPr>
          <a:r>
            <a:rPr lang="en-US" sz="1000" b="1">
              <a:solidFill>
                <a:srgbClr val="63686A"/>
              </a:solidFill>
            </a:rPr>
            <a:t>[DD</a:t>
          </a:r>
          <a:r>
            <a:rPr lang="en-US" sz="1000" b="1" baseline="0">
              <a:solidFill>
                <a:srgbClr val="63686A"/>
              </a:solidFill>
            </a:rPr>
            <a:t> MMM YYYY]</a:t>
          </a:r>
          <a:endParaRPr lang="en-US" sz="1000" b="1">
            <a:solidFill>
              <a:srgbClr val="63686A"/>
            </a:solidFill>
          </a:endParaRPr>
        </a:p>
      </xdr:txBody>
    </xdr:sp>
    <xdr:clientData/>
  </xdr:twoCellAnchor>
  <xdr:twoCellAnchor>
    <xdr:from>
      <xdr:col>1</xdr:col>
      <xdr:colOff>2326451</xdr:colOff>
      <xdr:row>0</xdr:row>
      <xdr:rowOff>66674</xdr:rowOff>
    </xdr:from>
    <xdr:to>
      <xdr:col>1</xdr:col>
      <xdr:colOff>4764243</xdr:colOff>
      <xdr:row>2</xdr:row>
      <xdr:rowOff>48745</xdr:rowOff>
    </xdr:to>
    <xdr:sp macro="" textlink="#REF!">
      <xdr:nvSpPr>
        <xdr:cNvPr id="7" name="TextBox 6"/>
        <xdr:cNvSpPr txBox="1"/>
      </xdr:nvSpPr>
      <xdr:spPr>
        <a:xfrm>
          <a:off x="2395031" y="66674"/>
          <a:ext cx="2437792" cy="332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fld id="{AF14111B-FE4F-4C77-A55D-207F45E471AD}" type="TxLink">
            <a:rPr lang="en-US" sz="2000" b="1" i="0" u="none" strike="noStrike">
              <a:solidFill>
                <a:srgbClr val="0072BC"/>
              </a:solidFill>
              <a:latin typeface="Calibri"/>
              <a:cs typeface="Arial"/>
            </a:rPr>
            <a:pPr algn="l"/>
            <a:t>Kabarto 1</a:t>
          </a:fld>
          <a:endParaRPr lang="en-US" sz="2000" b="1">
            <a:solidFill>
              <a:srgbClr val="0072BC"/>
            </a:solidFill>
          </a:endParaRPr>
        </a:p>
      </xdr:txBody>
    </xdr:sp>
    <xdr:clientData/>
  </xdr:twoCellAnchor>
  <xdr:twoCellAnchor>
    <xdr:from>
      <xdr:col>3</xdr:col>
      <xdr:colOff>1507983</xdr:colOff>
      <xdr:row>2</xdr:row>
      <xdr:rowOff>104215</xdr:rowOff>
    </xdr:from>
    <xdr:to>
      <xdr:col>3</xdr:col>
      <xdr:colOff>2897513</xdr:colOff>
      <xdr:row>3</xdr:row>
      <xdr:rowOff>88976</xdr:rowOff>
    </xdr:to>
    <xdr:sp macro="" textlink="Data_original!M2">
      <xdr:nvSpPr>
        <xdr:cNvPr id="8" name="TextBox 7"/>
        <xdr:cNvSpPr txBox="1"/>
      </xdr:nvSpPr>
      <xdr:spPr>
        <a:xfrm>
          <a:off x="12622297" y="452558"/>
          <a:ext cx="1389530" cy="15893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8773D87A-00BA-481E-A045-683965536775}" type="TxLink">
            <a:rPr lang="en-US" sz="1000" b="1" i="0" u="none" strike="noStrike">
              <a:solidFill>
                <a:srgbClr val="0072BC"/>
              </a:solidFill>
              <a:latin typeface="Arial" pitchFamily="34" charset="0"/>
              <a:ea typeface="+mn-ea"/>
              <a:cs typeface="Arial" pitchFamily="34" charset="0"/>
            </a:rPr>
            <a:pPr marL="0" indent="0" algn="l"/>
            <a:t>37.938418</a:t>
          </a:fld>
          <a:endParaRPr lang="en-US" sz="1000" b="1">
            <a:solidFill>
              <a:srgbClr val="0072BC"/>
            </a:solidFill>
            <a:latin typeface="Arial" pitchFamily="34" charset="0"/>
            <a:ea typeface="+mn-ea"/>
            <a:cs typeface="Arial" pitchFamily="34" charset="0"/>
          </a:endParaRPr>
        </a:p>
      </xdr:txBody>
    </xdr:sp>
    <xdr:clientData/>
  </xdr:twoCellAnchor>
  <xdr:twoCellAnchor>
    <xdr:from>
      <xdr:col>3</xdr:col>
      <xdr:colOff>221301</xdr:colOff>
      <xdr:row>2</xdr:row>
      <xdr:rowOff>104215</xdr:rowOff>
    </xdr:from>
    <xdr:to>
      <xdr:col>3</xdr:col>
      <xdr:colOff>1410021</xdr:colOff>
      <xdr:row>3</xdr:row>
      <xdr:rowOff>88976</xdr:rowOff>
    </xdr:to>
    <xdr:sp macro="" textlink="Data_original!M1">
      <xdr:nvSpPr>
        <xdr:cNvPr id="9" name="TextBox 8"/>
        <xdr:cNvSpPr txBox="1"/>
      </xdr:nvSpPr>
      <xdr:spPr>
        <a:xfrm>
          <a:off x="11335615" y="452558"/>
          <a:ext cx="1188720" cy="158932"/>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ctr"/>
        <a:lstStyle/>
        <a:p>
          <a:pPr algn="r"/>
          <a:fld id="{4CFB63E5-2F69-4A5C-88E4-C061139D8112}" type="TxLink">
            <a:rPr lang="en-US" sz="1000" b="0">
              <a:solidFill>
                <a:srgbClr val="63686A"/>
              </a:solidFill>
              <a:latin typeface="Arial" pitchFamily="34" charset="0"/>
              <a:cs typeface="Arial" pitchFamily="34" charset="0"/>
            </a:rPr>
            <a:pPr algn="r"/>
            <a:t>Lat:</a:t>
          </a:fld>
          <a:endParaRPr lang="en-US" sz="1000" b="0">
            <a:solidFill>
              <a:srgbClr val="63686A"/>
            </a:solidFill>
            <a:latin typeface="Arial" pitchFamily="34" charset="0"/>
            <a:cs typeface="Arial" pitchFamily="34" charset="0"/>
          </a:endParaRPr>
        </a:p>
      </xdr:txBody>
    </xdr:sp>
    <xdr:clientData/>
  </xdr:twoCellAnchor>
  <xdr:twoCellAnchor>
    <xdr:from>
      <xdr:col>1</xdr:col>
      <xdr:colOff>887506</xdr:colOff>
      <xdr:row>0</xdr:row>
      <xdr:rowOff>66674</xdr:rowOff>
    </xdr:from>
    <xdr:to>
      <xdr:col>1</xdr:col>
      <xdr:colOff>2367784</xdr:colOff>
      <xdr:row>2</xdr:row>
      <xdr:rowOff>44352</xdr:rowOff>
    </xdr:to>
    <xdr:sp macro="" textlink="">
      <xdr:nvSpPr>
        <xdr:cNvPr id="11" name="TextBox 90"/>
        <xdr:cNvSpPr txBox="1"/>
      </xdr:nvSpPr>
      <xdr:spPr>
        <a:xfrm>
          <a:off x="956086" y="66674"/>
          <a:ext cx="1480278" cy="328198"/>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2000" b="1">
              <a:solidFill>
                <a:srgbClr val="0072BC"/>
              </a:solidFill>
            </a:rPr>
            <a:t>Site Profile:</a:t>
          </a:r>
          <a:br>
            <a:rPr lang="en-US" sz="2000" b="1">
              <a:solidFill>
                <a:srgbClr val="0072BC"/>
              </a:solidFill>
            </a:rPr>
          </a:br>
          <a:endParaRPr lang="en-US" sz="2000">
            <a:solidFill>
              <a:srgbClr val="0072BC"/>
            </a:solidFill>
          </a:endParaRPr>
        </a:p>
      </xdr:txBody>
    </xdr:sp>
    <xdr:clientData/>
  </xdr:twoCellAnchor>
  <xdr:twoCellAnchor>
    <xdr:from>
      <xdr:col>1</xdr:col>
      <xdr:colOff>982174</xdr:colOff>
      <xdr:row>2</xdr:row>
      <xdr:rowOff>66809</xdr:rowOff>
    </xdr:from>
    <xdr:to>
      <xdr:col>1</xdr:col>
      <xdr:colOff>4216589</xdr:colOff>
      <xdr:row>4</xdr:row>
      <xdr:rowOff>165421</xdr:rowOff>
    </xdr:to>
    <xdr:grpSp>
      <xdr:nvGrpSpPr>
        <xdr:cNvPr id="116" name="Group 115"/>
        <xdr:cNvGrpSpPr/>
      </xdr:nvGrpSpPr>
      <xdr:grpSpPr>
        <a:xfrm>
          <a:off x="1048849" y="409709"/>
          <a:ext cx="3234415" cy="460562"/>
          <a:chOff x="1053892" y="416432"/>
          <a:chExt cx="3234415" cy="348036"/>
        </a:xfrm>
      </xdr:grpSpPr>
      <xdr:sp macro="" textlink="Data_original!#REF!">
        <xdr:nvSpPr>
          <xdr:cNvPr id="10" name="TextBox 9"/>
          <xdr:cNvSpPr txBox="1"/>
        </xdr:nvSpPr>
        <xdr:spPr>
          <a:xfrm>
            <a:off x="3008147" y="416432"/>
            <a:ext cx="12801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E0181FA9-11F2-4AA3-83C6-C0EA2FFEB332}" type="TxLink">
              <a:rPr lang="en-US" sz="1000" b="1">
                <a:solidFill>
                  <a:srgbClr val="63686A"/>
                </a:solidFill>
                <a:latin typeface="Arial" pitchFamily="34" charset="0"/>
                <a:ea typeface="+mn-ea"/>
                <a:cs typeface="Arial" pitchFamily="34" charset="0"/>
              </a:rPr>
              <a:pPr marL="0" indent="0" algn="l"/>
              <a:t>Ramadi</a:t>
            </a:fld>
            <a:endParaRPr lang="en-US" sz="1000" b="1">
              <a:solidFill>
                <a:srgbClr val="63686A"/>
              </a:solidFill>
              <a:latin typeface="Arial" pitchFamily="34" charset="0"/>
              <a:ea typeface="+mn-ea"/>
              <a:cs typeface="Arial" pitchFamily="34" charset="0"/>
            </a:endParaRPr>
          </a:p>
        </xdr:txBody>
      </xdr:sp>
      <xdr:sp macro="" textlink="Data_original!P2">
        <xdr:nvSpPr>
          <xdr:cNvPr id="12" name="TextBox 11"/>
          <xdr:cNvSpPr txBox="1"/>
        </xdr:nvSpPr>
        <xdr:spPr>
          <a:xfrm>
            <a:off x="1706078" y="583269"/>
            <a:ext cx="977152"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701D89E8-D4D6-4B0A-81D5-C012CC0488B0}" type="TxLink">
              <a:rPr lang="en-US" sz="1200" b="1">
                <a:solidFill>
                  <a:srgbClr val="63686A"/>
                </a:solidFill>
                <a:latin typeface="Arial" pitchFamily="34" charset="0"/>
                <a:cs typeface="Arial" pitchFamily="34" charset="0"/>
              </a:rPr>
              <a:pPr algn="l"/>
              <a:t>0</a:t>
            </a:fld>
            <a:endParaRPr lang="en-US" sz="1200" b="1">
              <a:solidFill>
                <a:srgbClr val="63686A"/>
              </a:solidFill>
              <a:latin typeface="Arial" pitchFamily="34" charset="0"/>
              <a:cs typeface="Arial" pitchFamily="34" charset="0"/>
            </a:endParaRPr>
          </a:p>
        </xdr:txBody>
      </xdr:sp>
      <xdr:sp macro="" textlink="Data_original!N2">
        <xdr:nvSpPr>
          <xdr:cNvPr id="13" name="TextBox 12"/>
          <xdr:cNvSpPr txBox="1"/>
        </xdr:nvSpPr>
        <xdr:spPr>
          <a:xfrm>
            <a:off x="1645630" y="416432"/>
            <a:ext cx="1339667"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4C00C39-7F9C-4EFA-AAF1-B1E6DF4E5684}" type="TxLink">
              <a:rPr lang="en-US" sz="1000" b="1" i="0" u="none" strike="noStrike">
                <a:solidFill>
                  <a:srgbClr val="63686A"/>
                </a:solidFill>
                <a:latin typeface="Arial" pitchFamily="34" charset="0"/>
                <a:cs typeface="Arial" pitchFamily="34" charset="0"/>
              </a:rPr>
              <a:pPr algn="l"/>
              <a:t>21.206941</a:t>
            </a:fld>
            <a:endParaRPr lang="en-US" sz="1000" b="1">
              <a:solidFill>
                <a:srgbClr val="63686A"/>
              </a:solidFill>
              <a:latin typeface="Arial" pitchFamily="34" charset="0"/>
              <a:cs typeface="Arial" pitchFamily="34" charset="0"/>
            </a:endParaRPr>
          </a:p>
        </xdr:txBody>
      </xdr:sp>
      <xdr:sp macro="" textlink="Data_original!O1">
        <xdr:nvSpPr>
          <xdr:cNvPr id="14" name="TextBox 13"/>
          <xdr:cNvSpPr txBox="1"/>
        </xdr:nvSpPr>
        <xdr:spPr>
          <a:xfrm>
            <a:off x="2318882" y="416432"/>
            <a:ext cx="8229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fld id="{D25193E1-F755-4FE0-9EF3-2FD0565E9B52}" type="TxLink">
              <a:rPr lang="en-US" sz="1000" b="1">
                <a:solidFill>
                  <a:srgbClr val="63686A"/>
                </a:solidFill>
                <a:latin typeface="Arial" pitchFamily="34" charset="0"/>
                <a:ea typeface="+mn-ea"/>
                <a:cs typeface="Arial" pitchFamily="34" charset="0"/>
              </a:rPr>
              <a:pPr marL="0" indent="0" algn="l"/>
              <a:t>Location altitude</a:t>
            </a:fld>
            <a:endParaRPr lang="en-US" sz="1000" b="1">
              <a:solidFill>
                <a:srgbClr val="63686A"/>
              </a:solidFill>
              <a:latin typeface="Arial" pitchFamily="34" charset="0"/>
              <a:ea typeface="+mn-ea"/>
              <a:cs typeface="Arial" pitchFamily="34" charset="0"/>
            </a:endParaRPr>
          </a:p>
        </xdr:txBody>
      </xdr:sp>
      <xdr:sp macro="" textlink="Data_original!N1">
        <xdr:nvSpPr>
          <xdr:cNvPr id="17" name="TextBox 16"/>
          <xdr:cNvSpPr txBox="1"/>
        </xdr:nvSpPr>
        <xdr:spPr>
          <a:xfrm>
            <a:off x="1053892" y="416432"/>
            <a:ext cx="731520"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A6A0027F-FA7A-4B48-9862-E619B0D1B8D5}" type="TxLink">
              <a:rPr lang="en-US" sz="1000" b="1">
                <a:solidFill>
                  <a:srgbClr val="63686A"/>
                </a:solidFill>
                <a:latin typeface="Arial" pitchFamily="34" charset="0"/>
                <a:cs typeface="Arial" pitchFamily="34" charset="0"/>
              </a:rPr>
              <a:pPr algn="l"/>
              <a:t>Long:</a:t>
            </a:fld>
            <a:endParaRPr lang="en-US" sz="1000" b="1">
              <a:solidFill>
                <a:srgbClr val="63686A"/>
              </a:solidFill>
              <a:latin typeface="Arial" pitchFamily="34" charset="0"/>
              <a:cs typeface="Arial" pitchFamily="34" charset="0"/>
            </a:endParaRPr>
          </a:p>
        </xdr:txBody>
      </xdr:sp>
      <xdr:sp macro="" textlink="Data_original!P1">
        <xdr:nvSpPr>
          <xdr:cNvPr id="18" name="TextBox 17"/>
          <xdr:cNvSpPr txBox="1"/>
        </xdr:nvSpPr>
        <xdr:spPr>
          <a:xfrm>
            <a:off x="1143540" y="582720"/>
            <a:ext cx="731520"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0C501460-C8A1-46BF-8F2F-2C7A4ABAD102}" type="TxLink">
              <a:rPr lang="en-US" sz="1000" b="1">
                <a:solidFill>
                  <a:srgbClr val="63686A"/>
                </a:solidFill>
                <a:latin typeface="Arial" pitchFamily="34" charset="0"/>
                <a:cs typeface="Arial" pitchFamily="34" charset="0"/>
              </a:rPr>
              <a:pPr algn="l"/>
              <a:t>Location Precision</a:t>
            </a:fld>
            <a:endParaRPr lang="en-US" sz="1000" b="1">
              <a:solidFill>
                <a:srgbClr val="63686A"/>
              </a:solidFill>
              <a:latin typeface="Arial" pitchFamily="34" charset="0"/>
              <a:cs typeface="Arial" pitchFamily="34" charset="0"/>
            </a:endParaRPr>
          </a:p>
        </xdr:txBody>
      </xdr:sp>
    </xdr:grpSp>
    <xdr:clientData/>
  </xdr:twoCellAnchor>
  <xdr:twoCellAnchor>
    <xdr:from>
      <xdr:col>1</xdr:col>
      <xdr:colOff>6598023</xdr:colOff>
      <xdr:row>32</xdr:row>
      <xdr:rowOff>170330</xdr:rowOff>
    </xdr:from>
    <xdr:to>
      <xdr:col>1</xdr:col>
      <xdr:colOff>10829364</xdr:colOff>
      <xdr:row>40</xdr:row>
      <xdr:rowOff>3120</xdr:rowOff>
    </xdr:to>
    <xdr:grpSp>
      <xdr:nvGrpSpPr>
        <xdr:cNvPr id="25" name="Group 24"/>
        <xdr:cNvGrpSpPr/>
      </xdr:nvGrpSpPr>
      <xdr:grpSpPr>
        <a:xfrm>
          <a:off x="6664698" y="5980580"/>
          <a:ext cx="4059891" cy="1280590"/>
          <a:chOff x="11394140" y="2622679"/>
          <a:chExt cx="2377440" cy="1486058"/>
        </a:xfrm>
      </xdr:grpSpPr>
      <xdr:sp macro="" textlink="Data_original!L1">
        <xdr:nvSpPr>
          <xdr:cNvPr id="26" name="TextBox 90"/>
          <xdr:cNvSpPr txBox="1"/>
        </xdr:nvSpPr>
        <xdr:spPr>
          <a:xfrm>
            <a:off x="11394140" y="2622679"/>
            <a:ext cx="2377440" cy="198806"/>
          </a:xfrm>
          <a:prstGeom prst="rect">
            <a:avLst/>
          </a:prstGeom>
          <a:solidFill>
            <a:schemeClr val="bg1">
              <a:alpha val="0"/>
            </a:schemeClr>
          </a:solidFill>
          <a:ln>
            <a:noFill/>
          </a:ln>
        </xdr:spPr>
        <xdr:txBody>
          <a:bodyPr wrap="square" lIns="91427" tIns="45720" rIns="91427"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5D584E-8A70-48E2-B3F1-D47760F00E99}" type="TxLink">
              <a:rPr lang="en-US" sz="1200" b="1" i="0" u="none" strike="noStrike">
                <a:solidFill>
                  <a:srgbClr val="0072BC"/>
                </a:solidFill>
                <a:latin typeface="Arial"/>
                <a:cs typeface="Arial"/>
              </a:rPr>
              <a:pPr>
                <a:tabLst>
                  <a:tab pos="1085697" algn="l"/>
                </a:tabLst>
              </a:pPr>
              <a:t>Coordinates</a:t>
            </a:fld>
            <a:endParaRPr lang="en-US" sz="1200" b="1">
              <a:solidFill>
                <a:srgbClr val="0072BC"/>
              </a:solidFill>
              <a:latin typeface="Arial" pitchFamily="34" charset="0"/>
              <a:cs typeface="Arial" pitchFamily="34" charset="0"/>
            </a:endParaRPr>
          </a:p>
        </xdr:txBody>
      </xdr:sp>
      <xdr:sp macro="" textlink="Data_original!L2">
        <xdr:nvSpPr>
          <xdr:cNvPr id="27" name="TextBox 26"/>
          <xdr:cNvSpPr txBox="1"/>
        </xdr:nvSpPr>
        <xdr:spPr>
          <a:xfrm>
            <a:off x="11394140" y="2832845"/>
            <a:ext cx="2377440" cy="1275892"/>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4E115D-757D-41A7-B89B-B3C794726874}" type="TxLink">
              <a:rPr lang="en-US" sz="1000">
                <a:solidFill>
                  <a:srgbClr val="63686A"/>
                </a:solidFill>
                <a:latin typeface="Arial" pitchFamily="34" charset="0"/>
                <a:cs typeface="Arial" pitchFamily="34" charset="0"/>
              </a:rPr>
              <a:pPr/>
              <a:t>37.938418 21.206941 0.0 0.0</a:t>
            </a:fld>
            <a:endParaRPr lang="en-US" sz="1000">
              <a:solidFill>
                <a:srgbClr val="63686A"/>
              </a:solidFill>
              <a:latin typeface="Arial" pitchFamily="34" charset="0"/>
              <a:cs typeface="Arial" pitchFamily="34" charset="0"/>
            </a:endParaRPr>
          </a:p>
        </xdr:txBody>
      </xdr:sp>
    </xdr:grpSp>
    <xdr:clientData/>
  </xdr:twoCellAnchor>
  <xdr:twoCellAnchor>
    <xdr:from>
      <xdr:col>1</xdr:col>
      <xdr:colOff>4030795</xdr:colOff>
      <xdr:row>40</xdr:row>
      <xdr:rowOff>143433</xdr:rowOff>
    </xdr:from>
    <xdr:to>
      <xdr:col>1</xdr:col>
      <xdr:colOff>7005412</xdr:colOff>
      <xdr:row>41</xdr:row>
      <xdr:rowOff>138504</xdr:rowOff>
    </xdr:to>
    <xdr:sp macro="" textlink="">
      <xdr:nvSpPr>
        <xdr:cNvPr id="40" name="TextBox 39"/>
        <xdr:cNvSpPr txBox="1"/>
      </xdr:nvSpPr>
      <xdr:spPr>
        <a:xfrm>
          <a:off x="4102513" y="7386915"/>
          <a:ext cx="2974617" cy="17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Feedback: [insert email address, contact details]</a:t>
          </a:r>
        </a:p>
      </xdr:txBody>
    </xdr:sp>
    <xdr:clientData/>
  </xdr:twoCellAnchor>
  <xdr:twoCellAnchor>
    <xdr:from>
      <xdr:col>1</xdr:col>
      <xdr:colOff>376519</xdr:colOff>
      <xdr:row>40</xdr:row>
      <xdr:rowOff>143433</xdr:rowOff>
    </xdr:from>
    <xdr:to>
      <xdr:col>1</xdr:col>
      <xdr:colOff>2008745</xdr:colOff>
      <xdr:row>41</xdr:row>
      <xdr:rowOff>138504</xdr:rowOff>
    </xdr:to>
    <xdr:sp macro="" textlink="">
      <xdr:nvSpPr>
        <xdr:cNvPr id="41" name="Text Box 11"/>
        <xdr:cNvSpPr txBox="1">
          <a:spLocks noChangeArrowheads="1"/>
        </xdr:cNvSpPr>
      </xdr:nvSpPr>
      <xdr:spPr bwMode="auto">
        <a:xfrm>
          <a:off x="448237" y="7386915"/>
          <a:ext cx="1632226" cy="174365"/>
        </a:xfrm>
        <a:prstGeom prst="rect">
          <a:avLst/>
        </a:prstGeom>
        <a:solidFill>
          <a:srgbClr val="FFFFFF"/>
        </a:solidFill>
        <a:ln w="9525">
          <a:noFill/>
          <a:miter lim="800000"/>
          <a:headEnd/>
          <a:tailEnd/>
        </a:ln>
      </xdr:spPr>
      <xdr:txBody>
        <a:bodyPr vertOverflow="clip" wrap="square" lIns="27432" tIns="27432" rIns="0" bIns="0" anchor="ctr" upright="1"/>
        <a:lstStyle/>
        <a:p>
          <a:pPr algn="l" rtl="0">
            <a:defRPr sz="1000"/>
          </a:pPr>
          <a:r>
            <a:rPr lang="en-US" sz="1000" b="0" i="0" u="none" strike="noStrike" baseline="0">
              <a:solidFill>
                <a:srgbClr val="000000"/>
              </a:solidFill>
              <a:latin typeface="Arial" pitchFamily="34" charset="0"/>
              <a:cs typeface="Arial" pitchFamily="34" charset="0"/>
            </a:rPr>
            <a:t>Source: xxxx, xxxx, xxxx   </a:t>
          </a:r>
        </a:p>
      </xdr:txBody>
    </xdr:sp>
    <xdr:clientData/>
  </xdr:twoCellAnchor>
  <xdr:twoCellAnchor>
    <xdr:from>
      <xdr:col>1</xdr:col>
      <xdr:colOff>8543351</xdr:colOff>
      <xdr:row>40</xdr:row>
      <xdr:rowOff>143433</xdr:rowOff>
    </xdr:from>
    <xdr:to>
      <xdr:col>1</xdr:col>
      <xdr:colOff>10327326</xdr:colOff>
      <xdr:row>41</xdr:row>
      <xdr:rowOff>138504</xdr:rowOff>
    </xdr:to>
    <xdr:sp macro="" textlink="">
      <xdr:nvSpPr>
        <xdr:cNvPr id="42" name="TextBox 41"/>
        <xdr:cNvSpPr txBox="1"/>
      </xdr:nvSpPr>
      <xdr:spPr>
        <a:xfrm>
          <a:off x="8615069" y="7386915"/>
          <a:ext cx="1783975" cy="17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www.globalcccmcluster.org</a:t>
          </a:r>
        </a:p>
      </xdr:txBody>
    </xdr:sp>
    <xdr:clientData/>
  </xdr:twoCellAnchor>
  <xdr:twoCellAnchor>
    <xdr:from>
      <xdr:col>3</xdr:col>
      <xdr:colOff>309209</xdr:colOff>
      <xdr:row>15</xdr:row>
      <xdr:rowOff>129264</xdr:rowOff>
    </xdr:from>
    <xdr:to>
      <xdr:col>3</xdr:col>
      <xdr:colOff>2931926</xdr:colOff>
      <xdr:row>23</xdr:row>
      <xdr:rowOff>56903</xdr:rowOff>
    </xdr:to>
    <xdr:grpSp>
      <xdr:nvGrpSpPr>
        <xdr:cNvPr id="45" name="Group 44"/>
        <xdr:cNvGrpSpPr/>
      </xdr:nvGrpSpPr>
      <xdr:grpSpPr>
        <a:xfrm>
          <a:off x="11120084" y="2834364"/>
          <a:ext cx="2622717" cy="1394489"/>
          <a:chOff x="2496910" y="4242146"/>
          <a:chExt cx="1494770" cy="979444"/>
        </a:xfrm>
      </xdr:grpSpPr>
      <xdr:sp macro="" textlink="">
        <xdr:nvSpPr>
          <xdr:cNvPr id="46" name="TextBox 90"/>
          <xdr:cNvSpPr txBox="1"/>
        </xdr:nvSpPr>
        <xdr:spPr>
          <a:xfrm>
            <a:off x="2496910" y="4242146"/>
            <a:ext cx="1244750" cy="184374"/>
          </a:xfrm>
          <a:prstGeom prst="rect">
            <a:avLst/>
          </a:prstGeom>
          <a:solidFill>
            <a:schemeClr val="bg1">
              <a:alpha val="0"/>
            </a:schemeClr>
          </a:solidFill>
        </xdr:spPr>
        <xdr:txBody>
          <a:bodyPr wrap="square" lIns="91427" tIns="45720"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r>
              <a:rPr lang="en-US" sz="1200" b="1">
                <a:solidFill>
                  <a:srgbClr val="0072BC"/>
                </a:solidFill>
                <a:latin typeface="Arial" pitchFamily="34" charset="0"/>
                <a:cs typeface="Arial" pitchFamily="34" charset="0"/>
              </a:rPr>
              <a:t>Demographics</a:t>
            </a:r>
          </a:p>
        </xdr:txBody>
      </xdr:sp>
      <xdr:sp macro="" textlink="Data_original!AF2">
        <xdr:nvSpPr>
          <xdr:cNvPr id="47" name="TextBox 46"/>
          <xdr:cNvSpPr txBox="1"/>
        </xdr:nvSpPr>
        <xdr:spPr>
          <a:xfrm>
            <a:off x="3443040" y="5039559"/>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E6969BD1-D97A-4A32-BCFA-E52D4AAF79E7}" type="TxLink">
              <a:rPr lang="en-US" sz="1200" b="1">
                <a:solidFill>
                  <a:srgbClr val="0072BC"/>
                </a:solidFill>
              </a:rPr>
              <a:pPr algn="r"/>
              <a:t>0</a:t>
            </a:fld>
            <a:endParaRPr lang="en-US" sz="1200" b="1">
              <a:solidFill>
                <a:srgbClr val="0072BC"/>
              </a:solidFill>
            </a:endParaRPr>
          </a:p>
        </xdr:txBody>
      </xdr:sp>
      <xdr:sp macro="" textlink="Data_original!#REF!">
        <xdr:nvSpPr>
          <xdr:cNvPr id="48" name="TextBox 47"/>
          <xdr:cNvSpPr txBox="1"/>
        </xdr:nvSpPr>
        <xdr:spPr>
          <a:xfrm>
            <a:off x="3443040" y="4482738"/>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FBC3B999-CF42-41A0-AAA6-B6FE57E28904}" type="TxLink">
              <a:rPr lang="en-US" sz="1200" b="1">
                <a:solidFill>
                  <a:srgbClr val="0072BC"/>
                </a:solidFill>
              </a:rPr>
              <a:pPr algn="r"/>
              <a:t>0</a:t>
            </a:fld>
            <a:endParaRPr lang="en-US" sz="1200" b="1">
              <a:solidFill>
                <a:srgbClr val="0072BC"/>
              </a:solidFill>
            </a:endParaRPr>
          </a:p>
        </xdr:txBody>
      </xdr:sp>
      <xdr:sp macro="" textlink="Data_original!AG2">
        <xdr:nvSpPr>
          <xdr:cNvPr id="49" name="TextBox 48"/>
          <xdr:cNvSpPr txBox="1"/>
        </xdr:nvSpPr>
        <xdr:spPr>
          <a:xfrm>
            <a:off x="3443040" y="4653664"/>
            <a:ext cx="548640" cy="1895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5D655C3F-8151-461D-BC05-6E0B2E944685}" type="TxLink">
              <a:rPr lang="en-US" sz="1200" b="1">
                <a:solidFill>
                  <a:srgbClr val="0072BC"/>
                </a:solidFill>
              </a:rPr>
              <a:pPr algn="r"/>
              <a:t>0</a:t>
            </a:fld>
            <a:endParaRPr lang="en-US" sz="1200" b="1">
              <a:solidFill>
                <a:srgbClr val="0072BC"/>
              </a:solidFill>
            </a:endParaRPr>
          </a:p>
        </xdr:txBody>
      </xdr:sp>
      <xdr:sp macro="" textlink="Data_original!AH2">
        <xdr:nvSpPr>
          <xdr:cNvPr id="50" name="TextBox 49"/>
          <xdr:cNvSpPr txBox="1"/>
        </xdr:nvSpPr>
        <xdr:spPr>
          <a:xfrm>
            <a:off x="3443040" y="4841177"/>
            <a:ext cx="548640" cy="1895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0D0FAAF9-6173-495A-86A2-82487EA621BA}" type="TxLink">
              <a:rPr lang="en-US" sz="1200" b="1">
                <a:solidFill>
                  <a:srgbClr val="0072BC"/>
                </a:solidFill>
              </a:rPr>
              <a:pPr algn="r"/>
              <a:t>0</a:t>
            </a:fld>
            <a:endParaRPr lang="en-US" sz="1200" b="1">
              <a:solidFill>
                <a:srgbClr val="0072BC"/>
              </a:solidFill>
            </a:endParaRPr>
          </a:p>
        </xdr:txBody>
      </xdr:sp>
      <xdr:sp macro="" textlink="Data_original!#REF!">
        <xdr:nvSpPr>
          <xdr:cNvPr id="51" name="TextBox 50"/>
          <xdr:cNvSpPr txBox="1"/>
        </xdr:nvSpPr>
        <xdr:spPr>
          <a:xfrm>
            <a:off x="2499508" y="4482738"/>
            <a:ext cx="100584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4FB2728-A1A2-4142-A262-5CB8B2FBED60}"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Security at site provide by:</a:t>
            </a:fld>
            <a:endParaRPr lang="en-US" sz="1100" b="1">
              <a:latin typeface="Arial" pitchFamily="34" charset="0"/>
              <a:cs typeface="Arial" pitchFamily="34" charset="0"/>
            </a:endParaRPr>
          </a:p>
        </xdr:txBody>
      </xdr:sp>
      <xdr:sp macro="" textlink="Data_original!AF1">
        <xdr:nvSpPr>
          <xdr:cNvPr id="52" name="TextBox 51"/>
          <xdr:cNvSpPr txBox="1"/>
        </xdr:nvSpPr>
        <xdr:spPr>
          <a:xfrm>
            <a:off x="2499507" y="5039559"/>
            <a:ext cx="91440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CC20FBB-B614-4111-A53F-38F2141B7042}"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Third nationality present</a:t>
            </a:fld>
            <a:endParaRPr lang="en-US" sz="1100" b="1">
              <a:latin typeface="Arial" pitchFamily="34" charset="0"/>
              <a:cs typeface="Arial" pitchFamily="34" charset="0"/>
            </a:endParaRPr>
          </a:p>
        </xdr:txBody>
      </xdr:sp>
      <xdr:sp macro="" textlink="Data_original!AG1">
        <xdr:nvSpPr>
          <xdr:cNvPr id="53" name="TextBox 52"/>
          <xdr:cNvSpPr txBox="1"/>
        </xdr:nvSpPr>
        <xdr:spPr>
          <a:xfrm>
            <a:off x="2499508" y="4653664"/>
            <a:ext cx="640080" cy="18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44B2B135-91B0-4D93-853D-22564317E43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Third nationality present Other</a:t>
            </a:fld>
            <a:endParaRPr lang="en-US" sz="1100" b="1">
              <a:latin typeface="Arial" pitchFamily="34" charset="0"/>
              <a:cs typeface="Arial" pitchFamily="34" charset="0"/>
            </a:endParaRPr>
          </a:p>
        </xdr:txBody>
      </xdr:sp>
      <xdr:sp macro="" textlink="Data_original!AH8">
        <xdr:nvSpPr>
          <xdr:cNvPr id="54" name="TextBox 53"/>
          <xdr:cNvSpPr txBox="1"/>
        </xdr:nvSpPr>
        <xdr:spPr>
          <a:xfrm>
            <a:off x="2499508" y="4841177"/>
            <a:ext cx="822960" cy="186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E673B816-3579-4B38-BF81-E4E458EA310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 3rd Nationality</a:t>
            </a:fld>
            <a:endParaRPr lang="en-US" sz="1100" b="1">
              <a:latin typeface="Arial" pitchFamily="34" charset="0"/>
              <a:cs typeface="Arial" pitchFamily="34" charset="0"/>
            </a:endParaRPr>
          </a:p>
        </xdr:txBody>
      </xdr:sp>
    </xdr:grpSp>
    <xdr:clientData/>
  </xdr:twoCellAnchor>
  <xdr:twoCellAnchor>
    <xdr:from>
      <xdr:col>3</xdr:col>
      <xdr:colOff>221301</xdr:colOff>
      <xdr:row>3</xdr:row>
      <xdr:rowOff>120861</xdr:rowOff>
    </xdr:from>
    <xdr:to>
      <xdr:col>3</xdr:col>
      <xdr:colOff>1410021</xdr:colOff>
      <xdr:row>4</xdr:row>
      <xdr:rowOff>125940</xdr:rowOff>
    </xdr:to>
    <xdr:sp macro="" textlink="Data_original!AC1">
      <xdr:nvSpPr>
        <xdr:cNvPr id="55" name="TextBox 54"/>
        <xdr:cNvSpPr txBox="1"/>
      </xdr:nvSpPr>
      <xdr:spPr>
        <a:xfrm>
          <a:off x="11335615" y="643375"/>
          <a:ext cx="1188720" cy="17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84F69DD6-4A1D-4A45-AB6D-1F38F3D38E2F}" type="TxLink">
            <a:rPr lang="en-US" sz="1000">
              <a:ln>
                <a:noFill/>
              </a:ln>
              <a:solidFill>
                <a:srgbClr val="63686A"/>
              </a:solidFill>
              <a:latin typeface="Arial" pitchFamily="34" charset="0"/>
              <a:cs typeface="Arial" pitchFamily="34" charset="0"/>
            </a:rPr>
            <a:pPr algn="r"/>
            <a:t>Second nationality present</a:t>
          </a:fld>
          <a:endParaRPr lang="en-US" sz="1000">
            <a:ln>
              <a:noFill/>
            </a:ln>
            <a:solidFill>
              <a:srgbClr val="63686A"/>
            </a:solidFill>
            <a:latin typeface="Arial" pitchFamily="34" charset="0"/>
            <a:cs typeface="Arial" pitchFamily="34" charset="0"/>
          </a:endParaRPr>
        </a:p>
      </xdr:txBody>
    </xdr:sp>
    <xdr:clientData/>
  </xdr:twoCellAnchor>
  <xdr:twoCellAnchor>
    <xdr:from>
      <xdr:col>3</xdr:col>
      <xdr:colOff>1507983</xdr:colOff>
      <xdr:row>3</xdr:row>
      <xdr:rowOff>120864</xdr:rowOff>
    </xdr:from>
    <xdr:to>
      <xdr:col>3</xdr:col>
      <xdr:colOff>1963065</xdr:colOff>
      <xdr:row>4</xdr:row>
      <xdr:rowOff>125943</xdr:rowOff>
    </xdr:to>
    <xdr:sp macro="" textlink="Data_original!AC2">
      <xdr:nvSpPr>
        <xdr:cNvPr id="58" name="TextBox 57"/>
        <xdr:cNvSpPr txBox="1"/>
      </xdr:nvSpPr>
      <xdr:spPr>
        <a:xfrm>
          <a:off x="12622297" y="643378"/>
          <a:ext cx="455082" cy="1792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fld id="{AB7D3F78-7783-4364-8D12-08C22E70E5B7}" type="TxLink">
            <a:rPr lang="en-US" sz="1000" b="1" i="0" u="none" strike="noStrike">
              <a:solidFill>
                <a:srgbClr val="0072BC"/>
              </a:solidFill>
              <a:latin typeface="Arial" pitchFamily="34" charset="0"/>
              <a:ea typeface="+mn-ea"/>
              <a:cs typeface="Arial" pitchFamily="34" charset="0"/>
            </a:rPr>
            <a:pPr marL="0" indent="0"/>
            <a:t>0</a:t>
          </a:fld>
          <a:endParaRPr lang="en-US" sz="1000" b="1">
            <a:solidFill>
              <a:srgbClr val="0072BC"/>
            </a:solidFill>
            <a:latin typeface="Arial" pitchFamily="34" charset="0"/>
            <a:ea typeface="+mn-ea"/>
            <a:cs typeface="Arial" pitchFamily="34" charset="0"/>
          </a:endParaRPr>
        </a:p>
      </xdr:txBody>
    </xdr:sp>
    <xdr:clientData/>
  </xdr:twoCellAnchor>
  <xdr:twoCellAnchor>
    <xdr:from>
      <xdr:col>1</xdr:col>
      <xdr:colOff>4154144</xdr:colOff>
      <xdr:row>2</xdr:row>
      <xdr:rowOff>66809</xdr:rowOff>
    </xdr:from>
    <xdr:to>
      <xdr:col>1</xdr:col>
      <xdr:colOff>6564524</xdr:colOff>
      <xdr:row>4</xdr:row>
      <xdr:rowOff>165421</xdr:rowOff>
    </xdr:to>
    <xdr:grpSp>
      <xdr:nvGrpSpPr>
        <xdr:cNvPr id="115" name="Group 114"/>
        <xdr:cNvGrpSpPr/>
      </xdr:nvGrpSpPr>
      <xdr:grpSpPr>
        <a:xfrm>
          <a:off x="4220819" y="409709"/>
          <a:ext cx="2410380" cy="460562"/>
          <a:chOff x="203270" y="960143"/>
          <a:chExt cx="2410380" cy="330746"/>
        </a:xfrm>
      </xdr:grpSpPr>
      <xdr:sp macro="" textlink="Data_original!Q2">
        <xdr:nvSpPr>
          <xdr:cNvPr id="15" name="TextBox 14"/>
          <xdr:cNvSpPr txBox="1"/>
        </xdr:nvSpPr>
        <xdr:spPr>
          <a:xfrm>
            <a:off x="747715" y="960143"/>
            <a:ext cx="548640" cy="1741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r"/>
            <a:fld id="{AE7211B6-8EC7-477B-9BCD-522C98A64C57}" type="TxLink">
              <a:rPr lang="en-US" sz="1000" b="1" i="0" u="none" strike="noStrike">
                <a:solidFill>
                  <a:srgbClr val="0072BC"/>
                </a:solidFill>
                <a:latin typeface="Arial" pitchFamily="34" charset="0"/>
                <a:ea typeface="+mn-ea"/>
                <a:cs typeface="Arial" pitchFamily="34" charset="0"/>
              </a:rPr>
              <a:pPr marL="0" indent="0" algn="r"/>
              <a:t>Emergency reception site</a:t>
            </a:fld>
            <a:endParaRPr lang="en-US" sz="1000" b="1">
              <a:solidFill>
                <a:srgbClr val="0072BC"/>
              </a:solidFill>
              <a:latin typeface="Arial" pitchFamily="34" charset="0"/>
              <a:ea typeface="+mn-ea"/>
              <a:cs typeface="Arial" pitchFamily="34" charset="0"/>
            </a:endParaRPr>
          </a:p>
        </xdr:txBody>
      </xdr:sp>
      <xdr:sp macro="" textlink="Data_original!Q1">
        <xdr:nvSpPr>
          <xdr:cNvPr id="16" name="TextBox 15"/>
          <xdr:cNvSpPr txBox="1"/>
        </xdr:nvSpPr>
        <xdr:spPr>
          <a:xfrm>
            <a:off x="203270" y="960143"/>
            <a:ext cx="548640"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52D1A5B1-9C0D-4212-B898-EF28272B7D23}" type="TxLink">
              <a:rPr lang="en-US" sz="1000">
                <a:ln>
                  <a:noFill/>
                </a:ln>
                <a:solidFill>
                  <a:srgbClr val="63686A"/>
                </a:solidFill>
                <a:latin typeface="Arial" pitchFamily="34" charset="0"/>
                <a:ea typeface="+mn-ea"/>
                <a:cs typeface="Arial" pitchFamily="34" charset="0"/>
              </a:rPr>
              <a:pPr marL="0" indent="0" algn="l"/>
              <a:t>Type of site:</a:t>
            </a:fld>
            <a:endParaRPr lang="en-US" sz="1000">
              <a:ln>
                <a:noFill/>
              </a:ln>
              <a:solidFill>
                <a:srgbClr val="63686A"/>
              </a:solidFill>
              <a:latin typeface="Arial" pitchFamily="34" charset="0"/>
              <a:ea typeface="+mn-ea"/>
              <a:cs typeface="Arial" pitchFamily="34" charset="0"/>
            </a:endParaRPr>
          </a:p>
        </xdr:txBody>
      </xdr:sp>
      <xdr:sp macro="" textlink="Data_original!R1">
        <xdr:nvSpPr>
          <xdr:cNvPr id="56" name="TextBox 55"/>
          <xdr:cNvSpPr txBox="1"/>
        </xdr:nvSpPr>
        <xdr:spPr>
          <a:xfrm>
            <a:off x="203270" y="1111637"/>
            <a:ext cx="637115" cy="17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2C4FAA7C-6B28-418B-8FDF-3897957045D4}" type="TxLink">
              <a:rPr lang="en-US" sz="1000">
                <a:ln>
                  <a:noFill/>
                </a:ln>
                <a:solidFill>
                  <a:srgbClr val="63686A"/>
                </a:solidFill>
                <a:latin typeface="Arial" pitchFamily="34" charset="0"/>
                <a:cs typeface="Arial" pitchFamily="34" charset="0"/>
              </a:rPr>
              <a:pPr algn="l"/>
              <a:t>type of site Other</a:t>
            </a:fld>
            <a:endParaRPr lang="en-US" sz="1000">
              <a:ln>
                <a:noFill/>
              </a:ln>
              <a:solidFill>
                <a:srgbClr val="63686A"/>
              </a:solidFill>
              <a:latin typeface="Arial" pitchFamily="34" charset="0"/>
              <a:cs typeface="Arial" pitchFamily="34" charset="0"/>
            </a:endParaRPr>
          </a:p>
        </xdr:txBody>
      </xdr:sp>
      <xdr:sp macro="" textlink="Data_original!S1">
        <xdr:nvSpPr>
          <xdr:cNvPr id="57" name="TextBox 56"/>
          <xdr:cNvSpPr txBox="1"/>
        </xdr:nvSpPr>
        <xdr:spPr>
          <a:xfrm>
            <a:off x="1382678" y="1111637"/>
            <a:ext cx="637115" cy="17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CBCE60B2-96DD-403B-BEE0-4EA12D4D54A6}" type="TxLink">
              <a:rPr lang="en-US" sz="1000">
                <a:ln>
                  <a:noFill/>
                </a:ln>
                <a:solidFill>
                  <a:srgbClr val="63686A"/>
                </a:solidFill>
                <a:latin typeface="Arial" pitchFamily="34" charset="0"/>
                <a:cs typeface="Arial" pitchFamily="34" charset="0"/>
              </a:rPr>
              <a:pPr/>
              <a:t>Occupancy registration conducted by:</a:t>
            </a:fld>
            <a:endParaRPr lang="en-US" sz="1000">
              <a:ln>
                <a:noFill/>
              </a:ln>
              <a:solidFill>
                <a:srgbClr val="63686A"/>
              </a:solidFill>
              <a:latin typeface="Arial" pitchFamily="34" charset="0"/>
              <a:cs typeface="Arial" pitchFamily="34" charset="0"/>
            </a:endParaRPr>
          </a:p>
        </xdr:txBody>
      </xdr:sp>
      <xdr:sp macro="" textlink="Data_original!R2">
        <xdr:nvSpPr>
          <xdr:cNvPr id="59" name="TextBox 58"/>
          <xdr:cNvSpPr txBox="1"/>
        </xdr:nvSpPr>
        <xdr:spPr>
          <a:xfrm>
            <a:off x="747715" y="1111637"/>
            <a:ext cx="640080" cy="1792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BBBC7923-9422-43BF-A9E4-B04574777346}" type="TxLink">
              <a:rPr lang="en-US" sz="1000" b="1" i="0" u="none" strike="noStrike">
                <a:solidFill>
                  <a:srgbClr val="0072BC"/>
                </a:solidFill>
                <a:latin typeface="Arial" pitchFamily="34" charset="0"/>
                <a:cs typeface="Arial" pitchFamily="34" charset="0"/>
              </a:rPr>
              <a:pPr algn="r"/>
              <a:t>0</a:t>
            </a:fld>
            <a:endParaRPr lang="en-US" sz="1000" b="1">
              <a:solidFill>
                <a:srgbClr val="0072BC"/>
              </a:solidFill>
              <a:latin typeface="Arial" pitchFamily="34" charset="0"/>
              <a:cs typeface="Arial" pitchFamily="34" charset="0"/>
            </a:endParaRPr>
          </a:p>
        </xdr:txBody>
      </xdr:sp>
      <xdr:sp macro="" textlink="Data_original!S2">
        <xdr:nvSpPr>
          <xdr:cNvPr id="60" name="TextBox 59"/>
          <xdr:cNvSpPr txBox="1"/>
        </xdr:nvSpPr>
        <xdr:spPr>
          <a:xfrm>
            <a:off x="1973570" y="1111637"/>
            <a:ext cx="640080" cy="1792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9D839BEF-C91B-4FA1-B99A-2A49BA744D61}" type="TxLink">
              <a:rPr lang="en-US" sz="1000" b="1" i="0" u="none" strike="noStrike">
                <a:solidFill>
                  <a:srgbClr val="0072BC"/>
                </a:solidFill>
                <a:latin typeface="Arial" pitchFamily="34" charset="0"/>
                <a:cs typeface="Arial" pitchFamily="34" charset="0"/>
              </a:rPr>
              <a:pPr algn="r"/>
              <a:t>Hellenic Army</a:t>
            </a:fld>
            <a:endParaRPr lang="en-US" sz="1000" b="1">
              <a:solidFill>
                <a:srgbClr val="0072BC"/>
              </a:solidFill>
              <a:latin typeface="Arial" pitchFamily="34" charset="0"/>
              <a:cs typeface="Arial" pitchFamily="34" charset="0"/>
            </a:endParaRPr>
          </a:p>
        </xdr:txBody>
      </xdr:sp>
    </xdr:grpSp>
    <xdr:clientData/>
  </xdr:twoCellAnchor>
  <xdr:twoCellAnchor>
    <xdr:from>
      <xdr:col>3</xdr:col>
      <xdr:colOff>459144</xdr:colOff>
      <xdr:row>44</xdr:row>
      <xdr:rowOff>53789</xdr:rowOff>
    </xdr:from>
    <xdr:to>
      <xdr:col>3</xdr:col>
      <xdr:colOff>2836584</xdr:colOff>
      <xdr:row>51</xdr:row>
      <xdr:rowOff>23309</xdr:rowOff>
    </xdr:to>
    <xdr:grpSp>
      <xdr:nvGrpSpPr>
        <xdr:cNvPr id="82" name="Group 81"/>
        <xdr:cNvGrpSpPr/>
      </xdr:nvGrpSpPr>
      <xdr:grpSpPr>
        <a:xfrm>
          <a:off x="11270019" y="8035739"/>
          <a:ext cx="2377440" cy="1236345"/>
          <a:chOff x="11939692" y="7297592"/>
          <a:chExt cx="2019300" cy="1021997"/>
        </a:xfrm>
      </xdr:grpSpPr>
      <xdr:sp macro="" textlink="">
        <xdr:nvSpPr>
          <xdr:cNvPr id="83"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with access  various types of information :</a:t>
            </a:r>
            <a:endParaRPr lang="en-US" sz="200" b="0">
              <a:solidFill>
                <a:srgbClr val="63686A"/>
              </a:solidFill>
            </a:endParaRPr>
          </a:p>
        </xdr:txBody>
      </xdr:sp>
      <xdr:sp macro="" textlink="Data_original!BR1">
        <xdr:nvSpPr>
          <xdr:cNvPr id="84" name="TextBox 83"/>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BB7C1D43-19B0-4734-956E-83B88E3DCE71}" type="TxLink">
              <a:rPr lang="en-US" sz="1000">
                <a:solidFill>
                  <a:srgbClr val="63686A"/>
                </a:solidFill>
              </a:rPr>
              <a:pPr algn="l"/>
              <a:t># Hand washing facilities:</a:t>
            </a:fld>
            <a:endParaRPr lang="en-US" sz="1000">
              <a:solidFill>
                <a:srgbClr val="63686A"/>
              </a:solidFill>
            </a:endParaRPr>
          </a:p>
        </xdr:txBody>
      </xdr:sp>
      <xdr:sp macro="" textlink="Data_original!BS8">
        <xdr:nvSpPr>
          <xdr:cNvPr id="85" name="TextBox 84"/>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CC2A88C9-DA7B-46AB-B391-428627EF8210}" type="TxLink">
              <a:rPr lang="en-US" sz="1000">
                <a:solidFill>
                  <a:srgbClr val="63686A"/>
                </a:solidFill>
              </a:rPr>
              <a:pPr algn="l"/>
              <a:t># Water taps:</a:t>
            </a:fld>
            <a:endParaRPr lang="en-US" sz="1000">
              <a:solidFill>
                <a:srgbClr val="63686A"/>
              </a:solidFill>
            </a:endParaRPr>
          </a:p>
        </xdr:txBody>
      </xdr:sp>
      <xdr:sp macro="" textlink="Data_original!BT8">
        <xdr:nvSpPr>
          <xdr:cNvPr id="86" name="TextBox 85"/>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FC0C4AB-4965-40B1-93E1-47D9FB4608D1}" type="TxLink">
              <a:rPr lang="en-US" sz="1000">
                <a:solidFill>
                  <a:srgbClr val="63686A"/>
                </a:solidFill>
              </a:rPr>
              <a:pPr algn="l"/>
              <a:t># Hygiene promoters:</a:t>
            </a:fld>
            <a:endParaRPr lang="en-US" sz="1000">
              <a:solidFill>
                <a:srgbClr val="63686A"/>
              </a:solidFill>
            </a:endParaRPr>
          </a:p>
        </xdr:txBody>
      </xdr:sp>
      <xdr:sp macro="" textlink="Data_original!BR2">
        <xdr:nvSpPr>
          <xdr:cNvPr id="87" name="TextBox 86"/>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AA4EEB8-597E-40DB-B9E9-576B5FD16876}" type="TxLink">
              <a:rPr lang="en-US" sz="1000" b="1">
                <a:solidFill>
                  <a:srgbClr val="0072BC"/>
                </a:solidFill>
              </a:rPr>
              <a:pPr algn="l"/>
              <a:t>0</a:t>
            </a:fld>
            <a:endParaRPr lang="en-US" sz="1000" b="1">
              <a:solidFill>
                <a:srgbClr val="0072BC"/>
              </a:solidFill>
            </a:endParaRPr>
          </a:p>
        </xdr:txBody>
      </xdr:sp>
      <xdr:sp macro="" textlink="Data_original!BS2">
        <xdr:nvSpPr>
          <xdr:cNvPr id="88" name="TextBox 87"/>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E21781F-8843-4448-A96F-D2E532BC340C}" type="TxLink">
              <a:rPr lang="en-US" sz="1000" b="1">
                <a:solidFill>
                  <a:srgbClr val="0072BC"/>
                </a:solidFill>
              </a:rPr>
              <a:pPr algn="l"/>
              <a:t>50</a:t>
            </a:fld>
            <a:endParaRPr lang="en-US" sz="1000" b="1">
              <a:solidFill>
                <a:srgbClr val="0072BC"/>
              </a:solidFill>
            </a:endParaRPr>
          </a:p>
        </xdr:txBody>
      </xdr:sp>
      <xdr:sp macro="" textlink="Data_original!BT2">
        <xdr:nvSpPr>
          <xdr:cNvPr id="89" name="TextBox 88"/>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806822F-C385-49E9-93E4-94046D92164A}" type="TxLink">
              <a:rPr lang="en-US" sz="1000" b="1">
                <a:solidFill>
                  <a:srgbClr val="0072BC"/>
                </a:solidFill>
              </a:rPr>
              <a:pPr algn="l"/>
              <a:t>0</a:t>
            </a:fld>
            <a:endParaRPr lang="en-US" sz="1000" b="1">
              <a:solidFill>
                <a:srgbClr val="0072BC"/>
              </a:solidFill>
            </a:endParaRPr>
          </a:p>
        </xdr:txBody>
      </xdr:sp>
      <xdr:sp macro="" textlink="Data_original!BR5">
        <xdr:nvSpPr>
          <xdr:cNvPr id="90"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931F8F-861D-4069-9135-91B7586FA8D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grpSp>
    <xdr:clientData/>
  </xdr:twoCellAnchor>
  <xdr:twoCellAnchor>
    <xdr:from>
      <xdr:col>1</xdr:col>
      <xdr:colOff>107576</xdr:colOff>
      <xdr:row>5</xdr:row>
      <xdr:rowOff>170329</xdr:rowOff>
    </xdr:from>
    <xdr:to>
      <xdr:col>1</xdr:col>
      <xdr:colOff>2155762</xdr:colOff>
      <xdr:row>12</xdr:row>
      <xdr:rowOff>86061</xdr:rowOff>
    </xdr:to>
    <xdr:grpSp>
      <xdr:nvGrpSpPr>
        <xdr:cNvPr id="91" name="Group 90"/>
        <xdr:cNvGrpSpPr/>
      </xdr:nvGrpSpPr>
      <xdr:grpSpPr>
        <a:xfrm>
          <a:off x="174251" y="1046629"/>
          <a:ext cx="2048186" cy="1201607"/>
          <a:chOff x="7708900" y="5169926"/>
          <a:chExt cx="1595967" cy="940659"/>
        </a:xfrm>
      </xdr:grpSpPr>
      <xdr:sp macro="" textlink="">
        <xdr:nvSpPr>
          <xdr:cNvPr id="92" name="TextBox 3"/>
          <xdr:cNvSpPr txBox="1"/>
        </xdr:nvSpPr>
        <xdr:spPr>
          <a:xfrm flipH="1">
            <a:off x="7708900" y="5350342"/>
            <a:ext cx="1543722" cy="299072"/>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a:solidFill>
                  <a:srgbClr val="63686A"/>
                </a:solidFill>
              </a:rPr>
              <a:t>Priority</a:t>
            </a:r>
            <a:r>
              <a:rPr lang="en-US" sz="800" b="0" baseline="0">
                <a:solidFill>
                  <a:srgbClr val="63686A"/>
                </a:solidFill>
              </a:rPr>
              <a:t> needs reported by camp residents:</a:t>
            </a:r>
            <a:endParaRPr lang="en-US" sz="200" b="0">
              <a:solidFill>
                <a:srgbClr val="63686A"/>
              </a:solidFill>
            </a:endParaRPr>
          </a:p>
        </xdr:txBody>
      </xdr:sp>
      <xdr:sp macro="" textlink="Data_original!BI2">
        <xdr:nvSpPr>
          <xdr:cNvPr id="93" name="TextBox 92"/>
          <xdr:cNvSpPr txBox="1"/>
        </xdr:nvSpPr>
        <xdr:spPr>
          <a:xfrm>
            <a:off x="7881690" y="5646813"/>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FCA678D0-F7D0-48DD-84AD-550096D07651}" type="TxLink">
              <a:rPr lang="en-US" sz="1000">
                <a:solidFill>
                  <a:srgbClr val="63686A"/>
                </a:solidFill>
              </a:rPr>
              <a:pPr algn="l"/>
              <a:t>0</a:t>
            </a:fld>
            <a:endParaRPr lang="en-US" sz="1000">
              <a:solidFill>
                <a:srgbClr val="63686A"/>
              </a:solidFill>
            </a:endParaRPr>
          </a:p>
        </xdr:txBody>
      </xdr:sp>
      <xdr:sp macro="" textlink="Data_original!BK2">
        <xdr:nvSpPr>
          <xdr:cNvPr id="94" name="TextBox 93"/>
          <xdr:cNvSpPr txBox="1"/>
        </xdr:nvSpPr>
        <xdr:spPr>
          <a:xfrm>
            <a:off x="7881690" y="5796766"/>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08DC286-E835-4FF9-9F2D-50B2E27720C8}" type="TxLink">
              <a:rPr lang="en-US" sz="1000">
                <a:solidFill>
                  <a:srgbClr val="63686A"/>
                </a:solidFill>
              </a:rPr>
              <a:pPr algn="l"/>
              <a:t>Yes</a:t>
            </a:fld>
            <a:endParaRPr lang="en-US" sz="1000">
              <a:solidFill>
                <a:srgbClr val="63686A"/>
              </a:solidFill>
            </a:endParaRPr>
          </a:p>
        </xdr:txBody>
      </xdr:sp>
      <xdr:sp macro="" textlink="Data_original!BP2">
        <xdr:nvSpPr>
          <xdr:cNvPr id="95" name="TextBox 94"/>
          <xdr:cNvSpPr txBox="1"/>
        </xdr:nvSpPr>
        <xdr:spPr>
          <a:xfrm>
            <a:off x="7881690" y="5942401"/>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7B7AD53-2EEA-45AB-9112-13034DE6201B}" type="TxLink">
              <a:rPr lang="en-US" sz="1000">
                <a:solidFill>
                  <a:srgbClr val="63686A"/>
                </a:solidFill>
              </a:rPr>
              <a:pPr algn="l"/>
              <a:t>Yes</a:t>
            </a:fld>
            <a:endParaRPr lang="en-US" sz="1000">
              <a:solidFill>
                <a:srgbClr val="63686A"/>
              </a:solidFill>
            </a:endParaRPr>
          </a:p>
        </xdr:txBody>
      </xdr:sp>
      <xdr:sp macro="" textlink="Data_original!BJ2">
        <xdr:nvSpPr>
          <xdr:cNvPr id="96" name="TextBox 95"/>
          <xdr:cNvSpPr txBox="1"/>
        </xdr:nvSpPr>
        <xdr:spPr>
          <a:xfrm>
            <a:off x="8921305" y="5646813"/>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6BD82DA-85EE-475F-B2E3-6B9BC2F12BBD}" type="TxLink">
              <a:rPr lang="en-US" sz="1000" b="1">
                <a:solidFill>
                  <a:srgbClr val="0072BC"/>
                </a:solidFill>
              </a:rPr>
              <a:pPr algn="l"/>
              <a:t>43</a:t>
            </a:fld>
            <a:endParaRPr lang="en-US" sz="1000" b="1">
              <a:solidFill>
                <a:srgbClr val="0072BC"/>
              </a:solidFill>
            </a:endParaRPr>
          </a:p>
        </xdr:txBody>
      </xdr:sp>
      <xdr:sp macro="" textlink="Data_original!BL2">
        <xdr:nvSpPr>
          <xdr:cNvPr id="97" name="TextBox 96"/>
          <xdr:cNvSpPr txBox="1"/>
        </xdr:nvSpPr>
        <xdr:spPr>
          <a:xfrm>
            <a:off x="8921305" y="5796766"/>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477B003-7CAF-431C-BF86-85B49016F132}" type="TxLink">
              <a:rPr lang="en-US" sz="1000" b="1">
                <a:solidFill>
                  <a:srgbClr val="0072BC"/>
                </a:solidFill>
              </a:rPr>
              <a:pPr algn="l"/>
              <a:t>0</a:t>
            </a:fld>
            <a:endParaRPr lang="en-US" sz="1000" b="1">
              <a:solidFill>
                <a:srgbClr val="0072BC"/>
              </a:solidFill>
            </a:endParaRPr>
          </a:p>
        </xdr:txBody>
      </xdr:sp>
      <xdr:sp macro="" textlink="Data_original!BQ2">
        <xdr:nvSpPr>
          <xdr:cNvPr id="98" name="TextBox 97"/>
          <xdr:cNvSpPr txBox="1"/>
        </xdr:nvSpPr>
        <xdr:spPr>
          <a:xfrm>
            <a:off x="8921305" y="5942401"/>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EAA3490-D62A-4871-85AA-8E383965B137}" type="TxLink">
              <a:rPr lang="en-US" sz="1000" b="1">
                <a:solidFill>
                  <a:srgbClr val="0072BC"/>
                </a:solidFill>
              </a:rPr>
              <a:pPr algn="l"/>
              <a:t>0</a:t>
            </a:fld>
            <a:endParaRPr lang="en-US" sz="1000" b="1">
              <a:solidFill>
                <a:srgbClr val="0072BC"/>
              </a:solidFill>
            </a:endParaRPr>
          </a:p>
        </xdr:txBody>
      </xdr:sp>
      <xdr:sp macro="" textlink="#REF!">
        <xdr:nvSpPr>
          <xdr:cNvPr id="99" name="TextBox 90"/>
          <xdr:cNvSpPr txBox="1"/>
        </xdr:nvSpPr>
        <xdr:spPr>
          <a:xfrm>
            <a:off x="7708900" y="5170712"/>
            <a:ext cx="1289911" cy="219814"/>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62CE051F-9C27-41D1-845E-0C74593F51C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sp macro="" textlink="">
        <xdr:nvSpPr>
          <xdr:cNvPr id="100" name="TextBox 99"/>
          <xdr:cNvSpPr txBox="1"/>
        </xdr:nvSpPr>
        <xdr:spPr>
          <a:xfrm>
            <a:off x="7708900" y="5646813"/>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1</a:t>
            </a:r>
          </a:p>
        </xdr:txBody>
      </xdr:sp>
      <xdr:sp macro="" textlink="">
        <xdr:nvSpPr>
          <xdr:cNvPr id="101" name="TextBox 100"/>
          <xdr:cNvSpPr txBox="1"/>
        </xdr:nvSpPr>
        <xdr:spPr>
          <a:xfrm>
            <a:off x="7708900" y="5796766"/>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2</a:t>
            </a:r>
          </a:p>
        </xdr:txBody>
      </xdr:sp>
      <xdr:sp macro="" textlink="">
        <xdr:nvSpPr>
          <xdr:cNvPr id="102" name="TextBox 101"/>
          <xdr:cNvSpPr txBox="1"/>
        </xdr:nvSpPr>
        <xdr:spPr>
          <a:xfrm>
            <a:off x="7708900" y="5942401"/>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3</a:t>
            </a:r>
          </a:p>
        </xdr:txBody>
      </xdr:sp>
      <xdr:sp macro="" textlink="Data_original!#REF!">
        <xdr:nvSpPr>
          <xdr:cNvPr id="103" name="Rectangle 102"/>
          <xdr:cNvSpPr/>
        </xdr:nvSpPr>
        <xdr:spPr>
          <a:xfrm>
            <a:off x="7717367" y="5169926"/>
            <a:ext cx="1587500" cy="231521"/>
          </a:xfrm>
          <a:prstGeom prst="rect">
            <a:avLst/>
          </a:prstGeom>
          <a:noFill/>
        </xdr:spPr>
        <xdr:txBody>
          <a:bodyPr wrap="square" lIns="0" tIns="45714" rIns="0"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46C17820-2D1C-4FB4-9202-D009A590E483}"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clientData/>
  </xdr:twoCellAnchor>
  <xdr:twoCellAnchor>
    <xdr:from>
      <xdr:col>3</xdr:col>
      <xdr:colOff>448235</xdr:colOff>
      <xdr:row>36</xdr:row>
      <xdr:rowOff>125506</xdr:rowOff>
    </xdr:from>
    <xdr:to>
      <xdr:col>3</xdr:col>
      <xdr:colOff>2825675</xdr:colOff>
      <xdr:row>43</xdr:row>
      <xdr:rowOff>95026</xdr:rowOff>
    </xdr:to>
    <xdr:grpSp>
      <xdr:nvGrpSpPr>
        <xdr:cNvPr id="104" name="Group 103"/>
        <xdr:cNvGrpSpPr/>
      </xdr:nvGrpSpPr>
      <xdr:grpSpPr>
        <a:xfrm>
          <a:off x="11259110" y="6659656"/>
          <a:ext cx="2377440" cy="1236345"/>
          <a:chOff x="11939692" y="7297592"/>
          <a:chExt cx="2019300" cy="1021997"/>
        </a:xfrm>
      </xdr:grpSpPr>
      <xdr:sp macro="" textlink="">
        <xdr:nvSpPr>
          <xdr:cNvPr id="105"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indicating the following primary concerns:</a:t>
            </a:r>
            <a:endParaRPr lang="en-US" sz="200" b="0">
              <a:solidFill>
                <a:srgbClr val="63686A"/>
              </a:solidFill>
            </a:endParaRPr>
          </a:p>
        </xdr:txBody>
      </xdr:sp>
      <xdr:sp macro="" textlink="Data_original!BU8">
        <xdr:nvSpPr>
          <xdr:cNvPr id="106" name="TextBox 105"/>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A6FF4E7-90DA-4800-84A4-D0A079BF8342}" type="TxLink">
              <a:rPr lang="en-US" sz="1000">
                <a:solidFill>
                  <a:srgbClr val="63686A"/>
                </a:solidFill>
              </a:rPr>
              <a:pPr algn="l"/>
              <a:t>Cleaning of wash facilities ensured:</a:t>
            </a:fld>
            <a:endParaRPr lang="en-US" sz="1000">
              <a:solidFill>
                <a:srgbClr val="63686A"/>
              </a:solidFill>
            </a:endParaRPr>
          </a:p>
        </xdr:txBody>
      </xdr:sp>
      <xdr:sp macro="" textlink="Data_original!BV8">
        <xdr:nvSpPr>
          <xdr:cNvPr id="107" name="TextBox 106"/>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FFDCB3A-71D6-4F9C-9217-B727F3ABB527}" type="TxLink">
              <a:rPr lang="en-US" sz="1000">
                <a:solidFill>
                  <a:srgbClr val="63686A"/>
                </a:solidFill>
              </a:rPr>
              <a:pPr algn="l"/>
              <a:t>Garbage disposal/waste management organised:</a:t>
            </a:fld>
            <a:endParaRPr lang="en-US" sz="1000">
              <a:solidFill>
                <a:srgbClr val="63686A"/>
              </a:solidFill>
            </a:endParaRPr>
          </a:p>
        </xdr:txBody>
      </xdr:sp>
      <xdr:sp macro="" textlink="Data_original!BY8">
        <xdr:nvSpPr>
          <xdr:cNvPr id="108" name="TextBox 107"/>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2BF1C8CE-5EB5-4BF1-ABA2-2094DAAB5817}" type="TxLink">
              <a:rPr lang="en-US" sz="1000">
                <a:solidFill>
                  <a:srgbClr val="63686A"/>
                </a:solidFill>
              </a:rPr>
              <a:pPr algn="l"/>
              <a:t>Dry Food </a:t>
            </a:fld>
            <a:endParaRPr lang="en-US" sz="1000">
              <a:solidFill>
                <a:srgbClr val="63686A"/>
              </a:solidFill>
            </a:endParaRPr>
          </a:p>
        </xdr:txBody>
      </xdr:sp>
      <xdr:sp macro="" textlink="Data_original!BU2">
        <xdr:nvSpPr>
          <xdr:cNvPr id="109" name="TextBox 108"/>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374095B5-DC99-44E7-8EF0-36617BF75181}" type="TxLink">
              <a:rPr lang="en-US" sz="1000" b="1">
                <a:solidFill>
                  <a:srgbClr val="0072BC"/>
                </a:solidFill>
              </a:rPr>
              <a:pPr algn="l"/>
              <a:t>Yes</a:t>
            </a:fld>
            <a:endParaRPr lang="en-US" sz="1000" b="1">
              <a:solidFill>
                <a:srgbClr val="0072BC"/>
              </a:solidFill>
            </a:endParaRPr>
          </a:p>
        </xdr:txBody>
      </xdr:sp>
      <xdr:sp macro="" textlink="Data_original!BV2">
        <xdr:nvSpPr>
          <xdr:cNvPr id="110" name="TextBox 109"/>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EB62CC20-3FA2-4FBB-92A2-ACAA71B3CF8B}" type="TxLink">
              <a:rPr lang="en-US" sz="1000" b="1">
                <a:solidFill>
                  <a:srgbClr val="0072BC"/>
                </a:solidFill>
              </a:rPr>
              <a:pPr algn="l"/>
              <a:t>Yes</a:t>
            </a:fld>
            <a:endParaRPr lang="en-US" sz="1000" b="1">
              <a:solidFill>
                <a:srgbClr val="0072BC"/>
              </a:solidFill>
            </a:endParaRPr>
          </a:p>
        </xdr:txBody>
      </xdr:sp>
      <xdr:sp macro="" textlink="Data_original!BY2">
        <xdr:nvSpPr>
          <xdr:cNvPr id="111" name="TextBox 110"/>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E4FD877-7C2C-43D0-8D8F-A74147A87136}" type="TxLink">
              <a:rPr lang="en-US" sz="1000" b="1">
                <a:solidFill>
                  <a:srgbClr val="0072BC"/>
                </a:solidFill>
              </a:rPr>
              <a:pPr algn="l"/>
              <a:t>No</a:t>
            </a:fld>
            <a:endParaRPr lang="en-US" sz="1000" b="1">
              <a:solidFill>
                <a:srgbClr val="0072BC"/>
              </a:solidFill>
            </a:endParaRPr>
          </a:p>
        </xdr:txBody>
      </xdr:sp>
      <xdr:sp macro="" textlink="Data_original!BU5">
        <xdr:nvSpPr>
          <xdr:cNvPr id="112"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7A224428-6C7B-4569-97E7-25E7199C650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528917</xdr:colOff>
      <xdr:row>6</xdr:row>
      <xdr:rowOff>53789</xdr:rowOff>
    </xdr:from>
    <xdr:to>
      <xdr:col>3</xdr:col>
      <xdr:colOff>2723477</xdr:colOff>
      <xdr:row>14</xdr:row>
      <xdr:rowOff>142158</xdr:rowOff>
    </xdr:to>
    <xdr:grpSp>
      <xdr:nvGrpSpPr>
        <xdr:cNvPr id="136" name="Group 135"/>
        <xdr:cNvGrpSpPr/>
      </xdr:nvGrpSpPr>
      <xdr:grpSpPr>
        <a:xfrm>
          <a:off x="11339792" y="1130114"/>
          <a:ext cx="2194560" cy="1536169"/>
          <a:chOff x="8606118" y="5028936"/>
          <a:chExt cx="2194560" cy="1528699"/>
        </a:xfrm>
        <a:noFill/>
      </xdr:grpSpPr>
      <xdr:sp macro="" textlink="G19">
        <xdr:nvSpPr>
          <xdr:cNvPr id="137" name="Rectangle 136"/>
          <xdr:cNvSpPr/>
        </xdr:nvSpPr>
        <xdr:spPr>
          <a:xfrm>
            <a:off x="8606118" y="5028936"/>
            <a:ext cx="219456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AD4BF902-0B65-4CAD-A166-3B462642EBF6}"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aphicFrame macro="">
        <xdr:nvGraphicFramePr>
          <xdr:cNvPr id="138" name="Chart 137"/>
          <xdr:cNvGraphicFramePr>
            <a:graphicFrameLocks/>
          </xdr:cNvGraphicFramePr>
        </xdr:nvGraphicFramePr>
        <xdr:xfrm>
          <a:off x="8606118" y="5266302"/>
          <a:ext cx="2194560" cy="129133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3</xdr:col>
      <xdr:colOff>259976</xdr:colOff>
      <xdr:row>25</xdr:row>
      <xdr:rowOff>53788</xdr:rowOff>
    </xdr:from>
    <xdr:to>
      <xdr:col>3</xdr:col>
      <xdr:colOff>3477908</xdr:colOff>
      <xdr:row>35</xdr:row>
      <xdr:rowOff>71717</xdr:rowOff>
    </xdr:to>
    <xdr:grpSp>
      <xdr:nvGrpSpPr>
        <xdr:cNvPr id="139" name="Group 138"/>
        <xdr:cNvGrpSpPr/>
      </xdr:nvGrpSpPr>
      <xdr:grpSpPr>
        <a:xfrm>
          <a:off x="11070851" y="4587688"/>
          <a:ext cx="3217932" cy="1837204"/>
          <a:chOff x="729710" y="5357668"/>
          <a:chExt cx="3244022" cy="1715483"/>
        </a:xfrm>
        <a:solidFill>
          <a:schemeClr val="bg1">
            <a:alpha val="0"/>
          </a:schemeClr>
        </a:solidFill>
      </xdr:grpSpPr>
      <xdr:grpSp>
        <xdr:nvGrpSpPr>
          <xdr:cNvPr id="140" name="Group 139"/>
          <xdr:cNvGrpSpPr/>
        </xdr:nvGrpSpPr>
        <xdr:grpSpPr>
          <a:xfrm>
            <a:off x="729710" y="5357668"/>
            <a:ext cx="3244022" cy="1715483"/>
            <a:chOff x="8642777" y="2463765"/>
            <a:chExt cx="3698982" cy="1707624"/>
          </a:xfrm>
          <a:grpFill/>
        </xdr:grpSpPr>
        <xdr:sp macro="" textlink="#REF!">
          <xdr:nvSpPr>
            <xdr:cNvPr id="143" name="Rectangle 142"/>
            <xdr:cNvSpPr/>
          </xdr:nvSpPr>
          <xdr:spPr>
            <a:xfrm>
              <a:off x="8678959" y="2463765"/>
              <a:ext cx="3598766" cy="255295"/>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FD08F526-2400-475A-A323-541AC00E7524}" type="TxLink">
                <a:rPr lang="en-US" sz="1200" b="1">
                  <a:solidFill>
                    <a:srgbClr val="0072BC"/>
                  </a:solidFill>
                  <a:latin typeface="Arial" pitchFamily="34" charset="0"/>
                  <a:cs typeface="Arial" pitchFamily="34" charset="0"/>
                </a:rPr>
                <a:pPr/>
                <a:t>Age and Gender Breakdown</a:t>
              </a:fld>
              <a:endParaRPr lang="en-US" sz="1200" b="1">
                <a:solidFill>
                  <a:srgbClr val="0072BC"/>
                </a:solidFill>
                <a:latin typeface="Arial" pitchFamily="34" charset="0"/>
                <a:cs typeface="Arial" pitchFamily="34" charset="0"/>
              </a:endParaRPr>
            </a:p>
          </xdr:txBody>
        </xdr:sp>
        <xdr:graphicFrame macro="">
          <xdr:nvGraphicFramePr>
            <xdr:cNvPr id="144" name="Chart 143"/>
            <xdr:cNvGraphicFramePr>
              <a:graphicFrameLocks/>
            </xdr:cNvGraphicFramePr>
          </xdr:nvGraphicFramePr>
          <xdr:xfrm>
            <a:off x="8642777" y="2781300"/>
            <a:ext cx="3698982" cy="1390089"/>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141" name="Rectangle 140"/>
          <xdr:cNvSpPr/>
        </xdr:nvSpPr>
        <xdr:spPr>
          <a:xfrm>
            <a:off x="2044627" y="5619637"/>
            <a:ext cx="617442" cy="149598"/>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Males</a:t>
            </a:r>
          </a:p>
        </xdr:txBody>
      </xdr:sp>
      <xdr:sp macro="" textlink="">
        <xdr:nvSpPr>
          <xdr:cNvPr id="142" name="Rectangle 141"/>
          <xdr:cNvSpPr/>
        </xdr:nvSpPr>
        <xdr:spPr>
          <a:xfrm>
            <a:off x="3088506" y="5619636"/>
            <a:ext cx="818633" cy="19449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Females</a:t>
            </a:r>
          </a:p>
        </xdr:txBody>
      </xdr:sp>
    </xdr:grpSp>
    <xdr:clientData/>
  </xdr:twoCellAnchor>
  <xdr:twoCellAnchor>
    <xdr:from>
      <xdr:col>1</xdr:col>
      <xdr:colOff>3101787</xdr:colOff>
      <xdr:row>14</xdr:row>
      <xdr:rowOff>136955</xdr:rowOff>
    </xdr:from>
    <xdr:to>
      <xdr:col>1</xdr:col>
      <xdr:colOff>6454585</xdr:colOff>
      <xdr:row>23</xdr:row>
      <xdr:rowOff>41929</xdr:rowOff>
    </xdr:to>
    <xdr:grpSp>
      <xdr:nvGrpSpPr>
        <xdr:cNvPr id="145" name="Group 144"/>
        <xdr:cNvGrpSpPr/>
      </xdr:nvGrpSpPr>
      <xdr:grpSpPr>
        <a:xfrm>
          <a:off x="3168462" y="2661080"/>
          <a:ext cx="3352798" cy="1552799"/>
          <a:chOff x="4894729" y="5821973"/>
          <a:chExt cx="2411506" cy="1711218"/>
        </a:xfrm>
      </xdr:grpSpPr>
      <xdr:grpSp>
        <xdr:nvGrpSpPr>
          <xdr:cNvPr id="146" name="Group 145"/>
          <xdr:cNvGrpSpPr/>
        </xdr:nvGrpSpPr>
        <xdr:grpSpPr>
          <a:xfrm>
            <a:off x="4894729" y="6033247"/>
            <a:ext cx="2411506" cy="1499944"/>
            <a:chOff x="7929860" y="3253922"/>
            <a:chExt cx="2677720" cy="1563242"/>
          </a:xfrm>
        </xdr:grpSpPr>
        <xdr:graphicFrame macro="">
          <xdr:nvGraphicFramePr>
            <xdr:cNvPr id="148" name="Chart 147"/>
            <xdr:cNvGraphicFramePr/>
          </xdr:nvGraphicFramePr>
          <xdr:xfrm>
            <a:off x="7929860" y="3478696"/>
            <a:ext cx="2677720" cy="1338468"/>
          </xdr:xfrm>
          <a:graphic>
            <a:graphicData uri="http://schemas.openxmlformats.org/drawingml/2006/chart">
              <c:chart xmlns:c="http://schemas.openxmlformats.org/drawingml/2006/chart" xmlns:r="http://schemas.openxmlformats.org/officeDocument/2006/relationships" r:id="rId4"/>
            </a:graphicData>
          </a:graphic>
        </xdr:graphicFrame>
        <xdr:sp macro="" textlink="AA42">
          <xdr:nvSpPr>
            <xdr:cNvPr id="149" name="Rectangle 148"/>
            <xdr:cNvSpPr/>
          </xdr:nvSpPr>
          <xdr:spPr>
            <a:xfrm>
              <a:off x="7929861" y="3253922"/>
              <a:ext cx="2194560" cy="224779"/>
            </a:xfrm>
            <a:prstGeom prst="rect">
              <a:avLst/>
            </a:prstGeom>
            <a:no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11A8BCB3-4068-4570-BB91-0F59EE283A3D}"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sp macro="" textlink="$G$23">
        <xdr:nvSpPr>
          <xdr:cNvPr id="147" name="Rectangle 146"/>
          <xdr:cNvSpPr/>
        </xdr:nvSpPr>
        <xdr:spPr>
          <a:xfrm>
            <a:off x="5337139" y="5821973"/>
            <a:ext cx="1897380" cy="246544"/>
          </a:xfrm>
          <a:prstGeom prst="rect">
            <a:avLst/>
          </a:prstGeom>
          <a:solidFill>
            <a:schemeClr val="bg1">
              <a:alpha val="0"/>
            </a:schemeClr>
          </a:solid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BA1E1E96-0396-4338-A8B6-DC9C4758EEEF}" type="TxLink">
              <a:rPr lang="en-US" sz="1200" b="1">
                <a:solidFill>
                  <a:srgbClr val="0072BC"/>
                </a:solidFill>
                <a:latin typeface="Arial" pitchFamily="34" charset="0"/>
                <a:cs typeface="Arial" pitchFamily="34" charset="0"/>
              </a:rPr>
              <a:pPr/>
              <a:t> </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171554</xdr:colOff>
      <xdr:row>53</xdr:row>
      <xdr:rowOff>36752</xdr:rowOff>
    </xdr:from>
    <xdr:to>
      <xdr:col>3</xdr:col>
      <xdr:colOff>3451410</xdr:colOff>
      <xdr:row>63</xdr:row>
      <xdr:rowOff>54682</xdr:rowOff>
    </xdr:to>
    <xdr:grpSp>
      <xdr:nvGrpSpPr>
        <xdr:cNvPr id="150" name="Group 149"/>
        <xdr:cNvGrpSpPr/>
      </xdr:nvGrpSpPr>
      <xdr:grpSpPr>
        <a:xfrm>
          <a:off x="10982429" y="9647477"/>
          <a:ext cx="3279856" cy="1837205"/>
          <a:chOff x="143437" y="5988424"/>
          <a:chExt cx="3279856" cy="1674154"/>
        </a:xfrm>
      </xdr:grpSpPr>
      <mc:AlternateContent xmlns:mc="http://schemas.openxmlformats.org/markup-compatibility/2006" xmlns:a14="http://schemas.microsoft.com/office/drawing/2010/main">
        <mc:Choice Requires="a14">
          <xdr:pic>
            <xdr:nvPicPr>
              <xdr:cNvPr id="151" name="Picture 150"/>
              <xdr:cNvPicPr>
                <a:picLocks noChangeAspect="1" noChangeArrowheads="1"/>
                <a:extLst>
                  <a:ext uri="{84589F7E-364E-4C9E-8A38-B11213B215E9}">
                    <a14:cameraTool cellRange="Profile_Portrait!$AB$5:$AD$14" spid="_x0000_s87298"/>
                  </a:ext>
                </a:extLst>
              </xdr:cNvPicPr>
            </xdr:nvPicPr>
            <xdr:blipFill>
              <a:blip xmlns:r="http://schemas.openxmlformats.org/officeDocument/2006/relationships" r:embed="rId5"/>
              <a:srcRect/>
              <a:stretch>
                <a:fillRect/>
              </a:stretch>
            </xdr:blipFill>
            <xdr:spPr bwMode="auto">
              <a:xfrm>
                <a:off x="143437" y="6248399"/>
                <a:ext cx="3279856" cy="1414179"/>
              </a:xfrm>
              <a:prstGeom prst="rect">
                <a:avLst/>
              </a:prstGeom>
              <a:solidFill>
                <a:schemeClr val="bg1">
                  <a:alpha val="0"/>
                </a:schemeClr>
              </a:solidFill>
              <a:extLst/>
            </xdr:spPr>
          </xdr:pic>
        </mc:Choice>
        <mc:Fallback xmlns=""/>
      </mc:AlternateContent>
      <xdr:sp macro="" textlink="">
        <xdr:nvSpPr>
          <xdr:cNvPr id="152" name="Rectangle 151"/>
          <xdr:cNvSpPr/>
        </xdr:nvSpPr>
        <xdr:spPr>
          <a:xfrm>
            <a:off x="215153" y="5988424"/>
            <a:ext cx="2987314" cy="273411"/>
          </a:xfrm>
          <a:prstGeom prst="rect">
            <a:avLst/>
          </a:prstGeom>
          <a:solidFill>
            <a:schemeClr val="bg1">
              <a:alpha val="0"/>
            </a:schemeClr>
          </a:solidFill>
        </xdr:spPr>
        <xdr:txBody>
          <a:bodyPr wrap="square" lIns="91427" tIns="45714" rIns="91427" bIns="45714">
            <a:noAutofit/>
          </a:bodyPr>
          <a:lstStyle/>
          <a:p>
            <a:r>
              <a:rPr lang="en-US" sz="1200" b="1" i="0" u="none" strike="noStrike">
                <a:solidFill>
                  <a:srgbClr val="0072BC"/>
                </a:solidFill>
                <a:latin typeface="Arial" pitchFamily="34" charset="0"/>
                <a:cs typeface="Arial" pitchFamily="34" charset="0"/>
              </a:rPr>
              <a:t>Vulnerable Populations</a:t>
            </a:r>
          </a:p>
        </xdr:txBody>
      </xdr:sp>
    </xdr:grpSp>
    <xdr:clientData/>
  </xdr:twoCellAnchor>
  <xdr:twoCellAnchor>
    <xdr:from>
      <xdr:col>3</xdr:col>
      <xdr:colOff>254571</xdr:colOff>
      <xdr:row>64</xdr:row>
      <xdr:rowOff>126399</xdr:rowOff>
    </xdr:from>
    <xdr:to>
      <xdr:col>3</xdr:col>
      <xdr:colOff>2913529</xdr:colOff>
      <xdr:row>74</xdr:row>
      <xdr:rowOff>153294</xdr:rowOff>
    </xdr:to>
    <xdr:grpSp>
      <xdr:nvGrpSpPr>
        <xdr:cNvPr id="153" name="Group 152"/>
        <xdr:cNvGrpSpPr/>
      </xdr:nvGrpSpPr>
      <xdr:grpSpPr>
        <a:xfrm>
          <a:off x="11065446" y="11737374"/>
          <a:ext cx="2658958" cy="1846170"/>
          <a:chOff x="8369732" y="4963082"/>
          <a:chExt cx="2299576" cy="1659250"/>
        </a:xfrm>
        <a:noFill/>
      </xdr:grpSpPr>
      <xdr:sp macro="" textlink="G15">
        <xdr:nvSpPr>
          <xdr:cNvPr id="154" name="Rectangle 153"/>
          <xdr:cNvSpPr/>
        </xdr:nvSpPr>
        <xdr:spPr>
          <a:xfrm>
            <a:off x="8724701" y="4963082"/>
            <a:ext cx="176258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3D2DF285-3998-4FBA-B4B1-75AC8D522187}" type="TxLink">
              <a:rPr lang="en-GB" sz="1200" b="1">
                <a:solidFill>
                  <a:srgbClr val="0072BC"/>
                </a:solidFill>
                <a:latin typeface="Arial" pitchFamily="34" charset="0"/>
                <a:cs typeface="Arial" pitchFamily="34" charset="0"/>
              </a:rPr>
              <a:pPr/>
              <a:t> </a:t>
            </a:fld>
            <a:endParaRPr lang="en-US" sz="1200" b="1">
              <a:solidFill>
                <a:srgbClr val="0072BC"/>
              </a:solidFill>
              <a:latin typeface="Arial" pitchFamily="34" charset="0"/>
              <a:cs typeface="Arial" pitchFamily="34" charset="0"/>
            </a:endParaRPr>
          </a:p>
        </xdr:txBody>
      </xdr:sp>
      <xdr:graphicFrame macro="">
        <xdr:nvGraphicFramePr>
          <xdr:cNvPr id="155" name="Chart 154"/>
          <xdr:cNvGraphicFramePr>
            <a:graphicFrameLocks/>
          </xdr:cNvGraphicFramePr>
        </xdr:nvGraphicFramePr>
        <xdr:xfrm>
          <a:off x="8369732" y="5141687"/>
          <a:ext cx="2299576" cy="148064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107576</xdr:colOff>
      <xdr:row>25</xdr:row>
      <xdr:rowOff>71717</xdr:rowOff>
    </xdr:from>
    <xdr:to>
      <xdr:col>1</xdr:col>
      <xdr:colOff>6436658</xdr:colOff>
      <xdr:row>39</xdr:row>
      <xdr:rowOff>62752</xdr:rowOff>
    </xdr:to>
    <xdr:grpSp>
      <xdr:nvGrpSpPr>
        <xdr:cNvPr id="156" name="Group 155"/>
        <xdr:cNvGrpSpPr/>
      </xdr:nvGrpSpPr>
      <xdr:grpSpPr>
        <a:xfrm>
          <a:off x="174251" y="4605617"/>
          <a:ext cx="6329082" cy="2534210"/>
          <a:chOff x="125904" y="7888941"/>
          <a:chExt cx="4446096" cy="2438400"/>
        </a:xfrm>
      </xdr:grpSpPr>
      <mc:AlternateContent xmlns:mc="http://schemas.openxmlformats.org/markup-compatibility/2006" xmlns:a14="http://schemas.microsoft.com/office/drawing/2010/main">
        <mc:Choice Requires="a14">
          <xdr:pic>
            <xdr:nvPicPr>
              <xdr:cNvPr id="157" name="Picture 156"/>
              <xdr:cNvPicPr>
                <a:picLocks noChangeAspect="1" noChangeArrowheads="1"/>
                <a:extLst>
                  <a:ext uri="{84589F7E-364E-4C9E-8A38-B11213B215E9}">
                    <a14:cameraTool cellRange="Profile_Portrait!$N$5:$S$17" spid="_x0000_s87299"/>
                  </a:ext>
                </a:extLst>
              </xdr:cNvPicPr>
            </xdr:nvPicPr>
            <xdr:blipFill>
              <a:blip xmlns:r="http://schemas.openxmlformats.org/officeDocument/2006/relationships" r:embed="rId7"/>
              <a:srcRect/>
              <a:stretch>
                <a:fillRect/>
              </a:stretch>
            </xdr:blipFill>
            <xdr:spPr bwMode="auto">
              <a:xfrm>
                <a:off x="125904" y="7888941"/>
                <a:ext cx="4446096" cy="2438400"/>
              </a:xfrm>
              <a:prstGeom prst="rect">
                <a:avLst/>
              </a:prstGeom>
              <a:solidFill>
                <a:schemeClr val="bg1">
                  <a:alpha val="0"/>
                </a:schemeClr>
              </a:solidFill>
              <a:extLst/>
            </xdr:spPr>
          </xdr:pic>
        </mc:Choice>
        <mc:Fallback xmlns=""/>
      </mc:AlternateContent>
      <xdr:sp macro="" textlink="">
        <xdr:nvSpPr>
          <xdr:cNvPr id="158" name="Rectangle 157"/>
          <xdr:cNvSpPr/>
        </xdr:nvSpPr>
        <xdr:spPr>
          <a:xfrm>
            <a:off x="502023" y="7933764"/>
            <a:ext cx="3130749" cy="273411"/>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Basic</a:t>
            </a:r>
            <a:r>
              <a:rPr lang="en-US" sz="1200" b="1" i="0" u="none" strike="noStrike" baseline="0">
                <a:solidFill>
                  <a:srgbClr val="0072BC"/>
                </a:solidFill>
                <a:latin typeface="Arial" pitchFamily="34" charset="0"/>
                <a:cs typeface="Arial" pitchFamily="34" charset="0"/>
              </a:rPr>
              <a:t> Sectorial Overiew</a:t>
            </a:r>
            <a:endParaRPr lang="en-US" sz="1200" b="1" i="0" u="none" strike="noStrike">
              <a:solidFill>
                <a:srgbClr val="0072BC"/>
              </a:solidFill>
              <a:latin typeface="Arial" pitchFamily="34" charset="0"/>
              <a:cs typeface="Arial" pitchFamily="34" charset="0"/>
            </a:endParaRPr>
          </a:p>
        </xdr:txBody>
      </xdr:sp>
    </xdr:grpSp>
    <xdr:clientData/>
  </xdr:twoCellAnchor>
  <xdr:twoCellAnchor>
    <xdr:from>
      <xdr:col>0</xdr:col>
      <xdr:colOff>71717</xdr:colOff>
      <xdr:row>44</xdr:row>
      <xdr:rowOff>170329</xdr:rowOff>
    </xdr:from>
    <xdr:to>
      <xdr:col>1</xdr:col>
      <xdr:colOff>8122022</xdr:colOff>
      <xdr:row>62</xdr:row>
      <xdr:rowOff>45992</xdr:rowOff>
    </xdr:to>
    <xdr:grpSp>
      <xdr:nvGrpSpPr>
        <xdr:cNvPr id="66" name="Group 65"/>
        <xdr:cNvGrpSpPr/>
      </xdr:nvGrpSpPr>
      <xdr:grpSpPr>
        <a:xfrm>
          <a:off x="62192" y="8152279"/>
          <a:ext cx="8126505" cy="3142738"/>
          <a:chOff x="71718" y="8130988"/>
          <a:chExt cx="7151886" cy="3120886"/>
        </a:xfrm>
      </xdr:grpSpPr>
      <mc:AlternateContent xmlns:mc="http://schemas.openxmlformats.org/markup-compatibility/2006" xmlns:a14="http://schemas.microsoft.com/office/drawing/2010/main">
        <mc:Choice Requires="a14">
          <xdr:pic>
            <xdr:nvPicPr>
              <xdr:cNvPr id="159" name="Picture 158"/>
              <xdr:cNvPicPr>
                <a:picLocks noChangeAspect="1" noChangeArrowheads="1"/>
                <a:extLst>
                  <a:ext uri="{84589F7E-364E-4C9E-8A38-B11213B215E9}">
                    <a14:cameraTool cellRange="Profile_Portrait!$U$5:$Z$22" spid="_x0000_s87300"/>
                  </a:ext>
                </a:extLst>
              </xdr:cNvPicPr>
            </xdr:nvPicPr>
            <xdr:blipFill>
              <a:blip xmlns:r="http://schemas.openxmlformats.org/officeDocument/2006/relationships" r:embed="rId8"/>
              <a:srcRect/>
              <a:stretch>
                <a:fillRect/>
              </a:stretch>
            </xdr:blipFill>
            <xdr:spPr bwMode="auto">
              <a:xfrm>
                <a:off x="71718" y="8139953"/>
                <a:ext cx="7151886" cy="3111921"/>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161" name="Rectangle 160"/>
          <xdr:cNvSpPr/>
        </xdr:nvSpPr>
        <xdr:spPr>
          <a:xfrm>
            <a:off x="744071" y="8130988"/>
            <a:ext cx="4456667" cy="282458"/>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Detailed </a:t>
            </a:r>
            <a:r>
              <a:rPr lang="en-US" sz="1200" b="1" i="0" u="none" strike="noStrike" baseline="0">
                <a:solidFill>
                  <a:srgbClr val="0072BC"/>
                </a:solidFill>
                <a:latin typeface="Arial" pitchFamily="34" charset="0"/>
                <a:cs typeface="Arial" pitchFamily="34" charset="0"/>
              </a:rPr>
              <a:t>Sectorial Overiew</a:t>
            </a:r>
            <a:endParaRPr lang="en-US" sz="1200" b="1" i="0" u="none" strike="noStrike">
              <a:solidFill>
                <a:srgbClr val="0072BC"/>
              </a:solidFill>
              <a:latin typeface="Arial" pitchFamily="34" charset="0"/>
              <a:cs typeface="Arial" pitchFamily="34" charset="0"/>
            </a:endParaRPr>
          </a:p>
        </xdr:txBody>
      </xdr:sp>
    </xdr:grpSp>
    <xdr:clientData/>
  </xdr:twoCellAnchor>
  <xdr:twoCellAnchor>
    <xdr:from>
      <xdr:col>1</xdr:col>
      <xdr:colOff>107576</xdr:colOff>
      <xdr:row>14</xdr:row>
      <xdr:rowOff>136955</xdr:rowOff>
    </xdr:from>
    <xdr:to>
      <xdr:col>1</xdr:col>
      <xdr:colOff>3397622</xdr:colOff>
      <xdr:row>22</xdr:row>
      <xdr:rowOff>129783</xdr:rowOff>
    </xdr:to>
    <xdr:grpSp>
      <xdr:nvGrpSpPr>
        <xdr:cNvPr id="162" name="Group 161"/>
        <xdr:cNvGrpSpPr/>
      </xdr:nvGrpSpPr>
      <xdr:grpSpPr>
        <a:xfrm>
          <a:off x="174251" y="2661080"/>
          <a:ext cx="3290046" cy="1459678"/>
          <a:chOff x="4399023" y="4242145"/>
          <a:chExt cx="2856950" cy="1310089"/>
        </a:xfrm>
      </xdr:grpSpPr>
      <xdr:sp macro="" textlink="Data_original!Y1">
        <xdr:nvSpPr>
          <xdr:cNvPr id="163" name="TextBox 162"/>
          <xdr:cNvSpPr txBox="1"/>
        </xdr:nvSpPr>
        <xdr:spPr>
          <a:xfrm>
            <a:off x="4399024" y="5183243"/>
            <a:ext cx="1097280" cy="1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D7E9E6A5-2466-48BD-9CF1-08AA17C98B6B}" type="TxLink">
              <a:rPr lang="en-US" sz="1000">
                <a:ln>
                  <a:noFill/>
                </a:ln>
                <a:solidFill>
                  <a:srgbClr val="63686A"/>
                </a:solidFill>
                <a:latin typeface="Arial" pitchFamily="34" charset="0"/>
                <a:ea typeface="+mn-ea"/>
                <a:cs typeface="Arial" pitchFamily="34" charset="0"/>
              </a:rPr>
              <a:pPr marL="0" indent="0" algn="l"/>
              <a:t>Site Manager</a:t>
            </a:fld>
            <a:endParaRPr lang="en-US" sz="1000">
              <a:ln>
                <a:noFill/>
              </a:ln>
              <a:solidFill>
                <a:srgbClr val="63686A"/>
              </a:solidFill>
              <a:latin typeface="Arial" pitchFamily="34" charset="0"/>
              <a:ea typeface="+mn-ea"/>
              <a:cs typeface="Arial" pitchFamily="34" charset="0"/>
            </a:endParaRPr>
          </a:p>
        </xdr:txBody>
      </xdr:sp>
      <xdr:sp macro="" textlink="">
        <xdr:nvSpPr>
          <xdr:cNvPr id="164" name="TextBox 73"/>
          <xdr:cNvSpPr txBox="1"/>
        </xdr:nvSpPr>
        <xdr:spPr>
          <a:xfrm>
            <a:off x="4399023" y="4242145"/>
            <a:ext cx="822960" cy="184374"/>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Overview</a:t>
            </a:r>
            <a:endParaRPr lang="en-US" sz="200" b="1">
              <a:solidFill>
                <a:srgbClr val="63686A"/>
              </a:solidFill>
            </a:endParaRPr>
          </a:p>
        </xdr:txBody>
      </xdr:sp>
      <xdr:sp macro="" textlink="Data_original!T1">
        <xdr:nvSpPr>
          <xdr:cNvPr id="165" name="TextBox 164"/>
          <xdr:cNvSpPr txBox="1"/>
        </xdr:nvSpPr>
        <xdr:spPr>
          <a:xfrm>
            <a:off x="4399024" y="4446878"/>
            <a:ext cx="455082"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D1C3DCBB-B170-46DE-ABE9-F2D6E5E2F6C0}" type="TxLink">
              <a:rPr lang="en-US" sz="1000">
                <a:ln>
                  <a:noFill/>
                </a:ln>
                <a:solidFill>
                  <a:srgbClr val="63686A"/>
                </a:solidFill>
                <a:latin typeface="Arial" pitchFamily="34" charset="0"/>
                <a:cs typeface="Arial" pitchFamily="34" charset="0"/>
              </a:rPr>
              <a:pPr algn="l"/>
              <a:t>No registration</a:t>
            </a:fld>
            <a:endParaRPr lang="en-US" sz="1000">
              <a:ln>
                <a:noFill/>
              </a:ln>
              <a:solidFill>
                <a:srgbClr val="63686A"/>
              </a:solidFill>
              <a:latin typeface="Arial" pitchFamily="34" charset="0"/>
              <a:cs typeface="Arial" pitchFamily="34" charset="0"/>
            </a:endParaRPr>
          </a:p>
        </xdr:txBody>
      </xdr:sp>
      <xdr:sp macro="" textlink="Data_original!U1">
        <xdr:nvSpPr>
          <xdr:cNvPr id="166" name="TextBox 165"/>
          <xdr:cNvSpPr txBox="1"/>
        </xdr:nvSpPr>
        <xdr:spPr>
          <a:xfrm>
            <a:off x="4399024" y="4618204"/>
            <a:ext cx="45720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D63F338-830E-4A07-AFD6-273044EA5054}" type="TxLink">
              <a:rPr lang="en-US" sz="1000">
                <a:ln>
                  <a:noFill/>
                </a:ln>
                <a:solidFill>
                  <a:srgbClr val="63686A"/>
                </a:solidFill>
                <a:latin typeface="Arial" pitchFamily="34" charset="0"/>
                <a:cs typeface="Arial" pitchFamily="34" charset="0"/>
              </a:rPr>
              <a:pPr algn="l"/>
              <a:t>First Reception Service</a:t>
            </a:fld>
            <a:endParaRPr lang="en-US" sz="1000">
              <a:ln>
                <a:noFill/>
              </a:ln>
              <a:solidFill>
                <a:srgbClr val="63686A"/>
              </a:solidFill>
              <a:latin typeface="Arial" pitchFamily="34" charset="0"/>
              <a:cs typeface="Arial" pitchFamily="34" charset="0"/>
            </a:endParaRPr>
          </a:p>
        </xdr:txBody>
      </xdr:sp>
      <xdr:sp macro="" textlink="Data_original!W1">
        <xdr:nvSpPr>
          <xdr:cNvPr id="167" name="TextBox 166"/>
          <xdr:cNvSpPr txBox="1"/>
        </xdr:nvSpPr>
        <xdr:spPr>
          <a:xfrm>
            <a:off x="4399024" y="4806069"/>
            <a:ext cx="155448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6B66799E-C058-480D-8C7C-D9FB41D9D05E}" type="TxLink">
              <a:rPr lang="en-US" sz="1000">
                <a:ln>
                  <a:noFill/>
                </a:ln>
                <a:solidFill>
                  <a:srgbClr val="63686A"/>
                </a:solidFill>
                <a:latin typeface="Arial" pitchFamily="34" charset="0"/>
                <a:cs typeface="Arial" pitchFamily="34" charset="0"/>
              </a:rPr>
              <a:pPr/>
              <a:t>Police</a:t>
            </a:fld>
            <a:endParaRPr lang="en-US" sz="1000">
              <a:ln>
                <a:noFill/>
              </a:ln>
              <a:solidFill>
                <a:srgbClr val="63686A"/>
              </a:solidFill>
              <a:latin typeface="Arial" pitchFamily="34" charset="0"/>
              <a:cs typeface="Arial" pitchFamily="34" charset="0"/>
            </a:endParaRPr>
          </a:p>
        </xdr:txBody>
      </xdr:sp>
      <xdr:sp macro="" textlink="Data_original!AA1">
        <xdr:nvSpPr>
          <xdr:cNvPr id="168" name="TextBox 167"/>
          <xdr:cNvSpPr txBox="1"/>
        </xdr:nvSpPr>
        <xdr:spPr>
          <a:xfrm>
            <a:off x="4399024" y="5367854"/>
            <a:ext cx="128016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485267CC-3E50-4BF6-8889-E8BA53CB1625}" type="TxLink">
              <a:rPr lang="en-US" sz="1000">
                <a:ln>
                  <a:noFill/>
                </a:ln>
                <a:solidFill>
                  <a:srgbClr val="63686A"/>
                </a:solidFill>
                <a:latin typeface="Arial" pitchFamily="34" charset="0"/>
                <a:cs typeface="Arial" pitchFamily="34" charset="0"/>
              </a:rPr>
              <a:pPr/>
              <a:t>Main nationality present Other</a:t>
            </a:fld>
            <a:endParaRPr lang="en-US" sz="1000">
              <a:ln>
                <a:noFill/>
              </a:ln>
              <a:solidFill>
                <a:srgbClr val="63686A"/>
              </a:solidFill>
              <a:latin typeface="Arial" pitchFamily="34" charset="0"/>
              <a:cs typeface="Arial" pitchFamily="34" charset="0"/>
            </a:endParaRPr>
          </a:p>
        </xdr:txBody>
      </xdr:sp>
      <xdr:sp macro="" textlink="Data_original!AB1">
        <xdr:nvSpPr>
          <xdr:cNvPr id="169" name="TextBox 168"/>
          <xdr:cNvSpPr txBox="1"/>
        </xdr:nvSpPr>
        <xdr:spPr>
          <a:xfrm>
            <a:off x="5838331" y="5367854"/>
            <a:ext cx="100584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AC21F1AC-C24B-40F6-9130-14E3820E3F44}" type="TxLink">
              <a:rPr lang="en-US" sz="1000">
                <a:ln>
                  <a:noFill/>
                </a:ln>
                <a:solidFill>
                  <a:srgbClr val="63686A"/>
                </a:solidFill>
                <a:latin typeface="Arial" pitchFamily="34" charset="0"/>
                <a:cs typeface="Arial" pitchFamily="34" charset="0"/>
              </a:rPr>
              <a:pPr/>
              <a:t>% 1st Nationality</a:t>
            </a:fld>
            <a:endParaRPr lang="en-US" sz="1000">
              <a:ln>
                <a:noFill/>
              </a:ln>
              <a:solidFill>
                <a:srgbClr val="63686A"/>
              </a:solidFill>
              <a:latin typeface="Arial" pitchFamily="34" charset="0"/>
              <a:cs typeface="Arial" pitchFamily="34" charset="0"/>
            </a:endParaRPr>
          </a:p>
        </xdr:txBody>
      </xdr:sp>
      <xdr:sp macro="" textlink="Data_original!AD1">
        <xdr:nvSpPr>
          <xdr:cNvPr id="170" name="TextBox 169"/>
          <xdr:cNvSpPr txBox="1"/>
        </xdr:nvSpPr>
        <xdr:spPr>
          <a:xfrm>
            <a:off x="4399024" y="4993582"/>
            <a:ext cx="1905988"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8ABB7304-D001-4A15-8ACE-4296B673D5A8}" type="TxLink">
              <a:rPr lang="en-US" sz="1000">
                <a:ln>
                  <a:noFill/>
                </a:ln>
                <a:solidFill>
                  <a:srgbClr val="63686A"/>
                </a:solidFill>
                <a:latin typeface="Arial" pitchFamily="34" charset="0"/>
                <a:cs typeface="Arial" pitchFamily="34" charset="0"/>
              </a:rPr>
              <a:pPr/>
              <a:t>Second nationality present Other</a:t>
            </a:fld>
            <a:endParaRPr lang="en-US" sz="1000">
              <a:ln>
                <a:noFill/>
              </a:ln>
              <a:solidFill>
                <a:srgbClr val="63686A"/>
              </a:solidFill>
              <a:latin typeface="Arial" pitchFamily="34" charset="0"/>
              <a:cs typeface="Arial" pitchFamily="34" charset="0"/>
            </a:endParaRPr>
          </a:p>
        </xdr:txBody>
      </xdr:sp>
      <xdr:sp macro="" textlink="Data_original!T2">
        <xdr:nvSpPr>
          <xdr:cNvPr id="171" name="TextBox 170"/>
          <xdr:cNvSpPr txBox="1"/>
        </xdr:nvSpPr>
        <xdr:spPr>
          <a:xfrm>
            <a:off x="4805151" y="4453154"/>
            <a:ext cx="164592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65C2CAA5-268F-4318-8DDC-7B1D9E8DA330}" type="TxLink">
              <a:rPr lang="en-US" sz="1000" b="1">
                <a:solidFill>
                  <a:srgbClr val="0072BC"/>
                </a:solidFill>
                <a:latin typeface="Arial" pitchFamily="34" charset="0"/>
                <a:cs typeface="Arial" pitchFamily="34" charset="0"/>
              </a:rPr>
              <a:pPr algn="l"/>
              <a:t>No</a:t>
            </a:fld>
            <a:endParaRPr lang="en-US" sz="1000" b="1">
              <a:solidFill>
                <a:srgbClr val="0072BC"/>
              </a:solidFill>
              <a:latin typeface="Arial" pitchFamily="34" charset="0"/>
              <a:cs typeface="Arial" pitchFamily="34" charset="0"/>
            </a:endParaRPr>
          </a:p>
        </xdr:txBody>
      </xdr:sp>
      <xdr:sp macro="" textlink="Data_original!W2">
        <xdr:nvSpPr>
          <xdr:cNvPr id="172" name="TextBox 171"/>
          <xdr:cNvSpPr txBox="1"/>
        </xdr:nvSpPr>
        <xdr:spPr>
          <a:xfrm>
            <a:off x="5890729" y="4806069"/>
            <a:ext cx="136524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D78176B-EC04-4472-A710-32DCB5BE8387}" type="TxLink">
              <a:rPr lang="en-US" sz="1000" b="1">
                <a:solidFill>
                  <a:srgbClr val="0072BC"/>
                </a:solidFill>
                <a:latin typeface="Arial" pitchFamily="34" charset="0"/>
                <a:cs typeface="Arial" pitchFamily="34" charset="0"/>
              </a:rPr>
              <a:pPr/>
              <a:t>No</a:t>
            </a:fld>
            <a:endParaRPr lang="en-US" sz="1000" b="1">
              <a:solidFill>
                <a:srgbClr val="0072BC"/>
              </a:solidFill>
              <a:latin typeface="Arial" pitchFamily="34" charset="0"/>
              <a:cs typeface="Arial" pitchFamily="34" charset="0"/>
            </a:endParaRPr>
          </a:p>
        </xdr:txBody>
      </xdr:sp>
      <xdr:sp macro="" textlink="Data_original!U2">
        <xdr:nvSpPr>
          <xdr:cNvPr id="173" name="TextBox 172"/>
          <xdr:cNvSpPr txBox="1"/>
        </xdr:nvSpPr>
        <xdr:spPr>
          <a:xfrm>
            <a:off x="4805151" y="4618205"/>
            <a:ext cx="2103120" cy="184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12D9C1A2-61DB-4A5A-8CA5-0AC4A81322C6}" type="TxLink">
              <a:rPr lang="en-US" sz="1000" b="1">
                <a:solidFill>
                  <a:srgbClr val="0072BC"/>
                </a:solidFill>
                <a:latin typeface="Arial" pitchFamily="34" charset="0"/>
                <a:cs typeface="Arial" pitchFamily="34" charset="0"/>
              </a:rPr>
              <a:pPr algn="l"/>
              <a:t>No</a:t>
            </a:fld>
            <a:endParaRPr lang="en-US" sz="1000" b="1">
              <a:solidFill>
                <a:srgbClr val="0072BC"/>
              </a:solidFill>
              <a:latin typeface="Arial" pitchFamily="34" charset="0"/>
              <a:cs typeface="Arial" pitchFamily="34" charset="0"/>
            </a:endParaRPr>
          </a:p>
        </xdr:txBody>
      </xdr:sp>
      <xdr:sp macro="" textlink="Data_original!AD2">
        <xdr:nvSpPr>
          <xdr:cNvPr id="174" name="TextBox 173"/>
          <xdr:cNvSpPr txBox="1"/>
        </xdr:nvSpPr>
        <xdr:spPr>
          <a:xfrm>
            <a:off x="6085473" y="499358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77085989-AEAB-4798-A806-53B3F1FA0F7F}" type="TxLink">
              <a:rPr lang="en-US" sz="1000" b="1">
                <a:solidFill>
                  <a:srgbClr val="0072BC"/>
                </a:solidFill>
                <a:latin typeface="Arial" pitchFamily="34" charset="0"/>
                <a:cs typeface="Arial" pitchFamily="34" charset="0"/>
              </a:rPr>
              <a:pPr/>
              <a:t>0</a:t>
            </a:fld>
            <a:endParaRPr lang="en-US" sz="1000" b="1">
              <a:solidFill>
                <a:srgbClr val="0072BC"/>
              </a:solidFill>
              <a:latin typeface="Arial" pitchFamily="34" charset="0"/>
              <a:cs typeface="Arial" pitchFamily="34" charset="0"/>
            </a:endParaRPr>
          </a:p>
        </xdr:txBody>
      </xdr:sp>
      <xdr:sp macro="" textlink="Data_original!AA2">
        <xdr:nvSpPr>
          <xdr:cNvPr id="175" name="TextBox 174"/>
          <xdr:cNvSpPr txBox="1"/>
        </xdr:nvSpPr>
        <xdr:spPr>
          <a:xfrm>
            <a:off x="5574647" y="536785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63AFE899-F3F3-42EF-8007-A897A96AF985}" type="TxLink">
              <a:rPr lang="en-US" sz="1000" b="1">
                <a:solidFill>
                  <a:srgbClr val="0072BC"/>
                </a:solidFill>
                <a:latin typeface="Arial" pitchFamily="34" charset="0"/>
                <a:cs typeface="Arial" pitchFamily="34" charset="0"/>
              </a:rPr>
              <a:pPr/>
              <a:t>0</a:t>
            </a:fld>
            <a:endParaRPr lang="en-US" sz="1000" b="1">
              <a:solidFill>
                <a:srgbClr val="0072BC"/>
              </a:solidFill>
              <a:latin typeface="Arial" pitchFamily="34" charset="0"/>
              <a:cs typeface="Arial" pitchFamily="34" charset="0"/>
            </a:endParaRPr>
          </a:p>
        </xdr:txBody>
      </xdr:sp>
      <xdr:sp macro="" textlink="Data_original!AB2">
        <xdr:nvSpPr>
          <xdr:cNvPr id="176" name="TextBox 175"/>
          <xdr:cNvSpPr txBox="1"/>
        </xdr:nvSpPr>
        <xdr:spPr>
          <a:xfrm>
            <a:off x="6744470" y="5367860"/>
            <a:ext cx="455082"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9C8F2DF-4251-47D9-A86C-4E7926DB9982}" type="TxLink">
              <a:rPr lang="en-US" sz="1000" b="1">
                <a:solidFill>
                  <a:srgbClr val="0072BC"/>
                </a:solidFill>
                <a:latin typeface="Arial" pitchFamily="34" charset="0"/>
                <a:cs typeface="Arial" pitchFamily="34" charset="0"/>
              </a:rPr>
              <a:pPr/>
              <a:t>100</a:t>
            </a:fld>
            <a:endParaRPr lang="en-US" sz="1000" b="1">
              <a:solidFill>
                <a:srgbClr val="0072BC"/>
              </a:solidFill>
              <a:latin typeface="Arial" pitchFamily="34" charset="0"/>
              <a:cs typeface="Arial" pitchFamily="34" charset="0"/>
            </a:endParaRPr>
          </a:p>
        </xdr:txBody>
      </xdr:sp>
      <xdr:sp macro="" textlink="Data_original!Y2">
        <xdr:nvSpPr>
          <xdr:cNvPr id="177" name="TextBox 176"/>
          <xdr:cNvSpPr txBox="1"/>
        </xdr:nvSpPr>
        <xdr:spPr>
          <a:xfrm>
            <a:off x="5502627" y="5183243"/>
            <a:ext cx="1392227" cy="1722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7FF22651-4DBA-404D-AF79-5CE64FD5976E}" type="TxLink">
              <a:rPr lang="en-US" sz="1000" b="1">
                <a:solidFill>
                  <a:srgbClr val="0072BC"/>
                </a:solidFill>
                <a:latin typeface="Arial" pitchFamily="34" charset="0"/>
                <a:ea typeface="+mn-ea"/>
                <a:cs typeface="Arial" pitchFamily="34" charset="0"/>
              </a:rPr>
              <a:pPr marL="0" indent="0" algn="l"/>
              <a:t>No</a:t>
            </a:fld>
            <a:endParaRPr lang="en-US" sz="1000" b="1">
              <a:solidFill>
                <a:srgbClr val="0072BC"/>
              </a:solidFill>
              <a:latin typeface="Arial" pitchFamily="34" charset="0"/>
              <a:ea typeface="+mn-ea"/>
              <a:cs typeface="Arial" pitchFamily="34" charset="0"/>
            </a:endParaRPr>
          </a:p>
        </xdr:txBody>
      </xdr:sp>
    </xdr:grpSp>
    <xdr:clientData/>
  </xdr:twoCellAnchor>
  <xdr:twoCellAnchor>
    <xdr:from>
      <xdr:col>1</xdr:col>
      <xdr:colOff>2734234</xdr:colOff>
      <xdr:row>5</xdr:row>
      <xdr:rowOff>170328</xdr:rowOff>
    </xdr:from>
    <xdr:to>
      <xdr:col>1</xdr:col>
      <xdr:colOff>6391834</xdr:colOff>
      <xdr:row>12</xdr:row>
      <xdr:rowOff>86060</xdr:rowOff>
    </xdr:to>
    <xdr:grpSp>
      <xdr:nvGrpSpPr>
        <xdr:cNvPr id="117" name="Group 116"/>
        <xdr:cNvGrpSpPr/>
      </xdr:nvGrpSpPr>
      <xdr:grpSpPr>
        <a:xfrm>
          <a:off x="2800909" y="1046628"/>
          <a:ext cx="3657600" cy="1201607"/>
          <a:chOff x="2805952" y="1066800"/>
          <a:chExt cx="3657600" cy="1273289"/>
        </a:xfrm>
      </xdr:grpSpPr>
      <mc:AlternateContent xmlns:mc="http://schemas.openxmlformats.org/markup-compatibility/2006" xmlns:a14="http://schemas.microsoft.com/office/drawing/2010/main">
        <mc:Choice Requires="a14">
          <xdr:pic>
            <xdr:nvPicPr>
              <xdr:cNvPr id="114" name="Picture 113"/>
              <xdr:cNvPicPr>
                <a:picLocks noChangeAspect="1" noChangeArrowheads="1"/>
                <a:extLst>
                  <a:ext uri="{84589F7E-364E-4C9E-8A38-B11213B215E9}">
                    <a14:cameraTool cellRange="$F$6:$L$9" spid="_x0000_s87301"/>
                  </a:ext>
                </a:extLst>
              </xdr:cNvPicPr>
            </xdr:nvPicPr>
            <xdr:blipFill>
              <a:blip xmlns:r="http://schemas.openxmlformats.org/officeDocument/2006/relationships" r:embed="rId9"/>
              <a:srcRect/>
              <a:stretch>
                <a:fillRect/>
              </a:stretch>
            </xdr:blipFill>
            <xdr:spPr bwMode="auto">
              <a:xfrm>
                <a:off x="2805952" y="1353673"/>
                <a:ext cx="3657600" cy="986416"/>
              </a:xfrm>
              <a:prstGeom prst="rect">
                <a:avLst/>
              </a:prstGeom>
              <a:solidFill>
                <a:schemeClr val="bg1">
                  <a:alpha val="0"/>
                </a:schemeClr>
              </a:solidFill>
              <a:extLst/>
            </xdr:spPr>
          </xdr:pic>
        </mc:Choice>
        <mc:Fallback xmlns=""/>
      </mc:AlternateContent>
      <xdr:sp macro="" textlink="">
        <xdr:nvSpPr>
          <xdr:cNvPr id="178" name="TextBox 73"/>
          <xdr:cNvSpPr txBox="1"/>
        </xdr:nvSpPr>
        <xdr:spPr>
          <a:xfrm>
            <a:off x="2805952" y="1066800"/>
            <a:ext cx="2329652" cy="352400"/>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Demographics</a:t>
            </a:r>
            <a:endParaRPr lang="en-US" sz="200" b="1">
              <a:solidFill>
                <a:srgbClr val="63686A"/>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122467</xdr:colOff>
      <xdr:row>1</xdr:row>
      <xdr:rowOff>19050</xdr:rowOff>
    </xdr:from>
    <xdr:to>
      <xdr:col>7</xdr:col>
      <xdr:colOff>70577</xdr:colOff>
      <xdr:row>5</xdr:row>
      <xdr:rowOff>66675</xdr:rowOff>
    </xdr:to>
    <xdr:pic>
      <xdr:nvPicPr>
        <xdr:cNvPr id="2" name="Picture 2"/>
        <xdr:cNvPicPr>
          <a:picLocks noChangeAspect="1" noChangeArrowheads="1"/>
        </xdr:cNvPicPr>
      </xdr:nvPicPr>
      <xdr:blipFill>
        <a:blip xmlns:r="http://schemas.openxmlformats.org/officeDocument/2006/relationships" r:embed="rId1">
          <a:biLevel thresh="25000"/>
          <a:extLst>
            <a:ext uri="{28A0092B-C50C-407E-A947-70E740481C1C}">
              <a14:useLocalDpi xmlns:a14="http://schemas.microsoft.com/office/drawing/2010/main" val="0"/>
            </a:ext>
          </a:extLst>
        </a:blip>
        <a:srcRect/>
        <a:stretch>
          <a:fillRect/>
        </a:stretch>
      </xdr:blipFill>
      <xdr:spPr bwMode="auto">
        <a:xfrm>
          <a:off x="493942" y="180975"/>
          <a:ext cx="368191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112668</xdr:colOff>
      <xdr:row>33</xdr:row>
      <xdr:rowOff>88604</xdr:rowOff>
    </xdr:from>
    <xdr:to>
      <xdr:col>6</xdr:col>
      <xdr:colOff>337126</xdr:colOff>
      <xdr:row>51</xdr:row>
      <xdr:rowOff>126234</xdr:rowOff>
    </xdr:to>
    <xdr:grpSp>
      <xdr:nvGrpSpPr>
        <xdr:cNvPr id="12" name="Group 11"/>
        <xdr:cNvGrpSpPr/>
      </xdr:nvGrpSpPr>
      <xdr:grpSpPr>
        <a:xfrm>
          <a:off x="677523" y="5825755"/>
          <a:ext cx="3569283" cy="3028037"/>
          <a:chOff x="6939408" y="8405402"/>
          <a:chExt cx="4281040" cy="2195922"/>
        </a:xfrm>
      </xdr:grpSpPr>
      <xdr:graphicFrame macro="">
        <xdr:nvGraphicFramePr>
          <xdr:cNvPr id="14" name="Chart 1"/>
          <xdr:cNvGraphicFramePr>
            <a:graphicFrameLocks noChangeAspect="1"/>
          </xdr:cNvGraphicFramePr>
        </xdr:nvGraphicFramePr>
        <xdr:xfrm>
          <a:off x="6939408" y="8405402"/>
          <a:ext cx="4281040" cy="2195922"/>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15" name="Picture 14"/>
          <xdr:cNvPicPr>
            <a:picLocks noChangeAspect="1"/>
          </xdr:cNvPicPr>
        </xdr:nvPicPr>
        <xdr:blipFill>
          <a:blip xmlns:r="http://schemas.openxmlformats.org/officeDocument/2006/relationships" r:embed="rId3" cstate="screen">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260737" y="9156054"/>
            <a:ext cx="477052" cy="381407"/>
          </a:xfrm>
          <a:prstGeom prst="rect">
            <a:avLst/>
          </a:prstGeom>
          <a:noFill/>
          <a:ln>
            <a:noFill/>
          </a:ln>
        </xdr:spPr>
      </xdr:pic>
      <xdr:pic>
        <xdr:nvPicPr>
          <xdr:cNvPr id="16" name="Picture 15"/>
          <xdr:cNvPicPr>
            <a:picLocks noChangeAspect="1"/>
          </xdr:cNvPicPr>
        </xdr:nvPicPr>
        <xdr:blipFill>
          <a:blip xmlns:r="http://schemas.openxmlformats.org/officeDocument/2006/relationships" r:embed="rId4" cstate="screen">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560733" y="8897307"/>
            <a:ext cx="477052" cy="381407"/>
          </a:xfrm>
          <a:prstGeom prst="rect">
            <a:avLst/>
          </a:prstGeom>
          <a:noFill/>
          <a:ln>
            <a:noFill/>
          </a:ln>
        </xdr:spPr>
      </xdr:pic>
      <xdr:pic>
        <xdr:nvPicPr>
          <xdr:cNvPr id="17" name="Picture 16"/>
          <xdr:cNvPicPr>
            <a:picLocks noChangeAspect="1"/>
          </xdr:cNvPicPr>
        </xdr:nvPicPr>
        <xdr:blipFill>
          <a:blip xmlns:r="http://schemas.openxmlformats.org/officeDocument/2006/relationships" r:embed="rId5" cstate="screen">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57297" y="10154837"/>
            <a:ext cx="477052" cy="381407"/>
          </a:xfrm>
          <a:prstGeom prst="rect">
            <a:avLst/>
          </a:prstGeom>
          <a:ln>
            <a:noFill/>
          </a:ln>
        </xdr:spPr>
      </xdr:pic>
      <xdr:sp macro="" textlink="">
        <xdr:nvSpPr>
          <xdr:cNvPr id="18" name="TextBox 17"/>
          <xdr:cNvSpPr txBox="1"/>
        </xdr:nvSpPr>
        <xdr:spPr>
          <a:xfrm>
            <a:off x="10217278" y="8946503"/>
            <a:ext cx="660079"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Men</a:t>
            </a:r>
          </a:p>
        </xdr:txBody>
      </xdr:sp>
      <xdr:sp macro="" textlink="">
        <xdr:nvSpPr>
          <xdr:cNvPr id="19" name="TextBox 18"/>
          <xdr:cNvSpPr txBox="1"/>
        </xdr:nvSpPr>
        <xdr:spPr>
          <a:xfrm>
            <a:off x="7684325" y="9932127"/>
            <a:ext cx="8572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Women</a:t>
            </a:r>
          </a:p>
        </xdr:txBody>
      </xdr:sp>
      <xdr:sp macro="" textlink="">
        <xdr:nvSpPr>
          <xdr:cNvPr id="20" name="TextBox 19"/>
          <xdr:cNvSpPr txBox="1"/>
        </xdr:nvSpPr>
        <xdr:spPr>
          <a:xfrm>
            <a:off x="7412568" y="8675056"/>
            <a:ext cx="91122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Children</a:t>
            </a:r>
          </a:p>
        </xdr:txBody>
      </xdr:sp>
    </xdr:grpSp>
    <xdr:clientData/>
  </xdr:twoCellAnchor>
  <xdr:twoCellAnchor>
    <xdr:from>
      <xdr:col>2</xdr:col>
      <xdr:colOff>213315</xdr:colOff>
      <xdr:row>33</xdr:row>
      <xdr:rowOff>7682</xdr:rowOff>
    </xdr:from>
    <xdr:to>
      <xdr:col>7</xdr:col>
      <xdr:colOff>149520</xdr:colOff>
      <xdr:row>35</xdr:row>
      <xdr:rowOff>98245</xdr:rowOff>
    </xdr:to>
    <xdr:sp macro="" textlink="">
      <xdr:nvSpPr>
        <xdr:cNvPr id="13" name="TextBox 12"/>
        <xdr:cNvSpPr txBox="1"/>
      </xdr:nvSpPr>
      <xdr:spPr>
        <a:xfrm>
          <a:off x="778170" y="5744833"/>
          <a:ext cx="3657600" cy="4228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 Age &amp; Gender</a:t>
          </a:r>
          <a:r>
            <a:rPr lang="en-US" sz="1400" b="1" baseline="0">
              <a:solidFill>
                <a:srgbClr val="0072BC"/>
              </a:solidFill>
              <a:latin typeface="Arial" panose="020B0604020202020204" pitchFamily="34" charset="0"/>
              <a:cs typeface="Arial" panose="020B0604020202020204" pitchFamily="34" charset="0"/>
            </a:rPr>
            <a:t> Breakdown</a:t>
          </a:r>
          <a:endParaRPr lang="en-US" sz="1400" b="1">
            <a:solidFill>
              <a:srgbClr val="0072BC"/>
            </a:solidFill>
            <a:latin typeface="Arial" panose="020B0604020202020204" pitchFamily="34" charset="0"/>
            <a:cs typeface="Arial" panose="020B0604020202020204" pitchFamily="34" charset="0"/>
          </a:endParaRPr>
        </a:p>
      </xdr:txBody>
    </xdr:sp>
    <xdr:clientData/>
  </xdr:twoCellAnchor>
  <xdr:twoCellAnchor>
    <xdr:from>
      <xdr:col>13</xdr:col>
      <xdr:colOff>575931</xdr:colOff>
      <xdr:row>31</xdr:row>
      <xdr:rowOff>22151</xdr:rowOff>
    </xdr:from>
    <xdr:to>
      <xdr:col>21</xdr:col>
      <xdr:colOff>365494</xdr:colOff>
      <xdr:row>50</xdr:row>
      <xdr:rowOff>100936</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830668</xdr:colOff>
      <xdr:row>30</xdr:row>
      <xdr:rowOff>44303</xdr:rowOff>
    </xdr:from>
    <xdr:to>
      <xdr:col>21</xdr:col>
      <xdr:colOff>192290</xdr:colOff>
      <xdr:row>32</xdr:row>
      <xdr:rowOff>159969</xdr:rowOff>
    </xdr:to>
    <xdr:sp macro="" textlink="">
      <xdr:nvSpPr>
        <xdr:cNvPr id="23" name="TextBox 22"/>
        <xdr:cNvSpPr txBox="1"/>
      </xdr:nvSpPr>
      <xdr:spPr>
        <a:xfrm>
          <a:off x="7476017" y="5283053"/>
          <a:ext cx="4378860" cy="44793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a:t>
          </a:r>
          <a:r>
            <a:rPr lang="en-US" sz="1400" b="1" baseline="0">
              <a:solidFill>
                <a:srgbClr val="0072BC"/>
              </a:solidFill>
              <a:latin typeface="Arial" panose="020B0604020202020204" pitchFamily="34" charset="0"/>
              <a:cs typeface="Arial" panose="020B0604020202020204" pitchFamily="34" charset="0"/>
            </a:rPr>
            <a:t> </a:t>
          </a:r>
          <a:r>
            <a:rPr lang="en-US" sz="1400" b="1">
              <a:solidFill>
                <a:srgbClr val="0072BC"/>
              </a:solidFill>
              <a:latin typeface="Arial" panose="020B0604020202020204" pitchFamily="34" charset="0"/>
              <a:cs typeface="Arial" panose="020B0604020202020204" pitchFamily="34" charset="0"/>
            </a:rPr>
            <a:t>Nationality Breakdown</a:t>
          </a:r>
        </a:p>
      </xdr:txBody>
    </xdr:sp>
    <xdr:clientData/>
  </xdr:twoCellAnchor>
  <xdr:twoCellAnchor>
    <xdr:from>
      <xdr:col>1</xdr:col>
      <xdr:colOff>95633</xdr:colOff>
      <xdr:row>16</xdr:row>
      <xdr:rowOff>24131</xdr:rowOff>
    </xdr:from>
    <xdr:to>
      <xdr:col>6</xdr:col>
      <xdr:colOff>220123</xdr:colOff>
      <xdr:row>33</xdr:row>
      <xdr:rowOff>15479</xdr:rowOff>
    </xdr:to>
    <xdr:graphicFrame macro="">
      <xdr:nvGraphicFramePr>
        <xdr:cNvPr id="7"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151970</xdr:colOff>
      <xdr:row>15</xdr:row>
      <xdr:rowOff>74135</xdr:rowOff>
    </xdr:from>
    <xdr:to>
      <xdr:col>4</xdr:col>
      <xdr:colOff>720964</xdr:colOff>
      <xdr:row>17</xdr:row>
      <xdr:rowOff>116878</xdr:rowOff>
    </xdr:to>
    <xdr:sp macro="" textlink="">
      <xdr:nvSpPr>
        <xdr:cNvPr id="25" name="TextBox 24"/>
        <xdr:cNvSpPr txBox="1"/>
      </xdr:nvSpPr>
      <xdr:spPr>
        <a:xfrm>
          <a:off x="716825" y="2820879"/>
          <a:ext cx="2673354" cy="37501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Type</a:t>
          </a:r>
          <a:r>
            <a:rPr lang="en-US" sz="1400" b="1" baseline="0">
              <a:solidFill>
                <a:srgbClr val="0072BC"/>
              </a:solidFill>
              <a:latin typeface="Arial" panose="020B0604020202020204" pitchFamily="34" charset="0"/>
              <a:cs typeface="Arial" panose="020B0604020202020204" pitchFamily="34" charset="0"/>
            </a:rPr>
            <a:t> of Mainland Sites</a:t>
          </a:r>
          <a:endParaRPr lang="en-US" sz="1400" b="1">
            <a:solidFill>
              <a:srgbClr val="0072BC"/>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171450</xdr:colOff>
      <xdr:row>87</xdr:row>
      <xdr:rowOff>0</xdr:rowOff>
    </xdr:from>
    <xdr:to>
      <xdr:col>27</xdr:col>
      <xdr:colOff>288925</xdr:colOff>
      <xdr:row>102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1148292</xdr:colOff>
      <xdr:row>110</xdr:row>
      <xdr:rowOff>104775</xdr:rowOff>
    </xdr:from>
    <xdr:to>
      <xdr:col>21</xdr:col>
      <xdr:colOff>980016</xdr:colOff>
      <xdr:row>133</xdr:row>
      <xdr:rowOff>59265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122466</xdr:colOff>
      <xdr:row>1</xdr:row>
      <xdr:rowOff>19050</xdr:rowOff>
    </xdr:from>
    <xdr:to>
      <xdr:col>6</xdr:col>
      <xdr:colOff>155962</xdr:colOff>
      <xdr:row>5</xdr:row>
      <xdr:rowOff>1</xdr:rowOff>
    </xdr:to>
    <xdr:pic>
      <xdr:nvPicPr>
        <xdr:cNvPr id="4" name="Picture 2"/>
        <xdr:cNvPicPr>
          <a:picLocks noChangeAspect="1" noChangeArrowheads="1"/>
        </xdr:cNvPicPr>
      </xdr:nvPicPr>
      <xdr:blipFill>
        <a:blip xmlns:r="http://schemas.openxmlformats.org/officeDocument/2006/relationships" r:embed="rId3">
          <a:biLevel thresh="25000"/>
          <a:extLst>
            <a:ext uri="{28A0092B-C50C-407E-A947-70E740481C1C}">
              <a14:useLocalDpi xmlns:a14="http://schemas.microsoft.com/office/drawing/2010/main"/>
            </a:ext>
          </a:extLst>
        </a:blip>
        <a:srcRect/>
        <a:stretch>
          <a:fillRect/>
        </a:stretch>
      </xdr:blipFill>
      <xdr:spPr bwMode="auto">
        <a:xfrm>
          <a:off x="398691" y="180975"/>
          <a:ext cx="3395821" cy="79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400050</xdr:colOff>
      <xdr:row>70</xdr:row>
      <xdr:rowOff>113242</xdr:rowOff>
    </xdr:from>
    <xdr:to>
      <xdr:col>33</xdr:col>
      <xdr:colOff>2224617</xdr:colOff>
      <xdr:row>88</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35962</xdr:colOff>
      <xdr:row>107</xdr:row>
      <xdr:rowOff>35983</xdr:rowOff>
    </xdr:from>
    <xdr:to>
      <xdr:col>22</xdr:col>
      <xdr:colOff>416115</xdr:colOff>
      <xdr:row>108</xdr:row>
      <xdr:rowOff>205528</xdr:rowOff>
    </xdr:to>
    <xdr:pic>
      <xdr:nvPicPr>
        <xdr:cNvPr id="6" name="Picture 5" descr="C:\Users\John\Desktop\OCHA icons\people_dead_40px_bluebox.png"/>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13189987" y="17619133"/>
          <a:ext cx="380153" cy="283845"/>
        </a:xfrm>
        <a:prstGeom prst="rect">
          <a:avLst/>
        </a:prstGeom>
        <a:noFill/>
        <a:ln>
          <a:noFill/>
        </a:ln>
      </xdr:spPr>
    </xdr:pic>
    <xdr:clientData/>
  </xdr:twoCellAnchor>
  <xdr:twoCellAnchor>
    <xdr:from>
      <xdr:col>11</xdr:col>
      <xdr:colOff>142875</xdr:colOff>
      <xdr:row>34</xdr:row>
      <xdr:rowOff>104775</xdr:rowOff>
    </xdr:from>
    <xdr:to>
      <xdr:col>17</xdr:col>
      <xdr:colOff>563293</xdr:colOff>
      <xdr:row>53</xdr:row>
      <xdr:rowOff>45720</xdr:rowOff>
    </xdr:to>
    <xdr:grpSp>
      <xdr:nvGrpSpPr>
        <xdr:cNvPr id="7" name="Group 6"/>
        <xdr:cNvGrpSpPr/>
      </xdr:nvGrpSpPr>
      <xdr:grpSpPr>
        <a:xfrm>
          <a:off x="5762625" y="5810250"/>
          <a:ext cx="4163743" cy="3017520"/>
          <a:chOff x="700583" y="7083281"/>
          <a:chExt cx="3525263" cy="2525857"/>
        </a:xfrm>
      </xdr:grpSpPr>
      <xdr:grpSp>
        <xdr:nvGrpSpPr>
          <xdr:cNvPr id="8" name="Group 7"/>
          <xdr:cNvGrpSpPr/>
        </xdr:nvGrpSpPr>
        <xdr:grpSpPr>
          <a:xfrm>
            <a:off x="750095" y="7229943"/>
            <a:ext cx="3474631" cy="2379195"/>
            <a:chOff x="816770" y="5848818"/>
            <a:chExt cx="3474631" cy="2379195"/>
          </a:xfrm>
        </xdr:grpSpPr>
        <xdr:grpSp>
          <xdr:nvGrpSpPr>
            <xdr:cNvPr id="10" name="Group 9"/>
            <xdr:cNvGrpSpPr/>
          </xdr:nvGrpSpPr>
          <xdr:grpSpPr>
            <a:xfrm>
              <a:off x="2999180" y="6786698"/>
              <a:ext cx="903349" cy="407803"/>
              <a:chOff x="2999180" y="6786698"/>
              <a:chExt cx="903349" cy="407803"/>
            </a:xfrm>
          </xdr:grpSpPr>
          <xdr:pic>
            <xdr:nvPicPr>
              <xdr:cNvPr id="12" name="Picture 11"/>
              <xdr:cNvPicPr>
                <a:picLocks noChangeAspect="1"/>
              </xdr:cNvPicPr>
            </xdr:nvPicPr>
            <xdr:blipFill>
              <a:blip xmlns:r="http://schemas.openxmlformats.org/officeDocument/2006/relationships" r:embed="rId6"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2999180" y="6786698"/>
                <a:ext cx="394703" cy="407803"/>
              </a:xfrm>
              <a:prstGeom prst="rect">
                <a:avLst/>
              </a:prstGeom>
              <a:noFill/>
              <a:ln>
                <a:noFill/>
              </a:ln>
            </xdr:spPr>
          </xdr:pic>
          <xdr:pic>
            <xdr:nvPicPr>
              <xdr:cNvPr id="13" name="Picture 12"/>
              <xdr:cNvPicPr>
                <a:picLocks noChangeAspect="1"/>
              </xdr:cNvPicPr>
            </xdr:nvPicPr>
            <xdr:blipFill>
              <a:blip xmlns:r="http://schemas.openxmlformats.org/officeDocument/2006/relationships" r:embed="rId7"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3507826" y="6786698"/>
                <a:ext cx="394703" cy="407803"/>
              </a:xfrm>
              <a:prstGeom prst="rect">
                <a:avLst/>
              </a:prstGeom>
              <a:noFill/>
              <a:ln>
                <a:noFill/>
              </a:ln>
            </xdr:spPr>
          </xdr:pic>
          <xdr:pic>
            <xdr:nvPicPr>
              <xdr:cNvPr id="14" name="Picture 13"/>
              <xdr:cNvPicPr>
                <a:picLocks noChangeAspect="1"/>
              </xdr:cNvPicPr>
            </xdr:nvPicPr>
            <xdr:blipFill>
              <a:blip xmlns:r="http://schemas.openxmlformats.org/officeDocument/2006/relationships" r:embed="rId8"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3221776" y="6786698"/>
                <a:ext cx="394703" cy="407803"/>
              </a:xfrm>
              <a:prstGeom prst="rect">
                <a:avLst/>
              </a:prstGeom>
              <a:ln>
                <a:noFill/>
              </a:ln>
            </xdr:spPr>
          </xdr:pic>
        </xdr:grpSp>
        <xdr:graphicFrame macro="">
          <xdr:nvGraphicFramePr>
            <xdr:cNvPr id="11" name="Chart 1"/>
            <xdr:cNvGraphicFramePr>
              <a:graphicFrameLocks noChangeAspect="1"/>
            </xdr:cNvGraphicFramePr>
          </xdr:nvGraphicFramePr>
          <xdr:xfrm>
            <a:off x="816770" y="5848818"/>
            <a:ext cx="3474631" cy="2379195"/>
          </xdr:xfrm>
          <a:graphic>
            <a:graphicData uri="http://schemas.openxmlformats.org/drawingml/2006/chart">
              <c:chart xmlns:c="http://schemas.openxmlformats.org/drawingml/2006/chart" xmlns:r="http://schemas.openxmlformats.org/officeDocument/2006/relationships" r:id="rId9"/>
            </a:graphicData>
          </a:graphic>
        </xdr:graphicFrame>
      </xdr:grpSp>
      <xdr:sp macro="" textlink="">
        <xdr:nvSpPr>
          <xdr:cNvPr id="9" name="TextBox 8"/>
          <xdr:cNvSpPr txBox="1"/>
        </xdr:nvSpPr>
        <xdr:spPr>
          <a:xfrm>
            <a:off x="700583" y="7083281"/>
            <a:ext cx="3525263" cy="36526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a:t>
            </a:r>
            <a:r>
              <a:rPr lang="en-US" sz="1400" b="1" baseline="0">
                <a:solidFill>
                  <a:srgbClr val="0072BC"/>
                </a:solidFill>
                <a:latin typeface="Arial" panose="020B0604020202020204" pitchFamily="34" charset="0"/>
                <a:cs typeface="Arial" panose="020B0604020202020204" pitchFamily="34" charset="0"/>
              </a:rPr>
              <a:t> </a:t>
            </a:r>
            <a:r>
              <a:rPr lang="en-US" sz="1400" b="1">
                <a:solidFill>
                  <a:srgbClr val="0072BC"/>
                </a:solidFill>
                <a:latin typeface="Arial" panose="020B0604020202020204" pitchFamily="34" charset="0"/>
                <a:cs typeface="Arial" panose="020B0604020202020204" pitchFamily="34" charset="0"/>
              </a:rPr>
              <a:t>Nationality Breakdown</a:t>
            </a:r>
          </a:p>
        </xdr:txBody>
      </xdr:sp>
    </xdr:grpSp>
    <xdr:clientData/>
  </xdr:twoCellAnchor>
  <xdr:twoCellAnchor>
    <xdr:from>
      <xdr:col>2</xdr:col>
      <xdr:colOff>609600</xdr:colOff>
      <xdr:row>34</xdr:row>
      <xdr:rowOff>104775</xdr:rowOff>
    </xdr:from>
    <xdr:to>
      <xdr:col>8</xdr:col>
      <xdr:colOff>523875</xdr:colOff>
      <xdr:row>53</xdr:row>
      <xdr:rowOff>45720</xdr:rowOff>
    </xdr:to>
    <xdr:grpSp>
      <xdr:nvGrpSpPr>
        <xdr:cNvPr id="15" name="Group 14"/>
        <xdr:cNvGrpSpPr/>
      </xdr:nvGrpSpPr>
      <xdr:grpSpPr>
        <a:xfrm>
          <a:off x="1076325" y="5810250"/>
          <a:ext cx="4124325" cy="3017520"/>
          <a:chOff x="11396615" y="6543200"/>
          <a:chExt cx="4222672" cy="2888931"/>
        </a:xfrm>
      </xdr:grpSpPr>
      <xdr:grpSp>
        <xdr:nvGrpSpPr>
          <xdr:cNvPr id="16" name="Group 15"/>
          <xdr:cNvGrpSpPr/>
        </xdr:nvGrpSpPr>
        <xdr:grpSpPr>
          <a:xfrm>
            <a:off x="11504612" y="6771481"/>
            <a:ext cx="3896518" cy="2660650"/>
            <a:chOff x="7172324" y="8524875"/>
            <a:chExt cx="4048125" cy="2076450"/>
          </a:xfrm>
        </xdr:grpSpPr>
        <xdr:graphicFrame macro="">
          <xdr:nvGraphicFramePr>
            <xdr:cNvPr id="18" name="Chart 1"/>
            <xdr:cNvGraphicFramePr>
              <a:graphicFrameLocks noChangeAspect="1"/>
            </xdr:cNvGraphicFramePr>
          </xdr:nvGraphicFramePr>
          <xdr:xfrm>
            <a:off x="7172324" y="8524875"/>
            <a:ext cx="4048125" cy="2076450"/>
          </xdr:xfrm>
          <a:graphic>
            <a:graphicData uri="http://schemas.openxmlformats.org/drawingml/2006/chart">
              <c:chart xmlns:c="http://schemas.openxmlformats.org/drawingml/2006/chart" xmlns:r="http://schemas.openxmlformats.org/officeDocument/2006/relationships" r:id="rId10"/>
            </a:graphicData>
          </a:graphic>
        </xdr:graphicFrame>
        <xdr:pic>
          <xdr:nvPicPr>
            <xdr:cNvPr id="19" name="Picture 18"/>
            <xdr:cNvPicPr>
              <a:picLocks noChangeAspect="1"/>
            </xdr:cNvPicPr>
          </xdr:nvPicPr>
          <xdr:blipFill>
            <a:blip xmlns:r="http://schemas.openxmlformats.org/officeDocument/2006/relationships" r:embed="rId6"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10260737" y="9156054"/>
              <a:ext cx="477052" cy="381407"/>
            </a:xfrm>
            <a:prstGeom prst="rect">
              <a:avLst/>
            </a:prstGeom>
            <a:noFill/>
            <a:ln>
              <a:noFill/>
            </a:ln>
          </xdr:spPr>
        </xdr:pic>
        <xdr:pic>
          <xdr:nvPicPr>
            <xdr:cNvPr id="20" name="Picture 19"/>
            <xdr:cNvPicPr>
              <a:picLocks noChangeAspect="1"/>
            </xdr:cNvPicPr>
          </xdr:nvPicPr>
          <xdr:blipFill>
            <a:blip xmlns:r="http://schemas.openxmlformats.org/officeDocument/2006/relationships" r:embed="rId7"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7560733" y="8897307"/>
              <a:ext cx="477052" cy="381407"/>
            </a:xfrm>
            <a:prstGeom prst="rect">
              <a:avLst/>
            </a:prstGeom>
            <a:noFill/>
            <a:ln>
              <a:noFill/>
            </a:ln>
          </xdr:spPr>
        </xdr:pic>
        <xdr:pic>
          <xdr:nvPicPr>
            <xdr:cNvPr id="21" name="Picture 20"/>
            <xdr:cNvPicPr>
              <a:picLocks noChangeAspect="1"/>
            </xdr:cNvPicPr>
          </xdr:nvPicPr>
          <xdr:blipFill>
            <a:blip xmlns:r="http://schemas.openxmlformats.org/officeDocument/2006/relationships" r:embed="rId8" cstate="screen">
              <a:duotone>
                <a:schemeClr val="accent1">
                  <a:shade val="45000"/>
                  <a:satMod val="135000"/>
                </a:schemeClr>
                <a:prstClr val="white"/>
              </a:duotone>
              <a:extLst>
                <a:ext uri="{28A0092B-C50C-407E-A947-70E740481C1C}">
                  <a14:useLocalDpi xmlns:a14="http://schemas.microsoft.com/office/drawing/2010/main"/>
                </a:ext>
              </a:extLst>
            </a:blip>
            <a:stretch>
              <a:fillRect/>
            </a:stretch>
          </xdr:blipFill>
          <xdr:spPr>
            <a:xfrm>
              <a:off x="7857297" y="10154837"/>
              <a:ext cx="477052" cy="381407"/>
            </a:xfrm>
            <a:prstGeom prst="rect">
              <a:avLst/>
            </a:prstGeom>
            <a:ln>
              <a:noFill/>
            </a:ln>
          </xdr:spPr>
        </xdr:pic>
        <xdr:sp macro="" textlink="">
          <xdr:nvSpPr>
            <xdr:cNvPr id="22" name="TextBox 21"/>
            <xdr:cNvSpPr txBox="1"/>
          </xdr:nvSpPr>
          <xdr:spPr>
            <a:xfrm>
              <a:off x="10217278" y="8946503"/>
              <a:ext cx="660079"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Men</a:t>
              </a:r>
            </a:p>
          </xdr:txBody>
        </xdr:sp>
        <xdr:sp macro="" textlink="">
          <xdr:nvSpPr>
            <xdr:cNvPr id="23" name="TextBox 22"/>
            <xdr:cNvSpPr txBox="1"/>
          </xdr:nvSpPr>
          <xdr:spPr>
            <a:xfrm>
              <a:off x="7684325" y="9932127"/>
              <a:ext cx="8572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Women</a:t>
              </a:r>
            </a:p>
          </xdr:txBody>
        </xdr:sp>
        <xdr:sp macro="" textlink="">
          <xdr:nvSpPr>
            <xdr:cNvPr id="24" name="TextBox 23"/>
            <xdr:cNvSpPr txBox="1"/>
          </xdr:nvSpPr>
          <xdr:spPr>
            <a:xfrm>
              <a:off x="7412568" y="8675056"/>
              <a:ext cx="91122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tx1">
                      <a:lumMod val="50000"/>
                      <a:lumOff val="50000"/>
                    </a:schemeClr>
                  </a:solidFill>
                  <a:latin typeface="Arial" panose="020B0604020202020204" pitchFamily="34" charset="0"/>
                  <a:cs typeface="Arial" panose="020B0604020202020204" pitchFamily="34" charset="0"/>
                </a:rPr>
                <a:t>Children</a:t>
              </a:r>
            </a:p>
          </xdr:txBody>
        </xdr:sp>
      </xdr:grpSp>
      <xdr:sp macro="" textlink="">
        <xdr:nvSpPr>
          <xdr:cNvPr id="17" name="TextBox 16"/>
          <xdr:cNvSpPr txBox="1"/>
        </xdr:nvSpPr>
        <xdr:spPr>
          <a:xfrm>
            <a:off x="11396615" y="6543200"/>
            <a:ext cx="4222672" cy="39290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0072BC"/>
                </a:solidFill>
                <a:latin typeface="Arial" panose="020B0604020202020204" pitchFamily="34" charset="0"/>
                <a:cs typeface="Arial" panose="020B0604020202020204" pitchFamily="34" charset="0"/>
              </a:rPr>
              <a:t>Estimated Age &amp; Gender</a:t>
            </a:r>
            <a:r>
              <a:rPr lang="en-US" sz="1400" b="1" baseline="0">
                <a:solidFill>
                  <a:srgbClr val="0072BC"/>
                </a:solidFill>
                <a:latin typeface="Arial" panose="020B0604020202020204" pitchFamily="34" charset="0"/>
                <a:cs typeface="Arial" panose="020B0604020202020204" pitchFamily="34" charset="0"/>
              </a:rPr>
              <a:t> Breakdown</a:t>
            </a:r>
            <a:endParaRPr lang="en-US" sz="1400" b="1">
              <a:solidFill>
                <a:srgbClr val="0072BC"/>
              </a:solidFill>
              <a:latin typeface="Arial" panose="020B0604020202020204" pitchFamily="34" charset="0"/>
              <a:cs typeface="Arial" panose="020B0604020202020204" pitchFamily="34" charset="0"/>
            </a:endParaRPr>
          </a:p>
        </xdr:txBody>
      </xdr:sp>
    </xdr:grpSp>
    <xdr:clientData/>
  </xdr:twoCellAnchor>
  <xdr:twoCellAnchor editAs="oneCell">
    <xdr:from>
      <xdr:col>21</xdr:col>
      <xdr:colOff>180974</xdr:colOff>
      <xdr:row>45</xdr:row>
      <xdr:rowOff>82236</xdr:rowOff>
    </xdr:from>
    <xdr:to>
      <xdr:col>23</xdr:col>
      <xdr:colOff>619124</xdr:colOff>
      <xdr:row>70</xdr:row>
      <xdr:rowOff>19051</xdr:rowOff>
    </xdr:to>
    <xdr:pic>
      <xdr:nvPicPr>
        <xdr:cNvPr id="25" name="Picture 24"/>
        <xdr:cNvPicPr>
          <a:picLocks noChangeAspect="1"/>
        </xdr:cNvPicPr>
      </xdr:nvPicPr>
      <xdr:blipFill rotWithShape="1">
        <a:blip xmlns:r="http://schemas.openxmlformats.org/officeDocument/2006/relationships" r:embed="rId11"/>
        <a:srcRect l="25315" t="26245" r="30304" b="1991"/>
        <a:stretch/>
      </xdr:blipFill>
      <xdr:spPr>
        <a:xfrm>
          <a:off x="11353799" y="7568886"/>
          <a:ext cx="4514850" cy="3984940"/>
        </a:xfrm>
        <a:prstGeom prst="rect">
          <a:avLst/>
        </a:prstGeom>
        <a:ln w="28575">
          <a:solidFill>
            <a:sysClr val="windowText" lastClr="000000"/>
          </a:solidFill>
        </a:ln>
      </xdr:spPr>
    </xdr:pic>
    <xdr:clientData/>
  </xdr:twoCellAnchor>
  <xdr:twoCellAnchor editAs="oneCell">
    <xdr:from>
      <xdr:col>7</xdr:col>
      <xdr:colOff>375197</xdr:colOff>
      <xdr:row>7</xdr:row>
      <xdr:rowOff>66674</xdr:rowOff>
    </xdr:from>
    <xdr:to>
      <xdr:col>19</xdr:col>
      <xdr:colOff>175127</xdr:colOff>
      <xdr:row>32</xdr:row>
      <xdr:rowOff>114300</xdr:rowOff>
    </xdr:to>
    <xdr:pic>
      <xdr:nvPicPr>
        <xdr:cNvPr id="26" name="Picture 25"/>
        <xdr:cNvPicPr>
          <a:picLocks noChangeAspect="1"/>
        </xdr:cNvPicPr>
      </xdr:nvPicPr>
      <xdr:blipFill rotWithShape="1">
        <a:blip xmlns:r="http://schemas.openxmlformats.org/officeDocument/2006/relationships" r:embed="rId12"/>
        <a:srcRect l="24847" t="17846" r="8739" b="3805"/>
        <a:stretch/>
      </xdr:blipFill>
      <xdr:spPr>
        <a:xfrm>
          <a:off x="4385222" y="1362074"/>
          <a:ext cx="6419805" cy="4133851"/>
        </a:xfrm>
        <a:prstGeom prst="rect">
          <a:avLst/>
        </a:prstGeom>
        <a:ln w="15875">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aborate.unhcr.org/Users/CCCMIMO/Documents/UNHCR/UNHCR%20Templates/Infographics_Dashboard_toolkit_v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to"/>
      <sheetName val="Poster"/>
      <sheetName val="Example 1"/>
      <sheetName val="Example2"/>
      <sheetName val="Example3"/>
      <sheetName val="Example4"/>
      <sheetName val="Catalogue"/>
      <sheetName val="Blank Worksheet"/>
    </sheetNames>
    <sheetDataSet>
      <sheetData sheetId="0"/>
      <sheetData sheetId="1">
        <row r="50">
          <cell r="X50">
            <v>13.3</v>
          </cell>
        </row>
      </sheetData>
      <sheetData sheetId="2"/>
      <sheetData sheetId="3"/>
      <sheetData sheetId="4"/>
      <sheetData sheetId="5">
        <row r="73">
          <cell r="B73">
            <v>13.3</v>
          </cell>
        </row>
      </sheetData>
      <sheetData sheetId="6">
        <row r="173">
          <cell r="R173">
            <v>0.33</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unhcr.gr/sites" TargetMode="External"/><Relationship Id="rId1" Type="http://schemas.openxmlformats.org/officeDocument/2006/relationships/hyperlink" Target="http://data.unhcr.org/mediterranean/country.php?id=83" TargetMode="External"/><Relationship Id="rId4"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unhcr.gr/sites" TargetMode="External"/><Relationship Id="rId1" Type="http://schemas.openxmlformats.org/officeDocument/2006/relationships/hyperlink" Target="http://data.unhcr.org/mediterranean/country.php?id=83" TargetMode="External"/><Relationship Id="rId4"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unhcr.gr/sites" TargetMode="External"/><Relationship Id="rId1" Type="http://schemas.openxmlformats.org/officeDocument/2006/relationships/hyperlink" Target="http://data.unhcr.org/mediterranean/country.php?id=83"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4.bin"/><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5.bin"/><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Y88"/>
  <sheetViews>
    <sheetView workbookViewId="0">
      <selection activeCell="P52" sqref="P52"/>
    </sheetView>
  </sheetViews>
  <sheetFormatPr defaultColWidth="9.140625" defaultRowHeight="15"/>
  <sheetData>
    <row r="1" spans="1:25">
      <c r="A1" s="1"/>
      <c r="B1" s="1"/>
      <c r="C1" s="1"/>
      <c r="D1" s="1"/>
      <c r="E1" s="1"/>
      <c r="F1" s="1"/>
      <c r="G1" s="1"/>
      <c r="H1" s="1"/>
      <c r="I1" s="1"/>
      <c r="J1" s="1"/>
      <c r="K1" s="1"/>
      <c r="L1" s="1"/>
      <c r="M1" s="1"/>
      <c r="N1" s="1"/>
      <c r="O1" s="1"/>
      <c r="P1" s="1"/>
      <c r="Q1" s="1"/>
      <c r="R1" s="1"/>
      <c r="S1" s="1"/>
      <c r="T1" s="1"/>
      <c r="U1" s="1"/>
      <c r="V1" s="1"/>
      <c r="W1" s="1"/>
      <c r="X1" s="1"/>
      <c r="Y1" s="1"/>
    </row>
    <row r="2" spans="1:25">
      <c r="A2" s="1"/>
      <c r="B2" s="1"/>
      <c r="C2" s="1"/>
      <c r="D2" s="1"/>
      <c r="E2" s="1"/>
      <c r="F2" s="1"/>
      <c r="G2" s="1"/>
      <c r="H2" s="1"/>
      <c r="I2" s="1"/>
      <c r="J2" s="1"/>
      <c r="K2" s="1"/>
      <c r="L2" s="1"/>
      <c r="M2" s="1"/>
      <c r="N2" s="1"/>
      <c r="O2" s="1"/>
      <c r="P2" s="1"/>
      <c r="Q2" s="1"/>
      <c r="R2" s="1"/>
      <c r="S2" s="1"/>
      <c r="T2" s="1"/>
      <c r="U2" s="1"/>
      <c r="V2" s="1"/>
      <c r="W2" s="1"/>
      <c r="X2" s="1"/>
      <c r="Y2" s="1"/>
    </row>
    <row r="3" spans="1:25">
      <c r="A3" s="1"/>
      <c r="B3" s="1"/>
      <c r="C3" s="1"/>
      <c r="D3" s="1"/>
      <c r="E3" s="1"/>
      <c r="F3" s="1"/>
      <c r="G3" s="1"/>
      <c r="H3" s="1"/>
      <c r="I3" s="1"/>
      <c r="J3" s="1"/>
      <c r="K3" s="1"/>
      <c r="L3" s="1"/>
      <c r="M3" s="1"/>
      <c r="N3" s="1"/>
      <c r="O3" s="1"/>
      <c r="P3" s="1"/>
      <c r="Q3" s="1"/>
      <c r="R3" s="1"/>
      <c r="S3" s="1"/>
      <c r="T3" s="1"/>
      <c r="U3" s="1"/>
      <c r="V3" s="1"/>
      <c r="W3" s="1"/>
      <c r="X3" s="1"/>
      <c r="Y3" s="1"/>
    </row>
    <row r="4" spans="1:25">
      <c r="A4" s="1"/>
      <c r="B4" s="1"/>
      <c r="C4" s="1"/>
      <c r="D4" s="1"/>
      <c r="E4" s="1"/>
      <c r="F4" s="1"/>
      <c r="G4" s="1"/>
      <c r="H4" s="1"/>
      <c r="I4" s="1"/>
      <c r="J4" s="1"/>
      <c r="K4" s="1"/>
      <c r="L4" s="1"/>
      <c r="M4" s="1"/>
      <c r="N4" s="1"/>
      <c r="O4" s="1"/>
      <c r="P4" s="1"/>
      <c r="Q4" s="1"/>
      <c r="R4" s="1"/>
      <c r="S4" s="1"/>
      <c r="T4" s="1"/>
      <c r="U4" s="1"/>
      <c r="V4" s="1"/>
      <c r="W4" s="1"/>
      <c r="X4" s="1"/>
      <c r="Y4" s="1"/>
    </row>
    <row r="5" spans="1:25">
      <c r="A5" s="1"/>
      <c r="B5" s="1"/>
      <c r="C5" s="1"/>
      <c r="D5" s="1"/>
      <c r="E5" s="1"/>
      <c r="F5" s="1"/>
      <c r="G5" s="1"/>
      <c r="H5" s="1"/>
      <c r="I5" s="1"/>
      <c r="J5" s="1"/>
      <c r="K5" s="1"/>
      <c r="L5" s="1"/>
      <c r="M5" s="1"/>
      <c r="N5" s="1"/>
      <c r="O5" s="1"/>
      <c r="P5" s="1"/>
      <c r="Q5" s="1"/>
      <c r="R5" s="1"/>
      <c r="S5" s="1"/>
      <c r="T5" s="1"/>
      <c r="U5" s="1"/>
      <c r="V5" s="1"/>
      <c r="W5" s="1"/>
      <c r="X5" s="1"/>
      <c r="Y5" s="1"/>
    </row>
    <row r="6" spans="1:25">
      <c r="A6" s="1"/>
      <c r="B6" s="1"/>
      <c r="C6" s="1"/>
      <c r="D6" s="1"/>
      <c r="E6" s="1"/>
      <c r="F6" s="1"/>
      <c r="G6" s="1"/>
      <c r="H6" s="1"/>
      <c r="I6" s="1"/>
      <c r="J6" s="1"/>
      <c r="K6" s="1"/>
      <c r="L6" s="1"/>
      <c r="M6" s="1"/>
      <c r="N6" s="1"/>
      <c r="O6" s="1"/>
      <c r="P6" s="1"/>
      <c r="Q6" s="1"/>
      <c r="R6" s="1"/>
      <c r="S6" s="1"/>
      <c r="T6" s="1"/>
      <c r="U6" s="1"/>
      <c r="V6" s="1"/>
      <c r="W6" s="1"/>
      <c r="X6" s="1"/>
      <c r="Y6" s="1"/>
    </row>
    <row r="7" spans="1:25">
      <c r="A7" s="1"/>
      <c r="B7" s="1"/>
      <c r="C7" s="1"/>
      <c r="D7" s="1"/>
      <c r="E7" s="1"/>
      <c r="F7" s="1"/>
      <c r="G7" s="1"/>
      <c r="H7" s="1"/>
      <c r="I7" s="1"/>
      <c r="J7" s="1"/>
      <c r="K7" s="1"/>
      <c r="L7" s="1"/>
      <c r="M7" s="1"/>
      <c r="N7" s="1"/>
      <c r="O7" s="1"/>
      <c r="P7" s="1"/>
      <c r="Q7" s="1"/>
      <c r="R7" s="1"/>
      <c r="S7" s="1"/>
      <c r="T7" s="1"/>
      <c r="U7" s="1"/>
      <c r="V7" s="1"/>
      <c r="W7" s="1"/>
      <c r="X7" s="1"/>
      <c r="Y7" s="1"/>
    </row>
    <row r="8" spans="1:25">
      <c r="A8" s="1"/>
      <c r="B8" s="1"/>
      <c r="C8" s="1"/>
      <c r="D8" s="1"/>
      <c r="E8" s="1"/>
      <c r="F8" s="1"/>
      <c r="G8" s="1"/>
      <c r="H8" s="1"/>
      <c r="I8" s="1"/>
      <c r="J8" s="1"/>
      <c r="K8" s="1"/>
      <c r="L8" s="1"/>
      <c r="M8" s="1"/>
      <c r="N8" s="1"/>
      <c r="O8" s="1"/>
      <c r="P8" s="1"/>
      <c r="Q8" s="1"/>
      <c r="R8" s="1"/>
      <c r="S8" s="1"/>
      <c r="T8" s="1"/>
      <c r="U8" s="1"/>
      <c r="V8" s="1"/>
      <c r="W8" s="1"/>
      <c r="X8" s="1"/>
      <c r="Y8" s="1"/>
    </row>
    <row r="9" spans="1:25">
      <c r="A9" s="1"/>
      <c r="B9" s="1"/>
      <c r="C9" s="1"/>
      <c r="D9" s="1"/>
      <c r="E9" s="1"/>
      <c r="F9" s="1"/>
      <c r="G9" s="1"/>
      <c r="H9" s="1"/>
      <c r="I9" s="1"/>
      <c r="J9" s="1"/>
      <c r="K9" s="1"/>
      <c r="L9" s="1"/>
      <c r="M9" s="1"/>
      <c r="N9" s="1"/>
      <c r="O9" s="1"/>
      <c r="P9" s="1"/>
      <c r="Q9" s="1"/>
      <c r="R9" s="1"/>
      <c r="S9" s="1"/>
      <c r="T9" s="1"/>
      <c r="U9" s="1"/>
      <c r="V9" s="1"/>
      <c r="W9" s="1"/>
      <c r="X9" s="1"/>
      <c r="Y9" s="1"/>
    </row>
    <row r="10" spans="1:25">
      <c r="A10" s="1"/>
      <c r="B10" s="1"/>
      <c r="C10" s="1"/>
      <c r="D10" s="1"/>
      <c r="E10" s="1"/>
      <c r="F10" s="1"/>
      <c r="G10" s="1"/>
      <c r="H10" s="1"/>
      <c r="I10" s="1"/>
      <c r="J10" s="1"/>
      <c r="K10" s="1"/>
      <c r="L10" s="1"/>
      <c r="M10" s="1"/>
      <c r="N10" s="1"/>
      <c r="O10" s="1"/>
      <c r="P10" s="1"/>
      <c r="Q10" s="1"/>
      <c r="R10" s="1"/>
      <c r="S10" s="1"/>
      <c r="T10" s="1"/>
      <c r="U10" s="1"/>
      <c r="V10" s="1"/>
      <c r="W10" s="1"/>
      <c r="X10" s="1"/>
      <c r="Y10" s="1"/>
    </row>
    <row r="11" spans="1:25">
      <c r="A11" s="1"/>
      <c r="B11" s="1"/>
      <c r="C11" s="1"/>
      <c r="D11" s="1"/>
      <c r="E11" s="1"/>
      <c r="F11" s="1"/>
      <c r="G11" s="1"/>
      <c r="H11" s="1"/>
      <c r="I11" s="1"/>
      <c r="J11" s="1"/>
      <c r="K11" s="1"/>
      <c r="L11" s="1"/>
      <c r="M11" s="1"/>
      <c r="N11" s="1"/>
      <c r="O11" s="1"/>
      <c r="P11" s="1"/>
      <c r="Q11" s="1"/>
      <c r="R11" s="1"/>
      <c r="S11" s="1"/>
      <c r="T11" s="1"/>
      <c r="U11" s="1"/>
      <c r="V11" s="1"/>
      <c r="W11" s="1"/>
      <c r="X11" s="1"/>
      <c r="Y11" s="1"/>
    </row>
    <row r="12" spans="1:25">
      <c r="A12" s="1"/>
      <c r="B12" s="1"/>
      <c r="C12" s="1"/>
      <c r="D12" s="1"/>
      <c r="E12" s="1"/>
      <c r="F12" s="1"/>
      <c r="G12" s="1"/>
      <c r="H12" s="1"/>
      <c r="I12" s="1"/>
      <c r="J12" s="1"/>
      <c r="K12" s="1"/>
      <c r="L12" s="1"/>
      <c r="M12" s="1"/>
      <c r="N12" s="1"/>
      <c r="O12" s="1"/>
      <c r="P12" s="1"/>
      <c r="Q12" s="1"/>
      <c r="R12" s="1"/>
      <c r="S12" s="1"/>
      <c r="T12" s="1"/>
      <c r="U12" s="1"/>
      <c r="V12" s="1"/>
      <c r="W12" s="1"/>
      <c r="X12" s="1"/>
      <c r="Y12" s="1"/>
    </row>
    <row r="13" spans="1:25">
      <c r="A13" s="1"/>
      <c r="B13" s="1"/>
      <c r="C13" s="1"/>
      <c r="D13" s="1"/>
      <c r="E13" s="1"/>
      <c r="F13" s="1"/>
      <c r="G13" s="1"/>
      <c r="H13" s="1"/>
      <c r="I13" s="1"/>
      <c r="J13" s="1"/>
      <c r="K13" s="1"/>
      <c r="L13" s="1"/>
      <c r="M13" s="1"/>
      <c r="N13" s="1"/>
      <c r="O13" s="1"/>
      <c r="P13" s="1"/>
      <c r="Q13" s="1"/>
      <c r="R13" s="1"/>
      <c r="S13" s="1"/>
      <c r="T13" s="1"/>
      <c r="U13" s="1"/>
      <c r="V13" s="1"/>
      <c r="W13" s="1"/>
      <c r="X13" s="1"/>
      <c r="Y13" s="1"/>
    </row>
    <row r="14" spans="1:25">
      <c r="A14" s="1"/>
      <c r="B14" s="1"/>
      <c r="C14" s="1"/>
      <c r="D14" s="1"/>
      <c r="E14" s="1"/>
      <c r="F14" s="1"/>
      <c r="G14" s="1"/>
      <c r="H14" s="1"/>
      <c r="I14" s="1"/>
      <c r="J14" s="1"/>
      <c r="K14" s="1"/>
      <c r="L14" s="1"/>
      <c r="M14" s="1"/>
      <c r="N14" s="1"/>
      <c r="O14" s="1"/>
      <c r="P14" s="1"/>
      <c r="Q14" s="1"/>
      <c r="R14" s="1"/>
      <c r="S14" s="1"/>
      <c r="T14" s="1"/>
      <c r="U14" s="1"/>
      <c r="V14" s="1"/>
      <c r="W14" s="1"/>
      <c r="X14" s="1"/>
      <c r="Y14" s="1"/>
    </row>
    <row r="15" spans="1:25">
      <c r="A15" s="1"/>
      <c r="B15" s="1"/>
      <c r="C15" s="1"/>
      <c r="D15" s="1"/>
      <c r="E15" s="1"/>
      <c r="F15" s="1"/>
      <c r="G15" s="1"/>
      <c r="H15" s="1"/>
      <c r="I15" s="1"/>
      <c r="J15" s="1"/>
      <c r="K15" s="1"/>
      <c r="L15" s="1"/>
      <c r="M15" s="1"/>
      <c r="N15" s="1"/>
      <c r="O15" s="1"/>
      <c r="P15" s="1"/>
      <c r="Q15" s="1"/>
      <c r="R15" s="1"/>
      <c r="S15" s="1"/>
      <c r="T15" s="1"/>
      <c r="U15" s="1"/>
      <c r="V15" s="1"/>
      <c r="W15" s="1"/>
      <c r="X15" s="1"/>
      <c r="Y15" s="1"/>
    </row>
    <row r="16" spans="1:25">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1"/>
      <c r="B17" s="1"/>
      <c r="C17" s="1"/>
      <c r="D17" s="1"/>
      <c r="E17" s="1"/>
      <c r="F17" s="1"/>
      <c r="G17" s="1"/>
      <c r="H17" s="1"/>
      <c r="I17" s="1"/>
      <c r="J17" s="1"/>
      <c r="K17" s="1"/>
      <c r="L17" s="1"/>
      <c r="M17" s="1"/>
      <c r="N17" s="1"/>
      <c r="O17" s="1"/>
      <c r="P17" s="1"/>
      <c r="Q17" s="1"/>
      <c r="R17" s="1"/>
      <c r="S17" s="1"/>
      <c r="T17" s="1"/>
      <c r="U17" s="1"/>
      <c r="V17" s="1"/>
      <c r="W17" s="1"/>
      <c r="X17" s="1"/>
      <c r="Y17" s="1"/>
    </row>
    <row r="18" spans="1:25">
      <c r="A18" s="1"/>
      <c r="B18" s="1"/>
      <c r="C18" s="1"/>
      <c r="D18" s="1"/>
      <c r="E18" s="1"/>
      <c r="F18" s="1"/>
      <c r="G18" s="1"/>
      <c r="H18" s="1"/>
      <c r="I18" s="1"/>
      <c r="J18" s="1"/>
      <c r="K18" s="1"/>
      <c r="L18" s="1"/>
      <c r="M18" s="1"/>
      <c r="N18" s="1"/>
      <c r="O18" s="1"/>
      <c r="P18" s="1"/>
      <c r="Q18" s="1"/>
      <c r="R18" s="1"/>
      <c r="S18" s="1"/>
      <c r="T18" s="1"/>
      <c r="U18" s="1"/>
      <c r="V18" s="1"/>
      <c r="W18" s="1"/>
      <c r="X18" s="1"/>
      <c r="Y18" s="1"/>
    </row>
    <row r="19" spans="1:25">
      <c r="A19" s="1"/>
      <c r="B19" s="1"/>
      <c r="C19" s="1"/>
      <c r="D19" s="1"/>
      <c r="E19" s="1"/>
      <c r="F19" s="1"/>
      <c r="G19" s="1"/>
      <c r="H19" s="1"/>
      <c r="I19" s="1"/>
      <c r="J19" s="1"/>
      <c r="K19" s="1"/>
      <c r="L19" s="1"/>
      <c r="M19" s="1"/>
      <c r="N19" s="1"/>
      <c r="O19" s="1"/>
      <c r="P19" s="1"/>
      <c r="Q19" s="1"/>
      <c r="R19" s="1"/>
      <c r="S19" s="1"/>
      <c r="T19" s="1"/>
      <c r="U19" s="1"/>
      <c r="V19" s="1"/>
      <c r="W19" s="1"/>
      <c r="X19" s="1"/>
      <c r="Y19" s="1"/>
    </row>
    <row r="20" spans="1:25">
      <c r="A20" s="1"/>
      <c r="B20" s="1"/>
      <c r="C20" s="1"/>
      <c r="D20" s="1"/>
      <c r="E20" s="1"/>
      <c r="F20" s="1"/>
      <c r="G20" s="1"/>
      <c r="H20" s="1"/>
      <c r="I20" s="1"/>
      <c r="J20" s="1"/>
      <c r="K20" s="1"/>
      <c r="L20" s="1"/>
      <c r="M20" s="1"/>
      <c r="N20" s="1"/>
      <c r="O20" s="1"/>
      <c r="P20" s="1"/>
      <c r="Q20" s="1"/>
      <c r="R20" s="1"/>
      <c r="S20" s="1"/>
      <c r="T20" s="1"/>
      <c r="U20" s="1"/>
      <c r="V20" s="1"/>
      <c r="W20" s="1"/>
      <c r="X20" s="1"/>
      <c r="Y20" s="1"/>
    </row>
    <row r="21" spans="1:25">
      <c r="A21" s="1"/>
      <c r="B21" s="1"/>
      <c r="C21" s="1"/>
      <c r="D21" s="1"/>
      <c r="E21" s="1"/>
      <c r="F21" s="1"/>
      <c r="G21" s="1"/>
      <c r="H21" s="1"/>
      <c r="I21" s="1"/>
      <c r="J21" s="1"/>
      <c r="K21" s="1"/>
      <c r="L21" s="1"/>
      <c r="M21" s="1"/>
      <c r="N21" s="1"/>
      <c r="O21" s="1"/>
      <c r="P21" s="1"/>
      <c r="Q21" s="1"/>
      <c r="R21" s="1"/>
      <c r="S21" s="1"/>
      <c r="T21" s="1"/>
      <c r="U21" s="1"/>
      <c r="V21" s="1"/>
      <c r="W21" s="1"/>
      <c r="X21" s="1"/>
      <c r="Y21" s="1"/>
    </row>
    <row r="22" spans="1:25">
      <c r="A22" s="1"/>
      <c r="B22" s="1"/>
      <c r="C22" s="1"/>
      <c r="D22" s="1"/>
      <c r="E22" s="1"/>
      <c r="F22" s="1"/>
      <c r="G22" s="1"/>
      <c r="H22" s="1"/>
      <c r="I22" s="1"/>
      <c r="J22" s="1"/>
      <c r="K22" s="1"/>
      <c r="L22" s="1"/>
      <c r="M22" s="1"/>
      <c r="N22" s="1"/>
      <c r="O22" s="1"/>
      <c r="P22" s="1"/>
      <c r="Q22" s="1"/>
      <c r="R22" s="1"/>
      <c r="S22" s="1"/>
      <c r="T22" s="1"/>
      <c r="U22" s="1"/>
      <c r="V22" s="1"/>
      <c r="W22" s="1"/>
      <c r="X22" s="1"/>
      <c r="Y22" s="1"/>
    </row>
    <row r="23" spans="1:25">
      <c r="A23" s="1"/>
      <c r="B23" s="1"/>
      <c r="C23" s="1"/>
      <c r="D23" s="1"/>
      <c r="E23" s="1"/>
      <c r="F23" s="1"/>
      <c r="G23" s="1"/>
      <c r="H23" s="1"/>
      <c r="I23" s="1"/>
      <c r="J23" s="1"/>
      <c r="K23" s="1"/>
      <c r="L23" s="1"/>
      <c r="M23" s="1"/>
      <c r="N23" s="1"/>
      <c r="O23" s="1"/>
      <c r="P23" s="1"/>
      <c r="Q23" s="1"/>
      <c r="R23" s="1"/>
      <c r="S23" s="1"/>
      <c r="T23" s="1"/>
      <c r="U23" s="1"/>
      <c r="V23" s="1"/>
      <c r="W23" s="1"/>
      <c r="X23" s="1"/>
      <c r="Y23" s="1"/>
    </row>
    <row r="24" spans="1:25">
      <c r="A24" s="1"/>
      <c r="B24" s="1"/>
      <c r="C24" s="1"/>
      <c r="D24" s="1"/>
      <c r="E24" s="1"/>
      <c r="F24" s="1"/>
      <c r="G24" s="1"/>
      <c r="H24" s="1"/>
      <c r="I24" s="1"/>
      <c r="J24" s="1"/>
      <c r="K24" s="1"/>
      <c r="L24" s="1"/>
      <c r="M24" s="1"/>
      <c r="N24" s="1"/>
      <c r="O24" s="1"/>
      <c r="P24" s="1"/>
      <c r="Q24" s="1"/>
      <c r="R24" s="1"/>
      <c r="S24" s="1"/>
      <c r="T24" s="1"/>
      <c r="U24" s="1"/>
      <c r="V24" s="1"/>
      <c r="W24" s="1"/>
      <c r="X24" s="1"/>
      <c r="Y24" s="1"/>
    </row>
    <row r="25" spans="1:25">
      <c r="A25" s="1"/>
      <c r="B25" s="1"/>
      <c r="C25" s="1"/>
      <c r="D25" s="1"/>
      <c r="E25" s="1"/>
      <c r="F25" s="1"/>
      <c r="G25" s="1"/>
      <c r="H25" s="1"/>
      <c r="I25" s="1"/>
      <c r="J25" s="1"/>
      <c r="K25" s="1"/>
      <c r="L25" s="1"/>
      <c r="M25" s="1"/>
      <c r="N25" s="1"/>
      <c r="O25" s="1"/>
      <c r="P25" s="1"/>
      <c r="Q25" s="1"/>
      <c r="R25" s="1"/>
      <c r="S25" s="1"/>
      <c r="T25" s="1"/>
      <c r="U25" s="1"/>
      <c r="V25" s="1"/>
      <c r="W25" s="1"/>
      <c r="X25" s="1"/>
      <c r="Y25" s="1"/>
    </row>
    <row r="26" spans="1:25">
      <c r="A26" s="1"/>
      <c r="B26" s="1"/>
      <c r="C26" s="1"/>
      <c r="D26" s="1"/>
      <c r="E26" s="1"/>
      <c r="F26" s="1"/>
      <c r="G26" s="1"/>
      <c r="H26" s="1"/>
      <c r="I26" s="1"/>
      <c r="J26" s="1"/>
      <c r="K26" s="1"/>
      <c r="L26" s="1"/>
      <c r="M26" s="1"/>
      <c r="N26" s="1"/>
      <c r="O26" s="1"/>
      <c r="P26" s="1"/>
      <c r="Q26" s="1"/>
      <c r="R26" s="1"/>
      <c r="S26" s="1"/>
      <c r="T26" s="1"/>
      <c r="U26" s="1"/>
      <c r="V26" s="1"/>
      <c r="W26" s="1"/>
      <c r="X26" s="1"/>
      <c r="Y26" s="1"/>
    </row>
    <row r="27" spans="1:25">
      <c r="A27" s="1"/>
      <c r="B27" s="1"/>
      <c r="C27" s="1"/>
      <c r="D27" s="1"/>
      <c r="E27" s="1"/>
      <c r="F27" s="1"/>
      <c r="G27" s="1"/>
      <c r="H27" s="1"/>
      <c r="I27" s="1"/>
      <c r="J27" s="1"/>
      <c r="K27" s="1"/>
      <c r="L27" s="1"/>
      <c r="M27" s="1"/>
      <c r="N27" s="1"/>
      <c r="O27" s="1"/>
      <c r="P27" s="1"/>
      <c r="Q27" s="1"/>
      <c r="R27" s="1"/>
      <c r="S27" s="1"/>
      <c r="T27" s="1"/>
      <c r="U27" s="1"/>
      <c r="V27" s="1"/>
      <c r="W27" s="1"/>
      <c r="X27" s="1"/>
      <c r="Y27" s="1"/>
    </row>
    <row r="28" spans="1:25">
      <c r="A28" s="1"/>
      <c r="B28" s="1"/>
      <c r="C28" s="1"/>
      <c r="D28" s="1"/>
      <c r="E28" s="1"/>
      <c r="F28" s="1"/>
      <c r="G28" s="1"/>
      <c r="H28" s="1"/>
      <c r="I28" s="1"/>
      <c r="J28" s="1"/>
      <c r="K28" s="1"/>
      <c r="L28" s="1"/>
      <c r="M28" s="1"/>
      <c r="N28" s="1"/>
      <c r="O28" s="1"/>
      <c r="P28" s="1"/>
      <c r="Q28" s="1"/>
      <c r="R28" s="1"/>
      <c r="S28" s="1"/>
      <c r="T28" s="1"/>
      <c r="U28" s="1"/>
      <c r="V28" s="1"/>
      <c r="W28" s="1"/>
      <c r="X28" s="1"/>
      <c r="Y28" s="1"/>
    </row>
    <row r="29" spans="1:25">
      <c r="A29" s="1"/>
      <c r="B29" s="1"/>
      <c r="C29" s="1"/>
      <c r="D29" s="1"/>
      <c r="E29" s="1"/>
      <c r="F29" s="1"/>
      <c r="G29" s="1"/>
      <c r="H29" s="1"/>
      <c r="I29" s="1"/>
      <c r="J29" s="1"/>
      <c r="K29" s="1"/>
      <c r="L29" s="1"/>
      <c r="M29" s="1"/>
      <c r="N29" s="1"/>
      <c r="O29" s="1"/>
      <c r="P29" s="1"/>
      <c r="Q29" s="1"/>
      <c r="R29" s="1"/>
      <c r="S29" s="1"/>
      <c r="T29" s="1"/>
      <c r="U29" s="1"/>
      <c r="V29" s="1"/>
      <c r="W29" s="1"/>
      <c r="X29" s="1"/>
      <c r="Y29" s="1"/>
    </row>
    <row r="30" spans="1:25">
      <c r="A30" s="1"/>
      <c r="B30" s="1"/>
      <c r="C30" s="1"/>
      <c r="D30" s="1"/>
      <c r="E30" s="1"/>
      <c r="F30" s="1"/>
      <c r="G30" s="1"/>
      <c r="H30" s="1"/>
      <c r="I30" s="1"/>
      <c r="J30" s="1"/>
      <c r="K30" s="1"/>
      <c r="L30" s="1"/>
      <c r="M30" s="1"/>
      <c r="N30" s="1"/>
      <c r="O30" s="1"/>
      <c r="P30" s="1"/>
      <c r="Q30" s="1"/>
      <c r="R30" s="1"/>
      <c r="S30" s="1"/>
      <c r="T30" s="1"/>
      <c r="U30" s="1"/>
      <c r="V30" s="1"/>
      <c r="W30" s="1"/>
      <c r="X30" s="1"/>
      <c r="Y30" s="1"/>
    </row>
    <row r="31" spans="1:25">
      <c r="A31" s="1"/>
      <c r="B31" s="1"/>
      <c r="C31" s="1"/>
      <c r="D31" s="1"/>
      <c r="E31" s="1"/>
      <c r="F31" s="1"/>
      <c r="G31" s="1"/>
      <c r="H31" s="1"/>
      <c r="I31" s="1"/>
      <c r="J31" s="1"/>
      <c r="K31" s="1"/>
      <c r="L31" s="1"/>
      <c r="M31" s="1"/>
      <c r="N31" s="1"/>
      <c r="O31" s="1"/>
      <c r="P31" s="1"/>
      <c r="Q31" s="1"/>
      <c r="R31" s="1"/>
      <c r="S31" s="1"/>
      <c r="T31" s="1"/>
      <c r="U31" s="1"/>
      <c r="V31" s="1"/>
      <c r="W31" s="1"/>
      <c r="X31" s="1"/>
      <c r="Y31" s="1"/>
    </row>
    <row r="32" spans="1:25">
      <c r="A32" s="1"/>
      <c r="B32" s="1"/>
      <c r="C32" s="1"/>
      <c r="D32" s="1"/>
      <c r="E32" s="1"/>
      <c r="F32" s="1"/>
      <c r="G32" s="1"/>
      <c r="H32" s="1"/>
      <c r="I32" s="1"/>
      <c r="J32" s="1"/>
      <c r="K32" s="1"/>
      <c r="L32" s="1"/>
      <c r="M32" s="1"/>
      <c r="N32" s="1"/>
      <c r="O32" s="1"/>
      <c r="P32" s="1"/>
      <c r="Q32" s="1"/>
      <c r="R32" s="1"/>
      <c r="S32" s="1"/>
      <c r="T32" s="1"/>
      <c r="U32" s="1"/>
      <c r="V32" s="1"/>
      <c r="W32" s="1"/>
      <c r="X32" s="1"/>
      <c r="Y32" s="1"/>
    </row>
    <row r="33" spans="1:25">
      <c r="A33" s="1"/>
      <c r="B33" s="1"/>
      <c r="C33" s="1"/>
      <c r="D33" s="1"/>
      <c r="E33" s="1"/>
      <c r="F33" s="1"/>
      <c r="G33" s="1"/>
      <c r="H33" s="1"/>
      <c r="I33" s="1"/>
      <c r="J33" s="1"/>
      <c r="K33" s="1"/>
      <c r="L33" s="1"/>
      <c r="M33" s="1"/>
      <c r="N33" s="1"/>
      <c r="O33" s="1"/>
      <c r="P33" s="1"/>
      <c r="Q33" s="1"/>
      <c r="R33" s="1"/>
      <c r="S33" s="1"/>
      <c r="T33" s="1"/>
      <c r="U33" s="1"/>
      <c r="V33" s="1"/>
      <c r="W33" s="1"/>
      <c r="X33" s="1"/>
      <c r="Y33" s="1"/>
    </row>
    <row r="34" spans="1:25">
      <c r="A34" s="1"/>
      <c r="B34" s="1"/>
      <c r="C34" s="1"/>
      <c r="D34" s="1"/>
      <c r="E34" s="1"/>
      <c r="F34" s="1"/>
      <c r="G34" s="1"/>
      <c r="H34" s="1"/>
      <c r="I34" s="1"/>
      <c r="J34" s="1"/>
      <c r="K34" s="1"/>
      <c r="L34" s="1"/>
      <c r="M34" s="1"/>
      <c r="N34" s="1"/>
      <c r="O34" s="1"/>
      <c r="P34" s="1"/>
      <c r="Q34" s="1"/>
      <c r="R34" s="1"/>
      <c r="S34" s="1"/>
      <c r="T34" s="1"/>
      <c r="U34" s="1"/>
      <c r="V34" s="1"/>
      <c r="W34" s="1"/>
      <c r="X34" s="1"/>
      <c r="Y34" s="1"/>
    </row>
    <row r="35" spans="1:25">
      <c r="A35" s="1"/>
      <c r="B35" s="1"/>
      <c r="C35" s="1"/>
      <c r="D35" s="1"/>
      <c r="E35" s="1"/>
      <c r="F35" s="1"/>
      <c r="G35" s="1"/>
      <c r="H35" s="1"/>
      <c r="I35" s="1"/>
      <c r="J35" s="1"/>
      <c r="K35" s="1"/>
      <c r="L35" s="1"/>
      <c r="M35" s="1"/>
      <c r="N35" s="1"/>
      <c r="O35" s="1"/>
      <c r="P35" s="1"/>
      <c r="Q35" s="1"/>
      <c r="R35" s="1"/>
      <c r="S35" s="1"/>
      <c r="T35" s="1"/>
      <c r="U35" s="1"/>
      <c r="V35" s="1"/>
      <c r="W35" s="1"/>
      <c r="X35" s="1"/>
      <c r="Y35" s="1"/>
    </row>
    <row r="36" spans="1:25">
      <c r="A36" s="1"/>
      <c r="B36" s="1"/>
      <c r="C36" s="1"/>
      <c r="D36" s="1"/>
      <c r="E36" s="1"/>
      <c r="F36" s="1"/>
      <c r="G36" s="1"/>
      <c r="H36" s="1"/>
      <c r="I36" s="1"/>
      <c r="J36" s="1"/>
      <c r="K36" s="1"/>
      <c r="L36" s="1"/>
      <c r="M36" s="1"/>
      <c r="N36" s="1"/>
      <c r="O36" s="1"/>
      <c r="P36" s="1"/>
      <c r="Q36" s="1"/>
      <c r="R36" s="1"/>
      <c r="S36" s="1"/>
      <c r="T36" s="1"/>
      <c r="U36" s="1"/>
      <c r="V36" s="1"/>
      <c r="W36" s="1"/>
      <c r="X36" s="1"/>
      <c r="Y36" s="1"/>
    </row>
    <row r="37" spans="1:25">
      <c r="A37" s="1"/>
      <c r="B37" s="1"/>
      <c r="C37" s="1"/>
      <c r="D37" s="1"/>
      <c r="E37" s="1"/>
      <c r="F37" s="1"/>
      <c r="G37" s="1"/>
      <c r="H37" s="1"/>
      <c r="I37" s="1"/>
      <c r="J37" s="1"/>
      <c r="K37" s="1"/>
      <c r="L37" s="1"/>
      <c r="M37" s="1"/>
      <c r="N37" s="1"/>
      <c r="O37" s="1"/>
      <c r="P37" s="1"/>
      <c r="Q37" s="1"/>
      <c r="R37" s="1"/>
      <c r="S37" s="1"/>
      <c r="T37" s="1"/>
      <c r="U37" s="1"/>
      <c r="V37" s="1"/>
      <c r="W37" s="1"/>
      <c r="X37" s="1"/>
      <c r="Y37" s="1"/>
    </row>
    <row r="38" spans="1:25">
      <c r="A38" s="1"/>
      <c r="B38" s="1"/>
      <c r="C38" s="1"/>
      <c r="D38" s="1"/>
      <c r="E38" s="1"/>
      <c r="F38" s="1"/>
      <c r="G38" s="1"/>
      <c r="H38" s="1"/>
      <c r="I38" s="1"/>
      <c r="J38" s="1"/>
      <c r="K38" s="1"/>
      <c r="L38" s="1"/>
      <c r="M38" s="1"/>
      <c r="N38" s="1"/>
      <c r="O38" s="1"/>
      <c r="P38" s="1"/>
      <c r="Q38" s="1"/>
      <c r="R38" s="1"/>
      <c r="S38" s="1"/>
      <c r="T38" s="1"/>
      <c r="U38" s="1"/>
      <c r="V38" s="1"/>
      <c r="W38" s="1"/>
      <c r="X38" s="1"/>
      <c r="Y38" s="1"/>
    </row>
    <row r="39" spans="1:25">
      <c r="A39" s="1"/>
      <c r="B39" s="1"/>
      <c r="C39" s="1"/>
      <c r="D39" s="1"/>
      <c r="E39" s="1"/>
      <c r="F39" s="1"/>
      <c r="G39" s="1"/>
      <c r="H39" s="1"/>
      <c r="I39" s="1"/>
      <c r="J39" s="1"/>
      <c r="K39" s="1"/>
      <c r="L39" s="1"/>
      <c r="M39" s="1"/>
      <c r="N39" s="1"/>
      <c r="O39" s="1"/>
      <c r="P39" s="1"/>
      <c r="Q39" s="1"/>
      <c r="R39" s="1"/>
      <c r="S39" s="1"/>
      <c r="T39" s="1"/>
      <c r="U39" s="1"/>
      <c r="V39" s="1"/>
      <c r="W39" s="1"/>
      <c r="X39" s="1"/>
      <c r="Y39" s="1"/>
    </row>
    <row r="40" spans="1:25">
      <c r="A40" s="1"/>
      <c r="B40" s="1"/>
      <c r="C40" s="1"/>
      <c r="D40" s="1"/>
      <c r="E40" s="1"/>
      <c r="F40" s="1"/>
      <c r="G40" s="1"/>
      <c r="H40" s="1"/>
      <c r="I40" s="1"/>
      <c r="J40" s="1"/>
      <c r="K40" s="1"/>
      <c r="L40" s="1"/>
      <c r="M40" s="1"/>
      <c r="N40" s="1"/>
      <c r="O40" s="1"/>
      <c r="P40" s="1"/>
      <c r="Q40" s="1"/>
      <c r="R40" s="1"/>
      <c r="S40" s="1"/>
      <c r="T40" s="1"/>
      <c r="U40" s="1"/>
      <c r="V40" s="1"/>
      <c r="W40" s="1"/>
      <c r="X40" s="1"/>
      <c r="Y40" s="1"/>
    </row>
    <row r="41" spans="1:25">
      <c r="A41" s="1"/>
      <c r="B41" s="1"/>
      <c r="C41" s="1"/>
      <c r="D41" s="1"/>
      <c r="E41" s="1"/>
      <c r="F41" s="1"/>
      <c r="G41" s="1"/>
      <c r="H41" s="1"/>
      <c r="I41" s="1"/>
      <c r="J41" s="1"/>
      <c r="K41" s="1"/>
      <c r="L41" s="1"/>
      <c r="M41" s="1"/>
      <c r="N41" s="1"/>
      <c r="O41" s="1"/>
      <c r="P41" s="1"/>
      <c r="Q41" s="1"/>
      <c r="R41" s="1"/>
      <c r="S41" s="1"/>
      <c r="T41" s="1"/>
      <c r="U41" s="1"/>
      <c r="V41" s="1"/>
      <c r="W41" s="1"/>
      <c r="X41" s="1"/>
      <c r="Y41" s="1"/>
    </row>
    <row r="42" spans="1:25">
      <c r="A42" s="1"/>
      <c r="B42" s="1"/>
      <c r="C42" s="1"/>
      <c r="D42" s="1"/>
      <c r="E42" s="1"/>
      <c r="F42" s="1"/>
      <c r="G42" s="1"/>
      <c r="H42" s="1"/>
      <c r="I42" s="1"/>
      <c r="J42" s="1"/>
      <c r="K42" s="1"/>
      <c r="L42" s="1"/>
      <c r="M42" s="1"/>
      <c r="N42" s="1"/>
      <c r="O42" s="1"/>
      <c r="P42" s="1"/>
      <c r="Q42" s="1"/>
      <c r="R42" s="1"/>
      <c r="S42" s="1"/>
      <c r="T42" s="1"/>
      <c r="U42" s="1"/>
      <c r="V42" s="1"/>
      <c r="W42" s="1"/>
      <c r="X42" s="1"/>
      <c r="Y42" s="1"/>
    </row>
    <row r="43" spans="1:25">
      <c r="A43" s="1"/>
      <c r="B43" s="1"/>
      <c r="C43" s="1"/>
      <c r="D43" s="1"/>
      <c r="E43" s="1"/>
      <c r="F43" s="1"/>
      <c r="G43" s="1"/>
      <c r="H43" s="1"/>
      <c r="I43" s="1"/>
      <c r="J43" s="1"/>
      <c r="K43" s="1"/>
      <c r="L43" s="1"/>
      <c r="M43" s="1"/>
      <c r="N43" s="1"/>
      <c r="O43" s="1"/>
      <c r="P43" s="1"/>
      <c r="Q43" s="1"/>
      <c r="R43" s="1"/>
      <c r="S43" s="1"/>
      <c r="T43" s="1"/>
      <c r="U43" s="1"/>
      <c r="V43" s="1"/>
      <c r="W43" s="1"/>
      <c r="X43" s="1"/>
      <c r="Y43" s="1"/>
    </row>
    <row r="44" spans="1:25">
      <c r="A44" s="1"/>
      <c r="B44" s="1"/>
      <c r="C44" s="1"/>
      <c r="D44" s="1"/>
      <c r="E44" s="1"/>
      <c r="F44" s="1"/>
      <c r="G44" s="1"/>
      <c r="H44" s="1"/>
      <c r="I44" s="1"/>
      <c r="J44" s="1"/>
      <c r="K44" s="1"/>
      <c r="L44" s="1"/>
      <c r="M44" s="1"/>
      <c r="N44" s="1"/>
      <c r="O44" s="1"/>
      <c r="P44" s="1"/>
      <c r="Q44" s="1"/>
      <c r="R44" s="1"/>
      <c r="S44" s="1"/>
      <c r="T44" s="1"/>
      <c r="U44" s="1"/>
      <c r="V44" s="1"/>
      <c r="W44" s="1"/>
      <c r="X44" s="1"/>
      <c r="Y44" s="1"/>
    </row>
    <row r="45" spans="1:25">
      <c r="A45" s="1"/>
      <c r="B45" s="1"/>
      <c r="C45" s="1"/>
      <c r="D45" s="1"/>
      <c r="E45" s="1"/>
      <c r="F45" s="1"/>
      <c r="G45" s="1"/>
      <c r="H45" s="1"/>
      <c r="I45" s="1"/>
      <c r="J45" s="1"/>
      <c r="K45" s="1"/>
      <c r="L45" s="1"/>
      <c r="M45" s="1"/>
      <c r="N45" s="1"/>
      <c r="O45" s="1"/>
      <c r="P45" s="1"/>
      <c r="Q45" s="1"/>
      <c r="R45" s="1"/>
      <c r="S45" s="1"/>
      <c r="T45" s="1"/>
      <c r="U45" s="1"/>
      <c r="V45" s="1"/>
      <c r="W45" s="1"/>
      <c r="X45" s="1"/>
      <c r="Y45" s="1"/>
    </row>
    <row r="46" spans="1:25">
      <c r="A46" s="1"/>
      <c r="B46" s="1"/>
      <c r="C46" s="1"/>
      <c r="D46" s="1"/>
      <c r="E46" s="1"/>
      <c r="F46" s="1"/>
      <c r="G46" s="1"/>
      <c r="H46" s="1"/>
      <c r="I46" s="1"/>
      <c r="J46" s="1"/>
      <c r="K46" s="1"/>
      <c r="L46" s="1"/>
      <c r="M46" s="1"/>
      <c r="N46" s="1"/>
      <c r="O46" s="1"/>
      <c r="P46" s="1"/>
      <c r="Q46" s="1"/>
      <c r="R46" s="1"/>
      <c r="S46" s="1"/>
      <c r="T46" s="1"/>
      <c r="U46" s="1"/>
      <c r="V46" s="1"/>
      <c r="W46" s="1"/>
      <c r="X46" s="1"/>
      <c r="Y46" s="1"/>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row r="54" spans="1:25">
      <c r="A54" s="1"/>
      <c r="B54" s="1"/>
      <c r="C54" s="1"/>
      <c r="D54" s="1"/>
      <c r="E54" s="1"/>
      <c r="F54" s="1"/>
      <c r="G54" s="1"/>
      <c r="H54" s="1"/>
      <c r="I54" s="1"/>
      <c r="J54" s="1"/>
      <c r="K54" s="1"/>
      <c r="L54" s="1"/>
      <c r="M54" s="1"/>
      <c r="N54" s="1"/>
      <c r="O54" s="1"/>
      <c r="P54" s="1"/>
      <c r="Q54" s="1"/>
      <c r="R54" s="1"/>
      <c r="S54" s="1"/>
      <c r="T54" s="1"/>
      <c r="U54" s="1"/>
      <c r="V54" s="1"/>
      <c r="W54" s="1"/>
      <c r="X54" s="1"/>
      <c r="Y54" s="1"/>
    </row>
    <row r="55" spans="1:25">
      <c r="A55" s="1"/>
      <c r="B55" s="1"/>
      <c r="C55" s="1"/>
      <c r="D55" s="1"/>
      <c r="E55" s="1"/>
      <c r="F55" s="1"/>
      <c r="G55" s="1"/>
      <c r="H55" s="1"/>
      <c r="I55" s="1"/>
      <c r="J55" s="1"/>
      <c r="K55" s="1"/>
      <c r="L55" s="1"/>
      <c r="M55" s="1"/>
      <c r="N55" s="1"/>
      <c r="O55" s="1"/>
      <c r="P55" s="1"/>
      <c r="Q55" s="1"/>
      <c r="R55" s="1"/>
      <c r="S55" s="1"/>
      <c r="T55" s="1"/>
      <c r="U55" s="1"/>
      <c r="V55" s="1"/>
      <c r="W55" s="1"/>
      <c r="X55" s="1"/>
      <c r="Y55" s="1"/>
    </row>
    <row r="56" spans="1:25">
      <c r="A56" s="1"/>
      <c r="B56" s="1"/>
      <c r="C56" s="1"/>
      <c r="D56" s="1"/>
      <c r="E56" s="1"/>
      <c r="F56" s="1"/>
      <c r="G56" s="1"/>
      <c r="H56" s="1"/>
      <c r="I56" s="1"/>
      <c r="J56" s="1"/>
      <c r="K56" s="1"/>
      <c r="L56" s="1"/>
      <c r="M56" s="1"/>
      <c r="N56" s="1"/>
      <c r="O56" s="1"/>
      <c r="P56" s="1"/>
      <c r="Q56" s="1"/>
      <c r="R56" s="1"/>
      <c r="S56" s="1"/>
      <c r="T56" s="1"/>
      <c r="U56" s="1"/>
      <c r="V56" s="1"/>
      <c r="W56" s="1"/>
      <c r="X56" s="1"/>
      <c r="Y56" s="1"/>
    </row>
    <row r="57" spans="1:25">
      <c r="A57" s="1"/>
      <c r="B57" s="1"/>
      <c r="C57" s="1"/>
      <c r="D57" s="1"/>
      <c r="E57" s="1"/>
      <c r="F57" s="1"/>
      <c r="G57" s="1"/>
      <c r="H57" s="1"/>
      <c r="I57" s="1"/>
      <c r="J57" s="1"/>
      <c r="K57" s="1"/>
      <c r="L57" s="1"/>
      <c r="M57" s="1"/>
      <c r="N57" s="1"/>
      <c r="O57" s="1"/>
      <c r="P57" s="1"/>
      <c r="Q57" s="1"/>
      <c r="R57" s="1"/>
      <c r="S57" s="1"/>
      <c r="T57" s="1"/>
      <c r="U57" s="1"/>
      <c r="V57" s="1"/>
      <c r="W57" s="1"/>
      <c r="X57" s="1"/>
      <c r="Y57" s="1"/>
    </row>
    <row r="58" spans="1:25">
      <c r="A58" s="1"/>
      <c r="B58" s="1"/>
      <c r="C58" s="1"/>
      <c r="D58" s="1"/>
      <c r="E58" s="1"/>
      <c r="F58" s="1"/>
      <c r="G58" s="1"/>
      <c r="H58" s="1"/>
      <c r="I58" s="1"/>
      <c r="J58" s="1"/>
      <c r="K58" s="1"/>
      <c r="L58" s="1"/>
      <c r="M58" s="1"/>
      <c r="N58" s="1"/>
      <c r="O58" s="1"/>
      <c r="P58" s="1"/>
      <c r="Q58" s="1"/>
      <c r="R58" s="1"/>
      <c r="S58" s="1"/>
      <c r="T58" s="1"/>
      <c r="U58" s="1"/>
      <c r="V58" s="1"/>
      <c r="W58" s="1"/>
      <c r="X58" s="1"/>
      <c r="Y58" s="1"/>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1"/>
      <c r="B60" s="1"/>
      <c r="C60" s="1"/>
      <c r="D60" s="1"/>
      <c r="E60" s="1"/>
      <c r="F60" s="1"/>
      <c r="G60" s="1"/>
      <c r="H60" s="1"/>
      <c r="I60" s="1"/>
      <c r="J60" s="1"/>
      <c r="K60" s="1"/>
      <c r="L60" s="1"/>
      <c r="M60" s="1"/>
      <c r="N60" s="1"/>
      <c r="O60" s="1"/>
      <c r="P60" s="1"/>
      <c r="Q60" s="1"/>
      <c r="R60" s="1"/>
      <c r="S60" s="1"/>
      <c r="T60" s="1"/>
      <c r="U60" s="1"/>
      <c r="V60" s="1"/>
      <c r="W60" s="1"/>
      <c r="X60" s="1"/>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1"/>
      <c r="B62" s="1"/>
      <c r="C62" s="1"/>
      <c r="D62" s="1"/>
      <c r="E62" s="1"/>
      <c r="F62" s="1"/>
      <c r="G62" s="1"/>
      <c r="H62" s="1"/>
      <c r="I62" s="1"/>
      <c r="J62" s="1"/>
      <c r="K62" s="1"/>
      <c r="L62" s="1"/>
      <c r="M62" s="1"/>
      <c r="N62" s="1"/>
      <c r="O62" s="1"/>
      <c r="P62" s="1"/>
      <c r="Q62" s="1"/>
      <c r="R62" s="1"/>
      <c r="S62" s="1"/>
      <c r="T62" s="1"/>
      <c r="U62" s="1"/>
      <c r="V62" s="1"/>
      <c r="W62" s="1"/>
      <c r="X62" s="1"/>
      <c r="Y62" s="1"/>
    </row>
    <row r="63" spans="1:25">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I31"/>
  <sheetViews>
    <sheetView tabSelected="1" topLeftCell="C1" workbookViewId="0">
      <selection activeCell="E27" sqref="E27"/>
    </sheetView>
  </sheetViews>
  <sheetFormatPr defaultRowHeight="15"/>
  <cols>
    <col min="1" max="1" width="3.85546875" customWidth="1"/>
    <col min="2" max="2" width="18.42578125" bestFit="1" customWidth="1"/>
    <col min="3" max="4" width="7.28515625" customWidth="1"/>
    <col min="5" max="5" width="34.85546875" customWidth="1"/>
    <col min="6" max="6" width="10.28515625" customWidth="1"/>
    <col min="7" max="7" width="19.85546875" customWidth="1"/>
    <col min="8" max="9" width="20" customWidth="1"/>
  </cols>
  <sheetData>
    <row r="1" spans="2:9">
      <c r="B1" t="s">
        <v>532</v>
      </c>
      <c r="C1">
        <v>34</v>
      </c>
    </row>
    <row r="2" spans="2:9">
      <c r="B2" t="s">
        <v>531</v>
      </c>
      <c r="C2">
        <v>20</v>
      </c>
      <c r="E2" s="693" t="s">
        <v>28</v>
      </c>
      <c r="F2" s="693"/>
      <c r="G2" s="693"/>
      <c r="H2" s="693"/>
      <c r="I2" s="693"/>
    </row>
    <row r="4" spans="2:9" ht="30">
      <c r="E4" s="694" t="s">
        <v>591</v>
      </c>
      <c r="F4" s="694" t="s">
        <v>572</v>
      </c>
      <c r="G4" s="707" t="s">
        <v>613</v>
      </c>
      <c r="H4" s="707" t="s">
        <v>596</v>
      </c>
      <c r="I4" s="739" t="s">
        <v>626</v>
      </c>
    </row>
    <row r="5" spans="2:9" ht="15" customHeight="1">
      <c r="E5" s="701" t="s">
        <v>579</v>
      </c>
      <c r="F5" s="702">
        <f>SUM(Data_original!BJ9:BJ95)</f>
        <v>1142</v>
      </c>
      <c r="G5" s="702">
        <f>SUMIF(Data_original!$F$9:$F$95,"&lt;&gt;",Data_original!$E$9:$E$95)</f>
        <v>36505</v>
      </c>
      <c r="H5" s="710">
        <f>G5/F5</f>
        <v>31.965849387040279</v>
      </c>
      <c r="I5" s="728">
        <v>20</v>
      </c>
    </row>
    <row r="6" spans="2:9">
      <c r="E6" s="701" t="s">
        <v>593</v>
      </c>
      <c r="F6" s="702">
        <f>SUM(Data_original!BK9:BK95)</f>
        <v>0</v>
      </c>
      <c r="G6" s="711">
        <f>G5*0.4</f>
        <v>14602</v>
      </c>
      <c r="H6" s="710" t="e">
        <f>G6/F6</f>
        <v>#DIV/0!</v>
      </c>
      <c r="I6" s="710"/>
    </row>
    <row r="7" spans="2:9">
      <c r="E7" s="701" t="s">
        <v>592</v>
      </c>
      <c r="F7" s="702">
        <f>SUM(Data_original!BL9:BL95)</f>
        <v>53</v>
      </c>
      <c r="G7" s="684"/>
      <c r="H7" s="684"/>
      <c r="I7" s="684"/>
    </row>
    <row r="8" spans="2:9">
      <c r="E8" s="700"/>
    </row>
    <row r="9" spans="2:9" ht="30">
      <c r="E9" s="694" t="s">
        <v>590</v>
      </c>
      <c r="F9" s="694" t="s">
        <v>572</v>
      </c>
      <c r="G9" s="707" t="s">
        <v>613</v>
      </c>
      <c r="H9" s="707" t="s">
        <v>595</v>
      </c>
      <c r="I9" s="739" t="s">
        <v>626</v>
      </c>
    </row>
    <row r="10" spans="2:9">
      <c r="E10" s="701" t="s">
        <v>580</v>
      </c>
      <c r="F10" s="702">
        <f>SUM(Data_original!BN9:BN95)</f>
        <v>632</v>
      </c>
      <c r="G10" s="702">
        <f>SUMIF(Data_original!$F$9:$F$95,"&lt;&gt;",Data_original!$E$9:$E$95)</f>
        <v>36505</v>
      </c>
      <c r="H10" s="710">
        <f>G10/F10</f>
        <v>57.76107594936709</v>
      </c>
      <c r="I10" s="728">
        <v>50</v>
      </c>
    </row>
    <row r="11" spans="2:9">
      <c r="E11" s="701" t="s">
        <v>581</v>
      </c>
      <c r="F11" s="702">
        <f>SUM(Data_original!BO9:BO95)</f>
        <v>390</v>
      </c>
      <c r="G11" s="702">
        <f>SUMIF(Data_original!$F$9:$F$95,"&lt;&gt;",Data_original!$E$9:$E$95)</f>
        <v>36505</v>
      </c>
      <c r="H11" s="710">
        <f>G11/F11</f>
        <v>93.602564102564102</v>
      </c>
      <c r="I11" s="710"/>
    </row>
    <row r="12" spans="2:9">
      <c r="E12" s="701" t="s">
        <v>582</v>
      </c>
      <c r="F12" s="702">
        <f>SUM(Data_original!BP9:BP95)</f>
        <v>0</v>
      </c>
      <c r="G12" s="711">
        <f>G10*0.4</f>
        <v>14602</v>
      </c>
      <c r="H12" s="710" t="e">
        <f>G12/F12</f>
        <v>#DIV/0!</v>
      </c>
      <c r="I12" s="710"/>
    </row>
    <row r="13" spans="2:9">
      <c r="E13" s="700"/>
    </row>
    <row r="14" spans="2:9" ht="30">
      <c r="E14" s="694" t="s">
        <v>589</v>
      </c>
      <c r="F14" s="694" t="s">
        <v>572</v>
      </c>
      <c r="G14" s="707" t="s">
        <v>613</v>
      </c>
      <c r="H14" s="736" t="s">
        <v>597</v>
      </c>
      <c r="I14" s="739" t="s">
        <v>626</v>
      </c>
    </row>
    <row r="15" spans="2:9">
      <c r="E15" s="701" t="s">
        <v>584</v>
      </c>
      <c r="F15" s="702">
        <f>SUM(Data_original!BS9:BS95)</f>
        <v>730</v>
      </c>
      <c r="G15" s="725">
        <f>SUMIF(Data_original!$F$9:$F$95,"&lt;&gt;",Data_original!$E$9:$E$95)</f>
        <v>36505</v>
      </c>
      <c r="H15">
        <f>G15/F15</f>
        <v>50.006849315068493</v>
      </c>
      <c r="I15" s="684">
        <v>250</v>
      </c>
    </row>
    <row r="16" spans="2:9">
      <c r="E16" s="701" t="s">
        <v>583</v>
      </c>
      <c r="F16" s="702">
        <f>SUM(Data_original!BR9:BR95)</f>
        <v>403</v>
      </c>
      <c r="G16" s="684"/>
      <c r="H16" s="737"/>
      <c r="I16" s="684"/>
    </row>
    <row r="17" spans="5:9">
      <c r="E17" s="701" t="s">
        <v>585</v>
      </c>
      <c r="F17" s="702">
        <f>SUM(Data_original!BT9:BT95)</f>
        <v>2</v>
      </c>
      <c r="G17" s="684"/>
      <c r="H17" s="737"/>
      <c r="I17" s="684"/>
    </row>
    <row r="18" spans="5:9">
      <c r="E18" s="700"/>
    </row>
    <row r="19" spans="5:9">
      <c r="E19" s="707" t="s">
        <v>587</v>
      </c>
      <c r="F19" s="694" t="s">
        <v>600</v>
      </c>
      <c r="H19" s="726" t="s">
        <v>559</v>
      </c>
    </row>
    <row r="20" spans="5:9">
      <c r="E20" s="705" t="s">
        <v>0</v>
      </c>
      <c r="F20" s="684">
        <f>COUNTIF(Data_original!$BU$9:$BU$95,E27)</f>
        <v>19</v>
      </c>
      <c r="H20" s="727" t="s">
        <v>594</v>
      </c>
    </row>
    <row r="21" spans="5:9">
      <c r="E21" s="706" t="s">
        <v>188</v>
      </c>
      <c r="F21" s="684">
        <f>COUNTIF(Data_original!$BU$9:$BU$95,E28)</f>
        <v>7</v>
      </c>
      <c r="H21" t="s">
        <v>606</v>
      </c>
    </row>
    <row r="22" spans="5:9">
      <c r="E22" s="705" t="s">
        <v>20</v>
      </c>
      <c r="F22" s="684">
        <f>COUNTIF(Data_original!$BU$9:$BU$95,E29)</f>
        <v>1</v>
      </c>
    </row>
    <row r="23" spans="5:9">
      <c r="E23" s="705" t="s">
        <v>311</v>
      </c>
      <c r="F23" s="684">
        <f>COUNTIF(Data_original!$BU$9:$BU$95,E30)</f>
        <v>1</v>
      </c>
    </row>
    <row r="24" spans="5:9">
      <c r="E24" s="684"/>
      <c r="F24" s="684">
        <f>SUM(F20:F23)</f>
        <v>28</v>
      </c>
    </row>
    <row r="26" spans="5:9" ht="30">
      <c r="E26" s="707" t="s">
        <v>586</v>
      </c>
      <c r="F26" s="694" t="s">
        <v>600</v>
      </c>
    </row>
    <row r="27" spans="5:9">
      <c r="E27" s="705" t="s">
        <v>0</v>
      </c>
      <c r="F27" s="684">
        <f>COUNTIF(Data_original!$BV$9:$BV$95,E27)</f>
        <v>26</v>
      </c>
    </row>
    <row r="28" spans="5:9">
      <c r="E28" s="706" t="s">
        <v>188</v>
      </c>
      <c r="F28" s="684">
        <f>COUNTIF(Data_original!$BV$9:$BV$95,E28)</f>
        <v>1</v>
      </c>
    </row>
    <row r="29" spans="5:9">
      <c r="E29" s="705" t="s">
        <v>20</v>
      </c>
      <c r="F29" s="684">
        <f>COUNTIF(Data_original!$BV$9:$BV$95,E29)</f>
        <v>0</v>
      </c>
    </row>
    <row r="30" spans="5:9">
      <c r="E30" s="705" t="s">
        <v>311</v>
      </c>
      <c r="F30" s="684">
        <f>COUNTIF(Data_original!$BV$9:$BV$95,E30)</f>
        <v>1</v>
      </c>
    </row>
    <row r="31" spans="5:9">
      <c r="E31" s="684"/>
      <c r="F31" s="684">
        <f>SUM(F27:F30)</f>
        <v>28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G35"/>
  <sheetViews>
    <sheetView topLeftCell="A19" workbookViewId="0">
      <selection activeCell="E8" sqref="E8"/>
    </sheetView>
  </sheetViews>
  <sheetFormatPr defaultRowHeight="15"/>
  <cols>
    <col min="1" max="1" width="3.85546875" customWidth="1"/>
    <col min="2" max="2" width="18.42578125" bestFit="1" customWidth="1"/>
    <col min="3" max="4" width="7.28515625" customWidth="1"/>
    <col min="5" max="5" width="29" customWidth="1"/>
    <col min="6" max="6" width="8.85546875" bestFit="1" customWidth="1"/>
    <col min="7" max="7" width="8.85546875" customWidth="1"/>
  </cols>
  <sheetData>
    <row r="1" spans="2:7">
      <c r="B1" t="s">
        <v>532</v>
      </c>
      <c r="C1">
        <v>34</v>
      </c>
    </row>
    <row r="2" spans="2:7">
      <c r="B2" t="s">
        <v>531</v>
      </c>
      <c r="C2">
        <v>20</v>
      </c>
      <c r="E2" s="693" t="s">
        <v>134</v>
      </c>
      <c r="F2" s="693"/>
    </row>
    <row r="3" spans="2:7">
      <c r="G3" s="724"/>
    </row>
    <row r="4" spans="2:7">
      <c r="E4" s="729" t="s">
        <v>605</v>
      </c>
      <c r="F4" s="694" t="s">
        <v>600</v>
      </c>
      <c r="G4" s="724"/>
    </row>
    <row r="5" spans="2:7" ht="15" customHeight="1">
      <c r="E5" s="710" t="s">
        <v>244</v>
      </c>
      <c r="F5" s="728">
        <f>COUNTIF(Data_original!$BW$9:$BW$95,E5)</f>
        <v>1</v>
      </c>
      <c r="G5" s="724"/>
    </row>
    <row r="6" spans="2:7">
      <c r="E6" s="710" t="s">
        <v>598</v>
      </c>
      <c r="F6" s="728">
        <f>COUNTIF(Data_original!$BW$9:$BW$95,E6)</f>
        <v>1</v>
      </c>
      <c r="G6" s="724"/>
    </row>
    <row r="7" spans="2:7">
      <c r="E7" s="684" t="s">
        <v>599</v>
      </c>
      <c r="F7" s="728">
        <f>COUNTIF(Data_original!$BW$9:$BW$95,E7)</f>
        <v>1</v>
      </c>
      <c r="G7" s="724"/>
    </row>
    <row r="8" spans="2:7">
      <c r="E8" s="684" t="s">
        <v>309</v>
      </c>
      <c r="F8" s="728">
        <f>COUNTIF(Data_original!$BW$9:$BW$95,E8)</f>
        <v>22</v>
      </c>
      <c r="G8" s="724"/>
    </row>
    <row r="9" spans="2:7">
      <c r="E9" s="684" t="s">
        <v>310</v>
      </c>
      <c r="F9" s="728">
        <f>COUNTIF(Data_original!$BW$9:$BW$95,E9)</f>
        <v>1</v>
      </c>
      <c r="G9" s="724"/>
    </row>
    <row r="10" spans="2:7">
      <c r="E10" s="684"/>
      <c r="F10" s="728">
        <f>SUM(F5:F9)</f>
        <v>26</v>
      </c>
      <c r="G10" s="724"/>
    </row>
    <row r="11" spans="2:7">
      <c r="F11" s="723"/>
      <c r="G11" s="724"/>
    </row>
    <row r="12" spans="2:7">
      <c r="G12" s="724"/>
    </row>
    <row r="13" spans="2:7">
      <c r="G13" s="724"/>
    </row>
    <row r="14" spans="2:7">
      <c r="E14" s="729" t="s">
        <v>604</v>
      </c>
      <c r="F14" s="694" t="s">
        <v>600</v>
      </c>
      <c r="G14" s="724"/>
    </row>
    <row r="15" spans="2:7">
      <c r="E15" s="684" t="s">
        <v>603</v>
      </c>
      <c r="F15" s="684">
        <f>COUNTIF(Data_original!$BX$9:$BX$95,"*Dry food*")</f>
        <v>16</v>
      </c>
      <c r="G15" s="724"/>
    </row>
    <row r="16" spans="2:7">
      <c r="E16" s="684" t="s">
        <v>601</v>
      </c>
      <c r="F16" s="684">
        <f>COUNTIF(Data_original!$BX$9:$BX$95,"*Hot meals*")</f>
        <v>26</v>
      </c>
      <c r="G16" s="724"/>
    </row>
    <row r="17" spans="5:7">
      <c r="E17" s="684" t="s">
        <v>602</v>
      </c>
      <c r="F17" s="684">
        <f>COUNTIF(Data_original!$BX$9:$BX$95,"*Sandwiches*")</f>
        <v>23</v>
      </c>
      <c r="G17" s="724"/>
    </row>
    <row r="18" spans="5:7">
      <c r="E18" s="684" t="s">
        <v>460</v>
      </c>
      <c r="F18" s="684">
        <f>COUNTIF(Data_original!$BX$9:$BX$95,"*Other*")</f>
        <v>3</v>
      </c>
      <c r="G18" s="724"/>
    </row>
    <row r="20" spans="5:7">
      <c r="E20" s="704" t="s">
        <v>609</v>
      </c>
      <c r="F20" s="694" t="s">
        <v>600</v>
      </c>
    </row>
    <row r="21" spans="5:7">
      <c r="E21" s="684" t="s">
        <v>0</v>
      </c>
      <c r="F21" s="684">
        <f>COUNTIF(Data_original!$CD$9:$CD$95,E21)</f>
        <v>2</v>
      </c>
    </row>
    <row r="22" spans="5:7">
      <c r="E22" s="684" t="s">
        <v>20</v>
      </c>
      <c r="F22" s="684">
        <f>COUNTIF(Data_original!$CD$9:$CD$95,E22)</f>
        <v>23</v>
      </c>
    </row>
    <row r="23" spans="5:7">
      <c r="E23" s="684" t="s">
        <v>311</v>
      </c>
      <c r="F23" s="684">
        <f>COUNTIF(Data_original!$CD$9:$CD$95,E23)</f>
        <v>3</v>
      </c>
    </row>
    <row r="24" spans="5:7">
      <c r="E24" s="684"/>
      <c r="F24" s="684">
        <f>SUM(F21:F23)</f>
        <v>28</v>
      </c>
    </row>
    <row r="26" spans="5:7" ht="30">
      <c r="E26" s="709" t="s">
        <v>608</v>
      </c>
      <c r="F26" s="694" t="s">
        <v>600</v>
      </c>
      <c r="G26" s="731"/>
    </row>
    <row r="27" spans="5:7">
      <c r="E27" s="730" t="s">
        <v>617</v>
      </c>
      <c r="F27" s="733">
        <f>COUNTIF(Data_original!$CC$9:$CC$95, "100")</f>
        <v>27</v>
      </c>
    </row>
    <row r="28" spans="5:7">
      <c r="E28" t="s">
        <v>618</v>
      </c>
      <c r="F28" s="733">
        <f>COUNTIFS(Data_original!$CC$9:$CC$95, "&gt; 80",Data_original!$CC$9:$CC$95, "&lt;99" )</f>
        <v>0</v>
      </c>
    </row>
    <row r="29" spans="5:7">
      <c r="E29" t="s">
        <v>619</v>
      </c>
      <c r="F29" s="733">
        <f>COUNTIF(Data_original!$CC$9:$CC$95, "&lt;80")</f>
        <v>1</v>
      </c>
    </row>
    <row r="31" spans="5:7" ht="30">
      <c r="E31" s="709" t="s">
        <v>607</v>
      </c>
      <c r="F31" s="694" t="s">
        <v>600</v>
      </c>
    </row>
    <row r="32" spans="5:7">
      <c r="E32" s="684" t="s">
        <v>0</v>
      </c>
      <c r="F32" s="684">
        <f>COUNTIF(Data_original!$CE$9:$CE$95,E32)</f>
        <v>10</v>
      </c>
    </row>
    <row r="33" spans="5:6">
      <c r="E33" s="684" t="s">
        <v>20</v>
      </c>
      <c r="F33" s="684">
        <f>COUNTIF(Data_original!$CE$9:$CE$95,E33)</f>
        <v>17</v>
      </c>
    </row>
    <row r="34" spans="5:6">
      <c r="E34" s="684" t="s">
        <v>311</v>
      </c>
      <c r="F34" s="684">
        <f>COUNTIF(Data_original!$CE$9:$CE$95,E34)</f>
        <v>1</v>
      </c>
    </row>
    <row r="35" spans="5:6">
      <c r="E35" s="684"/>
      <c r="F35" s="684">
        <f>SUM(F32:F34)</f>
        <v>28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F36"/>
  <sheetViews>
    <sheetView topLeftCell="A16" workbookViewId="0">
      <selection activeCell="B22" sqref="B22"/>
    </sheetView>
  </sheetViews>
  <sheetFormatPr defaultRowHeight="15"/>
  <cols>
    <col min="1" max="1" width="3.85546875" customWidth="1"/>
    <col min="2" max="2" width="18.42578125" bestFit="1" customWidth="1"/>
    <col min="3" max="4" width="7.28515625" customWidth="1"/>
    <col min="5" max="5" width="38.28515625" customWidth="1"/>
    <col min="6" max="6" width="14.28515625" customWidth="1"/>
  </cols>
  <sheetData>
    <row r="1" spans="2:6">
      <c r="B1" t="s">
        <v>532</v>
      </c>
      <c r="C1">
        <v>34</v>
      </c>
    </row>
    <row r="2" spans="2:6">
      <c r="B2" t="s">
        <v>531</v>
      </c>
      <c r="C2">
        <v>20</v>
      </c>
      <c r="E2" s="693" t="s">
        <v>397</v>
      </c>
      <c r="F2" s="693"/>
    </row>
    <row r="3" spans="2:6">
      <c r="E3" s="724"/>
    </row>
    <row r="4" spans="2:6">
      <c r="E4" s="704" t="s">
        <v>620</v>
      </c>
      <c r="F4" s="694" t="s">
        <v>600</v>
      </c>
    </row>
    <row r="5" spans="2:6" ht="15" customHeight="1">
      <c r="E5" s="684" t="s">
        <v>312</v>
      </c>
      <c r="F5" s="728">
        <f>COUNTIF(Data_original!$CF$9:$CF$95,E5)</f>
        <v>14</v>
      </c>
    </row>
    <row r="6" spans="2:6">
      <c r="E6" s="684" t="s">
        <v>314</v>
      </c>
      <c r="F6" s="728">
        <f>COUNTIF(Data_original!$CF$9:$CF$95,E6)</f>
        <v>2</v>
      </c>
    </row>
    <row r="7" spans="2:6">
      <c r="E7" s="684" t="s">
        <v>625</v>
      </c>
      <c r="F7" s="728">
        <f>COUNTIF(Data_original!$CF$9:$CF$95,E7)</f>
        <v>3</v>
      </c>
    </row>
    <row r="8" spans="2:6">
      <c r="E8" s="684" t="s">
        <v>313</v>
      </c>
      <c r="F8" s="728">
        <f>COUNTIF(Data_original!$CF$9:$CF$95,E8)</f>
        <v>9</v>
      </c>
    </row>
    <row r="9" spans="2:6">
      <c r="E9" s="684" t="s">
        <v>418</v>
      </c>
      <c r="F9" s="728">
        <f>COUNTIF(Data_original!$CF$9:$CF$95,E9)</f>
        <v>0</v>
      </c>
    </row>
    <row r="10" spans="2:6">
      <c r="E10" s="684" t="s">
        <v>311</v>
      </c>
      <c r="F10" s="728">
        <f>COUNTIF(Data_original!$CF$9:$CF$95,E10)</f>
        <v>0</v>
      </c>
    </row>
    <row r="11" spans="2:6">
      <c r="E11" s="684"/>
      <c r="F11" s="728">
        <f>SUM(F5:F10)</f>
        <v>28</v>
      </c>
    </row>
    <row r="12" spans="2:6">
      <c r="E12" s="724"/>
      <c r="F12" s="723"/>
    </row>
    <row r="13" spans="2:6">
      <c r="E13" s="724"/>
    </row>
    <row r="14" spans="2:6">
      <c r="E14" s="704" t="s">
        <v>621</v>
      </c>
      <c r="F14" s="694" t="s">
        <v>600</v>
      </c>
    </row>
    <row r="15" spans="2:6">
      <c r="E15" s="684" t="s">
        <v>0</v>
      </c>
      <c r="F15" s="728">
        <f>COUNTIF(Data_original!$CG$9:$CG$95,E15)</f>
        <v>0</v>
      </c>
    </row>
    <row r="16" spans="2:6">
      <c r="E16" s="684" t="s">
        <v>20</v>
      </c>
      <c r="F16" s="728">
        <f>COUNTIF(Data_original!$CG$9:$CG$95,E16)</f>
        <v>28</v>
      </c>
    </row>
    <row r="17" spans="5:6">
      <c r="E17" s="735" t="s">
        <v>311</v>
      </c>
      <c r="F17" s="728">
        <f>COUNTIF(Data_original!$CG$9:$CG$95,E17)</f>
        <v>0</v>
      </c>
    </row>
    <row r="18" spans="5:6">
      <c r="E18" s="684"/>
      <c r="F18" s="728">
        <f>SUM(F15:F17)</f>
        <v>28</v>
      </c>
    </row>
    <row r="20" spans="5:6">
      <c r="E20" s="704" t="s">
        <v>622</v>
      </c>
      <c r="F20" s="694" t="s">
        <v>600</v>
      </c>
    </row>
    <row r="21" spans="5:6">
      <c r="E21" s="684" t="s">
        <v>0</v>
      </c>
      <c r="F21" s="728">
        <f>COUNTIF(Data_original!$CH$9:$CH$95,E21)</f>
        <v>12</v>
      </c>
    </row>
    <row r="22" spans="5:6">
      <c r="E22" s="684" t="s">
        <v>20</v>
      </c>
      <c r="F22" s="728">
        <f>COUNTIF(Data_original!$CH$9:$CH$95,E22)</f>
        <v>14</v>
      </c>
    </row>
    <row r="23" spans="5:6">
      <c r="E23" s="735" t="s">
        <v>311</v>
      </c>
      <c r="F23" s="728">
        <f>COUNTIF(Data_original!$CH$9:$CH$95,E23)</f>
        <v>2</v>
      </c>
    </row>
    <row r="24" spans="5:6">
      <c r="E24" s="684"/>
      <c r="F24" s="728">
        <f>SUM(F21:F23)</f>
        <v>28</v>
      </c>
    </row>
    <row r="26" spans="5:6">
      <c r="E26" s="704" t="s">
        <v>623</v>
      </c>
      <c r="F26" s="694" t="s">
        <v>600</v>
      </c>
    </row>
    <row r="27" spans="5:6">
      <c r="E27" s="684" t="s">
        <v>0</v>
      </c>
      <c r="F27" s="728">
        <f>COUNTIF(Data_original!$CI$9:$CI$95,E27)</f>
        <v>22</v>
      </c>
    </row>
    <row r="28" spans="5:6">
      <c r="E28" s="684" t="s">
        <v>20</v>
      </c>
      <c r="F28" s="728">
        <f>COUNTIF(Data_original!$CI$9:$CI$95,E28)</f>
        <v>4</v>
      </c>
    </row>
    <row r="29" spans="5:6">
      <c r="E29" s="735" t="s">
        <v>311</v>
      </c>
      <c r="F29" s="728">
        <f>COUNTIF(Data_original!$CI$9:$CI$95,E29)</f>
        <v>2</v>
      </c>
    </row>
    <row r="30" spans="5:6">
      <c r="E30" s="684"/>
      <c r="F30" s="728">
        <f>SUM(F27:F29)</f>
        <v>28</v>
      </c>
    </row>
    <row r="32" spans="5:6">
      <c r="E32" s="704" t="s">
        <v>624</v>
      </c>
      <c r="F32" s="694" t="s">
        <v>600</v>
      </c>
    </row>
    <row r="33" spans="5:6">
      <c r="E33" s="684" t="s">
        <v>0</v>
      </c>
      <c r="F33" s="728">
        <f>COUNTIF(Data_original!$CJ$9:$CJ$95,E33)</f>
        <v>4</v>
      </c>
    </row>
    <row r="34" spans="5:6">
      <c r="E34" s="684" t="s">
        <v>20</v>
      </c>
      <c r="F34" s="728">
        <f>COUNTIF(Data_original!$CJ$9:$CJ$95,E34)</f>
        <v>17</v>
      </c>
    </row>
    <row r="35" spans="5:6">
      <c r="E35" s="735" t="s">
        <v>311</v>
      </c>
      <c r="F35" s="728">
        <f>COUNTIF(Data_original!$CJ$9:$CJ$95,E35)</f>
        <v>7</v>
      </c>
    </row>
    <row r="36" spans="5:6">
      <c r="E36" s="684"/>
      <c r="F36" s="728">
        <f>SUM(F33:F35)</f>
        <v>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G26"/>
  <sheetViews>
    <sheetView workbookViewId="0">
      <selection activeCell="I11" sqref="I11"/>
    </sheetView>
  </sheetViews>
  <sheetFormatPr defaultRowHeight="15"/>
  <cols>
    <col min="1" max="1" width="3.85546875" customWidth="1"/>
    <col min="2" max="2" width="18.42578125" bestFit="1" customWidth="1"/>
    <col min="3" max="4" width="7.28515625" customWidth="1"/>
    <col min="5" max="5" width="37" customWidth="1"/>
    <col min="6" max="7" width="9.140625" style="683"/>
  </cols>
  <sheetData>
    <row r="1" spans="2:7">
      <c r="B1" t="s">
        <v>532</v>
      </c>
      <c r="C1">
        <v>34</v>
      </c>
    </row>
    <row r="2" spans="2:7">
      <c r="B2" t="s">
        <v>531</v>
      </c>
      <c r="C2">
        <v>20</v>
      </c>
      <c r="E2" s="693" t="s">
        <v>148</v>
      </c>
      <c r="F2" s="708"/>
      <c r="G2" s="708"/>
    </row>
    <row r="4" spans="2:7">
      <c r="E4" s="694" t="s">
        <v>544</v>
      </c>
      <c r="F4" s="694" t="s">
        <v>539</v>
      </c>
      <c r="G4" s="694" t="s">
        <v>116</v>
      </c>
    </row>
    <row r="5" spans="2:7" ht="15" customHeight="1">
      <c r="E5" s="684" t="s">
        <v>561</v>
      </c>
      <c r="F5" s="685">
        <f>COUNTIF(Data_original!$CK$9:$CK$95,"Yes")</f>
        <v>11</v>
      </c>
      <c r="G5" s="686">
        <f>F5/$C$2</f>
        <v>0.55000000000000004</v>
      </c>
    </row>
    <row r="6" spans="2:7">
      <c r="E6" s="684" t="s">
        <v>562</v>
      </c>
      <c r="F6" s="685">
        <f>COUNTIF(Data_original!$CR$9:$CR$95,"Yes")</f>
        <v>5</v>
      </c>
      <c r="G6" s="686">
        <f>F6/$C$2</f>
        <v>0.25</v>
      </c>
    </row>
    <row r="7" spans="2:7">
      <c r="E7" s="689" t="s">
        <v>563</v>
      </c>
      <c r="F7" s="685">
        <f>COUNTIF(Data_original!$CS$9:$CS$95,"Yes")</f>
        <v>21</v>
      </c>
      <c r="G7" s="686">
        <f>F7/$C$2</f>
        <v>1.05</v>
      </c>
    </row>
    <row r="9" spans="2:7">
      <c r="E9" s="694" t="s">
        <v>545</v>
      </c>
      <c r="F9" s="694" t="s">
        <v>539</v>
      </c>
      <c r="G9" s="694" t="s">
        <v>116</v>
      </c>
    </row>
    <row r="10" spans="2:7">
      <c r="E10" s="684" t="s">
        <v>542</v>
      </c>
      <c r="F10" s="685">
        <f>COUNTIF(Data_original!$CL$9:$CL$95,"*SGBV*")</f>
        <v>3</v>
      </c>
      <c r="G10" s="686">
        <f>F10/$C$2</f>
        <v>0.15</v>
      </c>
    </row>
    <row r="11" spans="2:7">
      <c r="E11" s="689" t="s">
        <v>315</v>
      </c>
      <c r="F11" s="685">
        <f>COUNTIF(Data_original!$CL$9:$CL$95,"*UASC*")</f>
        <v>6</v>
      </c>
      <c r="G11" s="686">
        <f>F11/$C$2</f>
        <v>0.3</v>
      </c>
    </row>
    <row r="12" spans="2:7">
      <c r="E12" s="684" t="s">
        <v>364</v>
      </c>
      <c r="F12" s="685">
        <f>COUNTIF(Data_original!$CL$9:$CL$95,"*Psychosocial Support*")</f>
        <v>7</v>
      </c>
      <c r="G12" s="686">
        <f>F12/$C$2</f>
        <v>0.35</v>
      </c>
    </row>
    <row r="13" spans="2:7">
      <c r="E13" s="684" t="s">
        <v>460</v>
      </c>
      <c r="F13" s="685">
        <f>COUNTIF(Data_original!$CP$9:$CP$95,"Yes")</f>
        <v>0</v>
      </c>
      <c r="G13" s="686">
        <f>F13/$C$2</f>
        <v>0</v>
      </c>
    </row>
    <row r="14" spans="2:7">
      <c r="E14" s="684" t="s">
        <v>244</v>
      </c>
      <c r="F14" s="685">
        <f>COUNTIF(Data_original!$CL$9:$CL$95,"*Psychosocial Support*")</f>
        <v>7</v>
      </c>
      <c r="G14" s="686">
        <f>F14/$C$2</f>
        <v>0.35</v>
      </c>
    </row>
    <row r="16" spans="2:7">
      <c r="E16" s="694" t="s">
        <v>546</v>
      </c>
      <c r="F16" s="694" t="s">
        <v>539</v>
      </c>
      <c r="G16" s="694" t="s">
        <v>116</v>
      </c>
    </row>
    <row r="17" spans="5:7">
      <c r="E17" s="684" t="s">
        <v>0</v>
      </c>
      <c r="F17" s="685">
        <f>COUNTIF(Data_original!$CT$9:$CT$95,E17)</f>
        <v>4</v>
      </c>
      <c r="G17" s="872">
        <f>F17/$C$2</f>
        <v>0.2</v>
      </c>
    </row>
    <row r="18" spans="5:7">
      <c r="E18" s="684" t="s">
        <v>20</v>
      </c>
      <c r="F18" s="685">
        <f>COUNTIF(Data_original!$CT$9:$CT$95,E18)</f>
        <v>21</v>
      </c>
      <c r="G18" s="686">
        <f>F18/$C$2</f>
        <v>1.05</v>
      </c>
    </row>
    <row r="19" spans="5:7">
      <c r="E19" s="684" t="s">
        <v>311</v>
      </c>
      <c r="F19" s="685">
        <f>COUNTIF(Data_original!$CT$9:$CT$95,E19)</f>
        <v>3</v>
      </c>
      <c r="G19" s="686">
        <f>F19/$C$2</f>
        <v>0.15</v>
      </c>
    </row>
    <row r="21" spans="5:7">
      <c r="E21" s="694" t="s">
        <v>547</v>
      </c>
      <c r="F21" s="694" t="s">
        <v>539</v>
      </c>
      <c r="G21" s="694" t="s">
        <v>116</v>
      </c>
    </row>
    <row r="22" spans="5:7">
      <c r="E22" s="684" t="s">
        <v>0</v>
      </c>
      <c r="F22" s="685">
        <f>COUNTIF(Data_original!$CU$9:$CU$95,E22)</f>
        <v>10</v>
      </c>
      <c r="G22" s="872">
        <f>F22/$C$2</f>
        <v>0.5</v>
      </c>
    </row>
    <row r="23" spans="5:7">
      <c r="E23" s="684" t="s">
        <v>20</v>
      </c>
      <c r="F23" s="685">
        <f>COUNTIF(Data_original!$CU$9:$CU$95,E23)</f>
        <v>14</v>
      </c>
      <c r="G23" s="686">
        <f>F23/$C$2</f>
        <v>0.7</v>
      </c>
    </row>
    <row r="24" spans="5:7">
      <c r="E24" s="684" t="s">
        <v>311</v>
      </c>
      <c r="F24" s="685">
        <f>COUNTIF(Data_original!$CU$9:$CU$95,E24)</f>
        <v>4</v>
      </c>
      <c r="G24" s="686">
        <f>F24/$C$2</f>
        <v>0.2</v>
      </c>
    </row>
    <row r="26" spans="5:7">
      <c r="E26" t="s">
        <v>549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33"/>
  <sheetViews>
    <sheetView topLeftCell="A10" workbookViewId="0">
      <selection activeCell="E9" sqref="E9:E10"/>
    </sheetView>
  </sheetViews>
  <sheetFormatPr defaultRowHeight="15"/>
  <cols>
    <col min="1" max="1" width="3.85546875" customWidth="1"/>
    <col min="2" max="2" width="18.42578125" bestFit="1" customWidth="1"/>
    <col min="3" max="4" width="7.28515625" customWidth="1"/>
    <col min="5" max="5" width="41.85546875" bestFit="1" customWidth="1"/>
    <col min="8" max="8" width="12" customWidth="1"/>
    <col min="13" max="13" width="9.140625" customWidth="1"/>
  </cols>
  <sheetData>
    <row r="1" spans="2:7">
      <c r="B1" t="s">
        <v>532</v>
      </c>
      <c r="C1">
        <v>34</v>
      </c>
    </row>
    <row r="2" spans="2:7">
      <c r="B2" t="s">
        <v>531</v>
      </c>
      <c r="C2">
        <v>20</v>
      </c>
      <c r="E2" s="734" t="s">
        <v>398</v>
      </c>
      <c r="F2" s="734"/>
      <c r="G2" s="734"/>
    </row>
    <row r="4" spans="2:7">
      <c r="E4" s="694" t="s">
        <v>548</v>
      </c>
      <c r="F4" s="694" t="s">
        <v>539</v>
      </c>
      <c r="G4" s="694" t="s">
        <v>116</v>
      </c>
    </row>
    <row r="5" spans="2:7">
      <c r="E5" s="684" t="s">
        <v>429</v>
      </c>
      <c r="F5" s="685">
        <f>COUNTIF(Data_original!$CV$9:$CV$95,E5)</f>
        <v>4</v>
      </c>
      <c r="G5" s="687">
        <f t="shared" ref="G5:G12" si="0">F5/$F$12</f>
        <v>0.14285714285714285</v>
      </c>
    </row>
    <row r="6" spans="2:7">
      <c r="E6" s="684" t="s">
        <v>318</v>
      </c>
      <c r="F6" s="685">
        <f>COUNTIF(Data_original!$CV$9:$CV$95,E6)</f>
        <v>1</v>
      </c>
      <c r="G6" s="687">
        <f t="shared" si="0"/>
        <v>3.5714285714285712E-2</v>
      </c>
    </row>
    <row r="7" spans="2:7">
      <c r="E7" s="684" t="s">
        <v>317</v>
      </c>
      <c r="F7" s="685">
        <f>COUNTIF(Data_original!$CV$9:$CV$95,E7)</f>
        <v>12</v>
      </c>
      <c r="G7" s="687">
        <f t="shared" si="0"/>
        <v>0.42857142857142855</v>
      </c>
    </row>
    <row r="8" spans="2:7">
      <c r="E8" s="684" t="s">
        <v>541</v>
      </c>
      <c r="F8" s="685">
        <f>COUNTIF(Data_original!$CV$9:$CV$95,E8)</f>
        <v>0</v>
      </c>
      <c r="G8" s="687">
        <f t="shared" si="0"/>
        <v>0</v>
      </c>
    </row>
    <row r="9" spans="2:7">
      <c r="E9" s="684" t="s">
        <v>316</v>
      </c>
      <c r="F9" s="685">
        <f>COUNTIF(Data_original!$CV$9:$CV$95,E9)</f>
        <v>4</v>
      </c>
      <c r="G9" s="687">
        <f t="shared" si="0"/>
        <v>0.14285714285714285</v>
      </c>
    </row>
    <row r="10" spans="2:7">
      <c r="E10" s="684" t="s">
        <v>540</v>
      </c>
      <c r="F10" s="685">
        <f>COUNTIF(Data_original!$CV$9:$CV$95,E10)</f>
        <v>6</v>
      </c>
      <c r="G10" s="688">
        <f t="shared" si="0"/>
        <v>0.21428571428571427</v>
      </c>
    </row>
    <row r="11" spans="2:7">
      <c r="E11" s="684" t="s">
        <v>311</v>
      </c>
      <c r="F11" s="685">
        <f>COUNTIF(Data_original!$CV$9:$CV$95,E11)</f>
        <v>1</v>
      </c>
      <c r="G11" s="686">
        <f t="shared" si="0"/>
        <v>3.5714285714285712E-2</v>
      </c>
    </row>
    <row r="12" spans="2:7">
      <c r="E12" s="684"/>
      <c r="F12" s="685">
        <f>SUM(F5:F11)</f>
        <v>28</v>
      </c>
      <c r="G12" s="686">
        <f t="shared" si="0"/>
        <v>1</v>
      </c>
    </row>
    <row r="14" spans="2:7">
      <c r="E14" s="704" t="s">
        <v>636</v>
      </c>
      <c r="F14" s="694" t="s">
        <v>539</v>
      </c>
    </row>
    <row r="15" spans="2:7">
      <c r="E15" s="684" t="s">
        <v>627</v>
      </c>
      <c r="F15" s="685">
        <f>COUNTIF(Data_original!CZ$9:CZ$95,"Yes")</f>
        <v>10</v>
      </c>
    </row>
    <row r="16" spans="2:7">
      <c r="E16" s="684" t="s">
        <v>628</v>
      </c>
      <c r="F16" s="685">
        <f>COUNTIF(Data_original!DA$9:DA$95,"Yes")</f>
        <v>22</v>
      </c>
    </row>
    <row r="17" spans="5:6">
      <c r="E17" s="684" t="s">
        <v>629</v>
      </c>
      <c r="F17" s="685">
        <f>COUNTIF(Data_original!DB$9:DB$95,"Yes")</f>
        <v>22</v>
      </c>
    </row>
    <row r="18" spans="5:6">
      <c r="E18" s="684" t="s">
        <v>630</v>
      </c>
      <c r="F18" s="685">
        <f>COUNTIF(Data_original!DC$9:DC$95,"Yes")</f>
        <v>8</v>
      </c>
    </row>
    <row r="19" spans="5:6">
      <c r="E19" s="684" t="s">
        <v>631</v>
      </c>
      <c r="F19" s="685">
        <f>COUNTIF(Data_original!DD$9:DD$95,"Yes")</f>
        <v>5</v>
      </c>
    </row>
    <row r="20" spans="5:6">
      <c r="E20" s="684" t="s">
        <v>632</v>
      </c>
      <c r="F20" s="685">
        <f>COUNTIF(Data_original!DE$9:DE$95,"Yes")</f>
        <v>2</v>
      </c>
    </row>
    <row r="21" spans="5:6">
      <c r="E21" s="684" t="s">
        <v>633</v>
      </c>
      <c r="F21" s="685">
        <f>COUNTIF(Data_original!DF$9:DF$95,"Yes")</f>
        <v>8</v>
      </c>
    </row>
    <row r="22" spans="5:6">
      <c r="E22" s="684" t="s">
        <v>634</v>
      </c>
      <c r="F22" s="685">
        <f>COUNTIF(Data_original!DG$9:DG$95,"Yes")</f>
        <v>23</v>
      </c>
    </row>
    <row r="23" spans="5:6">
      <c r="E23" s="684" t="s">
        <v>635</v>
      </c>
      <c r="F23" s="685">
        <f>COUNTIF(Data_original!DH$9:DH$95,"Yes")</f>
        <v>8</v>
      </c>
    </row>
    <row r="25" spans="5:6">
      <c r="E25" s="704" t="s">
        <v>637</v>
      </c>
      <c r="F25" s="694" t="s">
        <v>539</v>
      </c>
    </row>
    <row r="26" spans="5:6">
      <c r="E26" s="684" t="s">
        <v>0</v>
      </c>
      <c r="F26" s="685">
        <f>COUNTIF(Data_original!DI$9:DI$95,E26)</f>
        <v>1</v>
      </c>
    </row>
    <row r="27" spans="5:6">
      <c r="E27" s="684" t="s">
        <v>20</v>
      </c>
      <c r="F27" s="685">
        <f>COUNTIF(Data_original!DI$9:DI$95,E27)</f>
        <v>26</v>
      </c>
    </row>
    <row r="28" spans="5:6">
      <c r="E28" s="684" t="s">
        <v>311</v>
      </c>
      <c r="F28" s="685">
        <f>COUNTIF(Data_original!DI$9:DI$95,E28)</f>
        <v>1</v>
      </c>
    </row>
    <row r="29" spans="5:6">
      <c r="E29" s="684"/>
      <c r="F29" s="685">
        <f>SUM(F26:F28)</f>
        <v>28</v>
      </c>
    </row>
    <row r="32" spans="5:6">
      <c r="E32" t="s">
        <v>549</v>
      </c>
    </row>
    <row r="33" spans="5:5">
      <c r="E33" t="s">
        <v>606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2BC"/>
    <pageSetUpPr fitToPage="1"/>
  </sheetPr>
  <dimension ref="B1:BF107"/>
  <sheetViews>
    <sheetView showGridLines="0" topLeftCell="A13" zoomScale="86" zoomScaleNormal="86" workbookViewId="0">
      <selection activeCell="AC46" sqref="AC46"/>
    </sheetView>
  </sheetViews>
  <sheetFormatPr defaultRowHeight="12.95" customHeight="1"/>
  <cols>
    <col min="1" max="1" width="5.5703125" customWidth="1"/>
    <col min="2" max="2" width="2.85546875" style="182" customWidth="1"/>
    <col min="3" max="3" width="29.140625" style="182" customWidth="1"/>
    <col min="4" max="4" width="2.42578125" style="182" customWidth="1"/>
    <col min="5" max="5" width="11" style="182" customWidth="1"/>
    <col min="6" max="6" width="7.7109375" style="182" customWidth="1"/>
    <col min="7" max="9" width="5.5703125" style="541" customWidth="1"/>
    <col min="10" max="10" width="10" style="182" customWidth="1"/>
    <col min="11" max="11" width="8.42578125" style="182" customWidth="1"/>
    <col min="12" max="12" width="3.140625" style="182" customWidth="1"/>
    <col min="13" max="13" width="2.5703125" style="182" customWidth="1"/>
    <col min="14" max="14" width="12.5703125" style="471" customWidth="1"/>
    <col min="15" max="15" width="15" style="471" customWidth="1"/>
    <col min="16" max="16" width="5.5703125" style="182" customWidth="1"/>
    <col min="17" max="17" width="5.42578125" style="182" customWidth="1"/>
    <col min="18" max="18" width="11.28515625" style="182" customWidth="1"/>
    <col min="19" max="19" width="6.28515625" style="182" customWidth="1"/>
    <col min="20" max="20" width="10.140625" style="182" customWidth="1"/>
    <col min="21" max="24" width="8.85546875" style="182" customWidth="1"/>
    <col min="25" max="26" width="4" style="182" customWidth="1"/>
    <col min="27" max="27" width="3.85546875" customWidth="1"/>
    <col min="28" max="28" width="18.42578125" bestFit="1" customWidth="1"/>
    <col min="29" max="29" width="7.28515625" customWidth="1"/>
    <col min="30" max="30" width="7.42578125" style="767" customWidth="1"/>
    <col min="31" max="31" width="32.7109375" style="767" bestFit="1" customWidth="1"/>
    <col min="32" max="32" width="11.140625" style="768" customWidth="1"/>
    <col min="33" max="33" width="10.140625" style="767" customWidth="1"/>
    <col min="34" max="34" width="7.28515625" style="767" customWidth="1"/>
    <col min="35" max="35" width="45.5703125" style="767" bestFit="1" customWidth="1"/>
    <col min="36" max="36" width="8.85546875" style="767" bestFit="1" customWidth="1"/>
    <col min="37" max="37" width="36.7109375" style="767" bestFit="1" customWidth="1"/>
    <col min="38" max="38" width="39.7109375" style="767" bestFit="1" customWidth="1"/>
    <col min="39" max="39" width="8.85546875" style="767" bestFit="1" customWidth="1"/>
    <col min="40" max="40" width="20" style="767" customWidth="1"/>
    <col min="41" max="41" width="43.28515625" style="767" bestFit="1" customWidth="1"/>
    <col min="42" max="42" width="8.85546875" style="767" bestFit="1" customWidth="1"/>
    <col min="43" max="43" width="8.85546875" style="767" customWidth="1"/>
    <col min="44" max="44" width="38.7109375" style="767" bestFit="1" customWidth="1"/>
    <col min="45" max="45" width="8.85546875" style="767" bestFit="1" customWidth="1"/>
    <col min="46" max="46" width="9.140625" style="767"/>
    <col min="47" max="47" width="38.28515625" style="767" bestFit="1" customWidth="1"/>
    <col min="48" max="48" width="6.5703125" style="683" bestFit="1" customWidth="1"/>
    <col min="49" max="49" width="5.5703125" style="683" bestFit="1" customWidth="1"/>
    <col min="50" max="51" width="9.140625" style="767"/>
    <col min="52" max="52" width="36.7109375" style="767" bestFit="1" customWidth="1"/>
    <col min="53" max="53" width="6.5703125" style="767" bestFit="1" customWidth="1"/>
    <col min="54" max="54" width="5.5703125" style="767" bestFit="1" customWidth="1"/>
    <col min="55" max="55" width="29.42578125" style="767" bestFit="1" customWidth="1"/>
    <col min="56" max="58" width="9.140625" style="767"/>
  </cols>
  <sheetData>
    <row r="1" spans="2:55" ht="12.95" customHeight="1">
      <c r="B1" s="232"/>
      <c r="C1" s="233"/>
      <c r="D1" s="233"/>
      <c r="E1" s="233"/>
      <c r="F1" s="233"/>
      <c r="G1" s="622"/>
      <c r="H1" s="622"/>
      <c r="I1" s="622"/>
      <c r="J1" s="234"/>
      <c r="K1" s="234"/>
      <c r="L1" s="235"/>
      <c r="M1" s="235"/>
      <c r="N1" s="468"/>
      <c r="O1" s="468"/>
      <c r="P1" s="235"/>
      <c r="Q1" s="235"/>
      <c r="R1" s="235"/>
      <c r="S1" s="235"/>
      <c r="T1" s="235"/>
      <c r="U1" s="235"/>
      <c r="V1" s="235"/>
      <c r="W1" s="235"/>
      <c r="X1" s="754"/>
      <c r="Y1" s="212"/>
      <c r="Z1" s="212"/>
      <c r="AB1" t="s">
        <v>532</v>
      </c>
      <c r="AC1">
        <v>34</v>
      </c>
    </row>
    <row r="2" spans="2:55" ht="12.95" customHeight="1">
      <c r="B2" s="236"/>
      <c r="C2" s="214"/>
      <c r="D2" s="214"/>
      <c r="E2" s="214"/>
      <c r="F2" s="214"/>
      <c r="G2" s="623"/>
      <c r="H2" s="623"/>
      <c r="I2" s="623"/>
      <c r="J2" s="1109" t="s">
        <v>638</v>
      </c>
      <c r="K2" s="1109"/>
      <c r="L2" s="1109"/>
      <c r="M2" s="1109"/>
      <c r="N2" s="1109"/>
      <c r="O2" s="1109"/>
      <c r="P2" s="1109"/>
      <c r="Q2" s="1109"/>
      <c r="R2" s="1109"/>
      <c r="S2" s="1109"/>
      <c r="T2" s="1109"/>
      <c r="U2" s="467"/>
      <c r="V2" s="467"/>
      <c r="W2" s="467"/>
      <c r="X2" s="755"/>
      <c r="Y2" s="212"/>
      <c r="Z2" s="212"/>
      <c r="AB2" t="s">
        <v>531</v>
      </c>
      <c r="AC2">
        <v>20</v>
      </c>
      <c r="AE2" s="734" t="s">
        <v>396</v>
      </c>
      <c r="AF2" s="769"/>
      <c r="AI2" s="734" t="s">
        <v>28</v>
      </c>
      <c r="AJ2" s="734"/>
      <c r="AK2" s="734"/>
      <c r="AL2" s="734"/>
      <c r="AM2" s="734"/>
      <c r="AO2" s="734" t="s">
        <v>134</v>
      </c>
      <c r="AP2" s="734"/>
      <c r="AR2" s="734" t="s">
        <v>397</v>
      </c>
      <c r="AS2" s="734"/>
      <c r="AU2" s="734" t="s">
        <v>148</v>
      </c>
      <c r="AV2" s="708"/>
      <c r="AW2" s="708"/>
      <c r="AZ2" s="734" t="s">
        <v>398</v>
      </c>
      <c r="BA2" s="734"/>
      <c r="BB2" s="734"/>
      <c r="BC2" s="734"/>
    </row>
    <row r="3" spans="2:55" ht="12.95" customHeight="1">
      <c r="B3" s="236"/>
      <c r="C3" s="214"/>
      <c r="D3" s="214"/>
      <c r="E3" s="214"/>
      <c r="F3" s="214"/>
      <c r="G3" s="652"/>
      <c r="H3" s="652"/>
      <c r="I3" s="652"/>
      <c r="J3" s="1109"/>
      <c r="K3" s="1109"/>
      <c r="L3" s="1109"/>
      <c r="M3" s="1109"/>
      <c r="N3" s="1109"/>
      <c r="O3" s="1109"/>
      <c r="P3" s="1109"/>
      <c r="Q3" s="1109"/>
      <c r="R3" s="1109"/>
      <c r="S3" s="1109"/>
      <c r="T3" s="1109"/>
      <c r="U3" s="467"/>
      <c r="V3" s="467"/>
      <c r="W3" s="467"/>
      <c r="X3" s="755"/>
      <c r="Y3" s="212"/>
      <c r="Z3" s="212"/>
      <c r="AQ3" s="770"/>
      <c r="AR3" s="770"/>
    </row>
    <row r="4" spans="2:55" ht="12.95" customHeight="1">
      <c r="B4" s="236"/>
      <c r="C4" s="214"/>
      <c r="D4" s="214"/>
      <c r="E4" s="214"/>
      <c r="F4" s="214"/>
      <c r="G4" s="646"/>
      <c r="H4" s="646"/>
      <c r="I4" s="646"/>
      <c r="J4" s="646"/>
      <c r="K4" s="646"/>
      <c r="L4" s="646"/>
      <c r="M4" s="646"/>
      <c r="N4" s="646"/>
      <c r="O4" s="646"/>
      <c r="P4" s="646"/>
      <c r="Q4" s="651"/>
      <c r="R4" s="581"/>
      <c r="S4" s="581"/>
      <c r="T4" s="1105"/>
      <c r="U4" s="1105"/>
      <c r="V4" s="655"/>
      <c r="W4" s="655"/>
      <c r="X4" s="756"/>
      <c r="Y4" s="212"/>
      <c r="Z4" s="212"/>
      <c r="AE4" s="694" t="s">
        <v>578</v>
      </c>
      <c r="AF4" s="703" t="s">
        <v>572</v>
      </c>
      <c r="AI4" s="694" t="s">
        <v>591</v>
      </c>
      <c r="AJ4" s="694" t="s">
        <v>572</v>
      </c>
      <c r="AK4" s="694" t="s">
        <v>613</v>
      </c>
      <c r="AL4" s="694" t="s">
        <v>596</v>
      </c>
      <c r="AM4" s="739" t="s">
        <v>626</v>
      </c>
      <c r="AN4" s="771"/>
      <c r="AO4" s="740" t="s">
        <v>605</v>
      </c>
      <c r="AP4" s="694" t="s">
        <v>600</v>
      </c>
      <c r="AQ4" s="770"/>
      <c r="AR4" s="712" t="s">
        <v>620</v>
      </c>
      <c r="AS4" s="694" t="s">
        <v>600</v>
      </c>
      <c r="AU4" s="694" t="s">
        <v>544</v>
      </c>
      <c r="AV4" s="694" t="s">
        <v>539</v>
      </c>
      <c r="AW4" s="694" t="s">
        <v>116</v>
      </c>
      <c r="AZ4" s="694" t="s">
        <v>548</v>
      </c>
      <c r="BA4" s="694" t="s">
        <v>539</v>
      </c>
      <c r="BB4" s="694" t="s">
        <v>116</v>
      </c>
    </row>
    <row r="5" spans="2:55" ht="12.95" customHeight="1">
      <c r="B5" s="236"/>
      <c r="C5" s="214"/>
      <c r="D5" s="214"/>
      <c r="E5" s="214"/>
      <c r="F5" s="214"/>
      <c r="G5" s="439"/>
      <c r="H5" s="439"/>
      <c r="I5" s="439"/>
      <c r="J5" s="439"/>
      <c r="K5" s="439"/>
      <c r="L5" s="439"/>
      <c r="M5" s="439"/>
      <c r="N5" s="439"/>
      <c r="O5" s="439"/>
      <c r="P5" s="439"/>
      <c r="Q5" s="439"/>
      <c r="R5" s="439"/>
      <c r="S5" s="439"/>
      <c r="T5" s="439"/>
      <c r="U5" s="439"/>
      <c r="V5" s="439"/>
      <c r="W5" s="439"/>
      <c r="X5" s="757"/>
      <c r="Y5" s="212"/>
      <c r="Z5" s="212"/>
      <c r="AE5" s="772" t="s">
        <v>573</v>
      </c>
      <c r="AF5" s="773">
        <f>SUM(Data_original!AQ9:AQ95)</f>
        <v>2399</v>
      </c>
      <c r="AI5" s="772" t="s">
        <v>579</v>
      </c>
      <c r="AJ5" s="773">
        <f>SUM(Data_original!BJ9:BJ95)</f>
        <v>1142</v>
      </c>
      <c r="AK5" s="773">
        <f>SUMIF(Data_original!$F$9:$F$95,"&lt;&gt;",Data_original!$E$9:$E$95)</f>
        <v>36505</v>
      </c>
      <c r="AL5" s="774">
        <f>AK5/AJ5</f>
        <v>31.965849387040279</v>
      </c>
      <c r="AM5" s="775">
        <v>20</v>
      </c>
      <c r="AN5" s="771"/>
      <c r="AO5" s="774" t="s">
        <v>244</v>
      </c>
      <c r="AP5" s="775">
        <f>COUNTIF(Data_original!$BW$9:$BW$95,AO5)</f>
        <v>1</v>
      </c>
      <c r="AQ5" s="770"/>
      <c r="AR5" s="772" t="s">
        <v>312</v>
      </c>
      <c r="AS5" s="775">
        <f>COUNTIF(Data_original!$CF$9:$CF$95,AR5)</f>
        <v>14</v>
      </c>
      <c r="AU5" s="772" t="s">
        <v>561</v>
      </c>
      <c r="AV5" s="685">
        <f>COUNTIF(Data_original!$CK$9:$CK$95,"Yes")</f>
        <v>11</v>
      </c>
      <c r="AW5" s="686">
        <f>AV5/$AC$2</f>
        <v>0.55000000000000004</v>
      </c>
      <c r="AZ5" s="772" t="s">
        <v>429</v>
      </c>
      <c r="BA5" s="685">
        <f>COUNTIF(Data_original!$CV$9:$CV$95,AZ5)</f>
        <v>4</v>
      </c>
      <c r="BB5" s="687">
        <f t="shared" ref="BB5:BB12" si="0">BA5/$BA$12</f>
        <v>0.14285714285714285</v>
      </c>
      <c r="BC5" s="1176" t="s">
        <v>543</v>
      </c>
    </row>
    <row r="6" spans="2:55" ht="12.95" customHeight="1">
      <c r="B6" s="237"/>
      <c r="C6" s="222"/>
      <c r="D6" s="222"/>
      <c r="E6" s="222"/>
      <c r="F6" s="222"/>
      <c r="G6" s="1119" t="s">
        <v>370</v>
      </c>
      <c r="H6" s="1119"/>
      <c r="I6" s="1119"/>
      <c r="J6" s="1119"/>
      <c r="K6" s="1119"/>
      <c r="L6" s="1119"/>
      <c r="M6" s="1119"/>
      <c r="N6" s="1119"/>
      <c r="O6" s="1119"/>
      <c r="P6" s="222"/>
      <c r="Q6" s="439"/>
      <c r="R6" s="1120"/>
      <c r="S6" s="1120"/>
      <c r="T6" s="582"/>
      <c r="U6" s="582"/>
      <c r="V6" s="582"/>
      <c r="W6" s="582"/>
      <c r="X6" s="758"/>
      <c r="Y6" s="212"/>
      <c r="Z6" s="212"/>
      <c r="AE6" s="772" t="s">
        <v>576</v>
      </c>
      <c r="AF6" s="773">
        <f>SUM(Data_original!AS9:AS95)</f>
        <v>44</v>
      </c>
      <c r="AI6" s="772" t="s">
        <v>593</v>
      </c>
      <c r="AJ6" s="773">
        <f>SUM(Data_original!BK9:BK95)</f>
        <v>0</v>
      </c>
      <c r="AK6" s="776">
        <f>AK5*0.4</f>
        <v>14602</v>
      </c>
      <c r="AL6" s="774" t="e">
        <f>AK6/AJ6</f>
        <v>#DIV/0!</v>
      </c>
      <c r="AM6" s="774"/>
      <c r="AN6" s="771"/>
      <c r="AO6" s="774" t="s">
        <v>598</v>
      </c>
      <c r="AP6" s="775">
        <f>COUNTIF(Data_original!$BW$9:$BW$95,AO6)</f>
        <v>1</v>
      </c>
      <c r="AQ6" s="770"/>
      <c r="AR6" s="772" t="s">
        <v>314</v>
      </c>
      <c r="AS6" s="775">
        <f>COUNTIF(Data_original!$CF$9:$CF$95,AR6)</f>
        <v>2</v>
      </c>
      <c r="AU6" s="772" t="s">
        <v>562</v>
      </c>
      <c r="AV6" s="685">
        <f>COUNTIF(Data_original!$CR$9:$CR$95,"Yes")</f>
        <v>5</v>
      </c>
      <c r="AW6" s="686">
        <f>AV6/$AC$2</f>
        <v>0.25</v>
      </c>
      <c r="AZ6" s="772" t="s">
        <v>318</v>
      </c>
      <c r="BA6" s="685">
        <f>COUNTIF(Data_original!$CV$9:$CV$95,AZ6)</f>
        <v>1</v>
      </c>
      <c r="BB6" s="687">
        <f t="shared" si="0"/>
        <v>3.5714285714285712E-2</v>
      </c>
      <c r="BC6" s="1176"/>
    </row>
    <row r="7" spans="2:55" ht="12.95" customHeight="1">
      <c r="B7" s="237"/>
      <c r="C7" s="222"/>
      <c r="D7" s="222"/>
      <c r="E7" s="222"/>
      <c r="F7" s="222"/>
      <c r="G7" s="624"/>
      <c r="H7" s="624"/>
      <c r="I7" s="624"/>
      <c r="J7" s="222"/>
      <c r="K7" s="222"/>
      <c r="L7" s="222"/>
      <c r="M7" s="222"/>
      <c r="N7" s="469"/>
      <c r="O7" s="469"/>
      <c r="P7" s="222"/>
      <c r="Q7" s="222"/>
      <c r="R7" s="222"/>
      <c r="S7" s="222"/>
      <c r="T7" s="222"/>
      <c r="U7" s="222"/>
      <c r="V7" s="222"/>
      <c r="W7" s="222"/>
      <c r="X7" s="759"/>
      <c r="Y7" s="212"/>
      <c r="Z7" s="212"/>
      <c r="AE7" s="772" t="s">
        <v>575</v>
      </c>
      <c r="AF7" s="773">
        <f>SUM(Data_original!AT9:AT95)</f>
        <v>160</v>
      </c>
      <c r="AI7" s="772" t="s">
        <v>592</v>
      </c>
      <c r="AJ7" s="773">
        <f>SUM(Data_original!BL9:BL95)</f>
        <v>53</v>
      </c>
      <c r="AK7" s="772"/>
      <c r="AL7" s="772"/>
      <c r="AM7" s="772"/>
      <c r="AN7" s="770"/>
      <c r="AO7" s="772" t="s">
        <v>599</v>
      </c>
      <c r="AP7" s="775">
        <f>COUNTIF(Data_original!$BW$9:$BW$95,AO7)</f>
        <v>1</v>
      </c>
      <c r="AQ7" s="770"/>
      <c r="AR7" s="772" t="s">
        <v>625</v>
      </c>
      <c r="AS7" s="775">
        <f>COUNTIF(Data_original!$CF$9:$CF$95,AR7)</f>
        <v>3</v>
      </c>
      <c r="AU7" s="689" t="s">
        <v>563</v>
      </c>
      <c r="AV7" s="685">
        <f>COUNTIF(Data_original!$CS$9:$CS$95,"Yes")</f>
        <v>21</v>
      </c>
      <c r="AW7" s="686">
        <f>AV7/$AC$2</f>
        <v>1.05</v>
      </c>
      <c r="AZ7" s="772" t="s">
        <v>317</v>
      </c>
      <c r="BA7" s="685">
        <f>COUNTIF(Data_original!$CV$9:$CV$95,AZ7)</f>
        <v>12</v>
      </c>
      <c r="BB7" s="687">
        <f t="shared" si="0"/>
        <v>0.42857142857142855</v>
      </c>
      <c r="BC7" s="1176"/>
    </row>
    <row r="8" spans="2:55" ht="12.95" customHeight="1">
      <c r="B8" s="833"/>
      <c r="C8" s="834"/>
      <c r="D8" s="834"/>
      <c r="E8" s="834"/>
      <c r="F8" s="834"/>
      <c r="G8" s="835"/>
      <c r="H8" s="835"/>
      <c r="I8" s="835"/>
      <c r="J8" s="834"/>
      <c r="K8" s="834"/>
      <c r="L8" s="557"/>
      <c r="M8" s="834"/>
      <c r="N8" s="834"/>
      <c r="O8" s="834"/>
      <c r="P8" s="834"/>
      <c r="Q8" s="834"/>
      <c r="R8" s="834"/>
      <c r="S8" s="834"/>
      <c r="T8" s="557"/>
      <c r="U8" s="557"/>
      <c r="V8" s="557"/>
      <c r="W8" s="557"/>
      <c r="X8" s="791"/>
      <c r="Y8" s="212"/>
      <c r="Z8" s="212"/>
      <c r="AE8" s="772" t="s">
        <v>574</v>
      </c>
      <c r="AF8" s="773">
        <f>SUM(Data_original!AU9:AU95)</f>
        <v>84</v>
      </c>
      <c r="AO8" s="772" t="s">
        <v>309</v>
      </c>
      <c r="AP8" s="775">
        <f>COUNTIF(Data_original!$BW$9:$BW$95,AO8)</f>
        <v>22</v>
      </c>
      <c r="AQ8" s="770"/>
      <c r="AR8" s="772" t="s">
        <v>313</v>
      </c>
      <c r="AS8" s="775">
        <f>COUNTIF(Data_original!$CF$9:$CF$95,AR8)</f>
        <v>9</v>
      </c>
      <c r="AZ8" s="772" t="s">
        <v>541</v>
      </c>
      <c r="BA8" s="685">
        <f>COUNTIF(Data_original!$CV$9:$CV$95,AZ8)</f>
        <v>0</v>
      </c>
      <c r="BB8" s="687">
        <f t="shared" si="0"/>
        <v>0</v>
      </c>
      <c r="BC8" s="1176"/>
    </row>
    <row r="9" spans="2:55" ht="12.95" customHeight="1">
      <c r="B9" s="836"/>
      <c r="C9" s="560" t="str">
        <f>'General Analysis'!B5</f>
        <v>Number of Sites on Mainland</v>
      </c>
      <c r="D9" s="560"/>
      <c r="E9" s="1073">
        <f>'General Analysis'!C5</f>
        <v>37</v>
      </c>
      <c r="F9" s="786"/>
      <c r="G9" s="787"/>
      <c r="H9" s="787"/>
      <c r="I9" s="787"/>
      <c r="J9" s="837"/>
      <c r="K9" s="837"/>
      <c r="L9" s="838"/>
      <c r="M9" s="838"/>
      <c r="N9" s="839"/>
      <c r="O9" s="837"/>
      <c r="P9" s="837"/>
      <c r="Q9" s="840"/>
      <c r="R9" s="837"/>
      <c r="S9" s="792"/>
      <c r="T9" s="792"/>
      <c r="U9" s="792"/>
      <c r="V9" s="792"/>
      <c r="W9" s="792"/>
      <c r="X9" s="793"/>
      <c r="Y9" s="254"/>
      <c r="Z9" s="254"/>
      <c r="AE9" s="772" t="s">
        <v>577</v>
      </c>
      <c r="AF9" s="773">
        <f>SUM(Data_original!AW9:AW95)</f>
        <v>12828</v>
      </c>
      <c r="AI9" s="694" t="s">
        <v>590</v>
      </c>
      <c r="AJ9" s="694" t="s">
        <v>572</v>
      </c>
      <c r="AK9" s="694" t="s">
        <v>613</v>
      </c>
      <c r="AL9" s="694" t="s">
        <v>595</v>
      </c>
      <c r="AM9" s="739" t="s">
        <v>626</v>
      </c>
      <c r="AN9" s="771"/>
      <c r="AO9" s="772" t="s">
        <v>310</v>
      </c>
      <c r="AP9" s="775">
        <f>COUNTIF(Data_original!$BW$9:$BW$95,AO9)</f>
        <v>1</v>
      </c>
      <c r="AQ9" s="770"/>
      <c r="AR9" s="772" t="s">
        <v>418</v>
      </c>
      <c r="AS9" s="775">
        <f>COUNTIF(Data_original!$CF$9:$CF$95,AR9)</f>
        <v>0</v>
      </c>
      <c r="AU9" s="694" t="s">
        <v>545</v>
      </c>
      <c r="AV9" s="694" t="s">
        <v>539</v>
      </c>
      <c r="AW9" s="694" t="s">
        <v>116</v>
      </c>
      <c r="AZ9" s="772" t="s">
        <v>316</v>
      </c>
      <c r="BA9" s="685">
        <f>COUNTIF(Data_original!$CV$9:$CV$95,AZ9)</f>
        <v>4</v>
      </c>
      <c r="BB9" s="687">
        <f t="shared" si="0"/>
        <v>0.14285714285714285</v>
      </c>
      <c r="BC9" s="1176"/>
    </row>
    <row r="10" spans="2:55" ht="12.95" customHeight="1">
      <c r="B10" s="841"/>
      <c r="C10" s="842"/>
      <c r="D10" s="842"/>
      <c r="E10" s="786"/>
      <c r="F10" s="786"/>
      <c r="G10" s="787"/>
      <c r="H10" s="787"/>
      <c r="I10" s="787"/>
      <c r="J10" s="842"/>
      <c r="K10" s="621"/>
      <c r="L10" s="794"/>
      <c r="M10" s="794"/>
      <c r="N10" s="565"/>
      <c r="O10" s="565"/>
      <c r="P10" s="842"/>
      <c r="Q10" s="842"/>
      <c r="R10" s="842"/>
      <c r="S10" s="795"/>
      <c r="T10" s="795"/>
      <c r="U10" s="795"/>
      <c r="V10" s="795"/>
      <c r="W10" s="795"/>
      <c r="X10" s="796"/>
      <c r="Y10" s="256"/>
      <c r="Z10" s="256"/>
      <c r="AI10" s="772" t="s">
        <v>580</v>
      </c>
      <c r="AJ10" s="773">
        <f>SUM(Data_original!BN9:BN95)</f>
        <v>632</v>
      </c>
      <c r="AK10" s="773">
        <f>SUMIF(Data_original!$F$9:$F$95,"&lt;&gt;",Data_original!$E$9:$E$95)</f>
        <v>36505</v>
      </c>
      <c r="AL10" s="774">
        <f>AK10/AJ10</f>
        <v>57.76107594936709</v>
      </c>
      <c r="AM10" s="775">
        <v>50</v>
      </c>
      <c r="AN10" s="771"/>
      <c r="AO10" s="772"/>
      <c r="AP10" s="775">
        <f>SUM(AP5:AP9)</f>
        <v>26</v>
      </c>
      <c r="AQ10" s="770"/>
      <c r="AR10" s="772" t="s">
        <v>311</v>
      </c>
      <c r="AS10" s="775">
        <f>COUNTIF(Data_original!$CF$9:$CF$95,AR10)</f>
        <v>0</v>
      </c>
      <c r="AU10" s="772" t="s">
        <v>542</v>
      </c>
      <c r="AV10" s="685">
        <f>COUNTIF(Data_original!$CL$9:$CL$95,"*SGBV*")</f>
        <v>3</v>
      </c>
      <c r="AW10" s="686">
        <f>AV10/$AC$2</f>
        <v>0.15</v>
      </c>
      <c r="AZ10" s="772" t="s">
        <v>540</v>
      </c>
      <c r="BA10" s="685">
        <f>COUNTIF(Data_original!$CV$9:$CV$95,AZ10)</f>
        <v>6</v>
      </c>
      <c r="BB10" s="688">
        <f t="shared" si="0"/>
        <v>0.21428571428571427</v>
      </c>
    </row>
    <row r="11" spans="2:55" ht="33" customHeight="1">
      <c r="B11" s="841"/>
      <c r="C11" s="1074" t="str">
        <f>'General Analysis'!B7</f>
        <v>People in all site (based on Govt figures)</v>
      </c>
      <c r="D11" s="1075"/>
      <c r="E11" s="1073">
        <f>'General Analysis'!D7</f>
        <v>0</v>
      </c>
      <c r="F11" s="1073"/>
      <c r="G11" s="843"/>
      <c r="H11" s="843"/>
      <c r="I11" s="843"/>
      <c r="J11" s="843"/>
      <c r="K11" s="843"/>
      <c r="L11" s="560"/>
      <c r="M11" s="560"/>
      <c r="N11" s="565"/>
      <c r="O11" s="565"/>
      <c r="P11" s="842"/>
      <c r="Q11" s="842"/>
      <c r="R11" s="842"/>
      <c r="S11" s="795"/>
      <c r="T11" s="795"/>
      <c r="U11" s="795"/>
      <c r="V11" s="795"/>
      <c r="W11" s="795"/>
      <c r="X11" s="796"/>
      <c r="Y11" s="256"/>
      <c r="Z11" s="256"/>
      <c r="AE11" s="773" t="str">
        <f>'General Analysis'!E6</f>
        <v>UNHCR Calculated Capacity *</v>
      </c>
      <c r="AF11" s="773">
        <f>'General Analysis'!F6</f>
        <v>32777.714285714283</v>
      </c>
      <c r="AI11" s="772" t="s">
        <v>581</v>
      </c>
      <c r="AJ11" s="773">
        <f>SUM(Data_original!BO9:BO95)</f>
        <v>390</v>
      </c>
      <c r="AK11" s="773">
        <f>SUMIF(Data_original!$F$9:$F$95,"&lt;&gt;",Data_original!$E$9:$E$95)</f>
        <v>36505</v>
      </c>
      <c r="AL11" s="774">
        <f>AK11/AJ11</f>
        <v>93.602564102564102</v>
      </c>
      <c r="AM11" s="774"/>
      <c r="AN11" s="771"/>
      <c r="AP11" s="771"/>
      <c r="AQ11" s="770"/>
      <c r="AR11" s="772"/>
      <c r="AS11" s="775">
        <f>SUM(AS5:AS10)</f>
        <v>28</v>
      </c>
      <c r="AU11" s="689" t="s">
        <v>315</v>
      </c>
      <c r="AV11" s="685">
        <f>COUNTIF(Data_original!$CL$9:$CL$95,"*UASC*")</f>
        <v>6</v>
      </c>
      <c r="AW11" s="686">
        <f>AV11/$AC$2</f>
        <v>0.3</v>
      </c>
      <c r="AZ11" s="772" t="s">
        <v>311</v>
      </c>
      <c r="BA11" s="685">
        <f>COUNTIF(Data_original!$CV$9:$CV$95,AZ11)</f>
        <v>1</v>
      </c>
      <c r="BB11" s="686">
        <f t="shared" si="0"/>
        <v>3.5714285714285712E-2</v>
      </c>
    </row>
    <row r="12" spans="2:55" ht="12.95" customHeight="1">
      <c r="B12" s="841"/>
      <c r="C12" s="1075"/>
      <c r="D12" s="1075"/>
      <c r="E12" s="1073"/>
      <c r="F12" s="1073"/>
      <c r="G12" s="843"/>
      <c r="H12" s="843"/>
      <c r="I12" s="843"/>
      <c r="J12" s="842"/>
      <c r="K12" s="842"/>
      <c r="L12" s="794"/>
      <c r="M12" s="794"/>
      <c r="N12" s="797"/>
      <c r="O12" s="798"/>
      <c r="P12" s="798"/>
      <c r="Q12" s="798"/>
      <c r="R12" s="798"/>
      <c r="S12" s="798"/>
      <c r="T12" s="798"/>
      <c r="U12" s="798"/>
      <c r="V12" s="798"/>
      <c r="W12" s="798"/>
      <c r="X12" s="799"/>
      <c r="Y12" s="657"/>
      <c r="Z12" s="657"/>
      <c r="AI12" s="772" t="s">
        <v>582</v>
      </c>
      <c r="AJ12" s="773">
        <f>SUM(Data_original!BP9:BP95)</f>
        <v>0</v>
      </c>
      <c r="AK12" s="776">
        <f>AK10*0.4</f>
        <v>14602</v>
      </c>
      <c r="AL12" s="774" t="e">
        <f>AK12/AJ12</f>
        <v>#DIV/0!</v>
      </c>
      <c r="AM12" s="774"/>
      <c r="AN12" s="771"/>
      <c r="AQ12" s="770"/>
      <c r="AR12" s="770"/>
      <c r="AS12" s="771"/>
      <c r="AU12" s="772" t="s">
        <v>364</v>
      </c>
      <c r="AV12" s="685">
        <f>COUNTIF(Data_original!$CL$9:$CL$95,"*Psychosocial Support*")</f>
        <v>7</v>
      </c>
      <c r="AW12" s="686">
        <f>AV12/$AC$2</f>
        <v>0.35</v>
      </c>
      <c r="AZ12" s="772"/>
      <c r="BA12" s="685">
        <f>SUM(BA5:BA11)</f>
        <v>28</v>
      </c>
      <c r="BB12" s="686">
        <f t="shared" si="0"/>
        <v>1</v>
      </c>
    </row>
    <row r="13" spans="2:55" ht="12.95" customHeight="1">
      <c r="B13" s="841"/>
      <c r="C13" s="618"/>
      <c r="D13" s="842"/>
      <c r="E13" s="619"/>
      <c r="F13" s="842"/>
      <c r="G13" s="843"/>
      <c r="H13" s="843"/>
      <c r="I13" s="843"/>
      <c r="J13" s="842"/>
      <c r="K13" s="788"/>
      <c r="L13" s="794"/>
      <c r="M13" s="794"/>
      <c r="N13" s="800"/>
      <c r="O13" s="795"/>
      <c r="P13" s="795"/>
      <c r="Q13" s="795"/>
      <c r="R13" s="795"/>
      <c r="S13" s="795"/>
      <c r="T13" s="795"/>
      <c r="U13" s="795"/>
      <c r="V13" s="795"/>
      <c r="W13" s="795"/>
      <c r="X13" s="796"/>
      <c r="Y13" s="658"/>
      <c r="Z13" s="658"/>
      <c r="AE13" s="694" t="s">
        <v>588</v>
      </c>
      <c r="AF13" s="703" t="s">
        <v>572</v>
      </c>
      <c r="AQ13" s="770"/>
      <c r="AR13" s="770"/>
      <c r="AU13" s="772" t="s">
        <v>460</v>
      </c>
      <c r="AV13" s="685">
        <f>COUNTIF(Data_original!$CP$9:$CP$95,"Yes")</f>
        <v>0</v>
      </c>
      <c r="AW13" s="686">
        <f>AV13/$AC$2</f>
        <v>0</v>
      </c>
    </row>
    <row r="14" spans="2:55" ht="12.95" customHeight="1">
      <c r="B14" s="841"/>
      <c r="C14" s="842"/>
      <c r="D14" s="618"/>
      <c r="E14" s="842"/>
      <c r="F14" s="842"/>
      <c r="G14" s="843"/>
      <c r="H14" s="843"/>
      <c r="I14" s="843"/>
      <c r="J14" s="842"/>
      <c r="K14" s="788"/>
      <c r="L14" s="560"/>
      <c r="M14" s="560"/>
      <c r="N14" s="800"/>
      <c r="O14" s="795"/>
      <c r="P14" s="795"/>
      <c r="Q14" s="795"/>
      <c r="R14" s="795"/>
      <c r="S14" s="795"/>
      <c r="T14" s="795"/>
      <c r="U14" s="795"/>
      <c r="V14" s="795"/>
      <c r="W14" s="795"/>
      <c r="X14" s="796"/>
      <c r="Y14" s="658"/>
      <c r="Z14" s="658"/>
      <c r="AE14" s="772" t="s">
        <v>573</v>
      </c>
      <c r="AF14" s="773">
        <f>SUM(Data_original!AY16:AY103)</f>
        <v>6077</v>
      </c>
      <c r="AI14" s="694" t="s">
        <v>589</v>
      </c>
      <c r="AJ14" s="694" t="s">
        <v>572</v>
      </c>
      <c r="AK14" s="694" t="s">
        <v>613</v>
      </c>
      <c r="AL14" s="777" t="s">
        <v>597</v>
      </c>
      <c r="AM14" s="739" t="s">
        <v>626</v>
      </c>
      <c r="AO14" s="740" t="s">
        <v>604</v>
      </c>
      <c r="AP14" s="694" t="s">
        <v>600</v>
      </c>
      <c r="AQ14" s="770"/>
      <c r="AR14" s="712" t="s">
        <v>621</v>
      </c>
      <c r="AS14" s="694" t="s">
        <v>600</v>
      </c>
      <c r="AU14" s="772" t="s">
        <v>244</v>
      </c>
      <c r="AV14" s="685">
        <f>COUNTIF(Data_original!$CL$9:$CL$95,"*Psychosocial Support*")</f>
        <v>7</v>
      </c>
      <c r="AW14" s="686">
        <f>AV14/$AC$2</f>
        <v>0.35</v>
      </c>
      <c r="AZ14" s="767" t="s">
        <v>549</v>
      </c>
    </row>
    <row r="15" spans="2:55" ht="12.95" customHeight="1">
      <c r="B15" s="841"/>
      <c r="C15" s="620"/>
      <c r="D15" s="620"/>
      <c r="E15" s="621"/>
      <c r="F15" s="842"/>
      <c r="G15" s="843"/>
      <c r="H15" s="843"/>
      <c r="I15" s="843"/>
      <c r="J15" s="842"/>
      <c r="K15" s="842"/>
      <c r="L15" s="794"/>
      <c r="M15" s="794"/>
      <c r="N15" s="797"/>
      <c r="O15" s="797"/>
      <c r="P15" s="798"/>
      <c r="Q15" s="798"/>
      <c r="R15" s="798"/>
      <c r="S15" s="798"/>
      <c r="T15" s="798"/>
      <c r="U15" s="798"/>
      <c r="V15" s="798"/>
      <c r="W15" s="798"/>
      <c r="X15" s="799"/>
      <c r="Y15" s="255"/>
      <c r="Z15" s="255"/>
      <c r="AE15" s="772" t="s">
        <v>576</v>
      </c>
      <c r="AF15" s="773">
        <f>SUM(Data_original!AZ16:AZ103)</f>
        <v>13</v>
      </c>
      <c r="AI15" s="772" t="s">
        <v>584</v>
      </c>
      <c r="AJ15" s="773">
        <f>SUM(Data_original!BS9:BS95)</f>
        <v>730</v>
      </c>
      <c r="AK15" s="778">
        <f>SUMIF(Data_original!$F$9:$F$95,"&lt;&gt;",Data_original!$E$9:$E$95)</f>
        <v>36505</v>
      </c>
      <c r="AL15" s="767">
        <f>AK15/AJ15</f>
        <v>50.006849315068493</v>
      </c>
      <c r="AM15" s="772">
        <v>250</v>
      </c>
      <c r="AO15" s="772" t="s">
        <v>603</v>
      </c>
      <c r="AP15" s="772">
        <f>COUNTIF(Data_original!$BX$9:$BX$95,"*Dry food*")</f>
        <v>16</v>
      </c>
      <c r="AQ15" s="770"/>
      <c r="AR15" s="772" t="s">
        <v>0</v>
      </c>
      <c r="AS15" s="775">
        <f>COUNTIF(Data_original!$CG$9:$CG$95,AR15)</f>
        <v>0</v>
      </c>
    </row>
    <row r="16" spans="2:55" ht="12.95" customHeight="1">
      <c r="B16" s="841"/>
      <c r="C16" s="1177"/>
      <c r="D16" s="801"/>
      <c r="E16" s="842"/>
      <c r="F16" s="842"/>
      <c r="G16" s="843"/>
      <c r="H16" s="843"/>
      <c r="I16" s="843"/>
      <c r="J16" s="842"/>
      <c r="K16" s="606"/>
      <c r="L16" s="794"/>
      <c r="M16" s="794"/>
      <c r="N16" s="800"/>
      <c r="O16" s="800"/>
      <c r="P16" s="795"/>
      <c r="Q16" s="795"/>
      <c r="R16" s="795"/>
      <c r="S16" s="795"/>
      <c r="T16" s="795"/>
      <c r="U16" s="795"/>
      <c r="V16" s="795"/>
      <c r="W16" s="795"/>
      <c r="X16" s="796"/>
      <c r="Y16" s="256"/>
      <c r="Z16" s="256"/>
      <c r="AE16" s="772" t="s">
        <v>575</v>
      </c>
      <c r="AF16" s="773">
        <f>SUM(Data_original!BA16:BA103)</f>
        <v>8</v>
      </c>
      <c r="AI16" s="772" t="s">
        <v>583</v>
      </c>
      <c r="AJ16" s="773">
        <f>SUM(Data_original!BR9:BR95)</f>
        <v>403</v>
      </c>
      <c r="AK16" s="772"/>
      <c r="AL16" s="779"/>
      <c r="AM16" s="772"/>
      <c r="AO16" s="772" t="s">
        <v>601</v>
      </c>
      <c r="AP16" s="772">
        <f>COUNTIF(Data_original!$BX$9:$BX$95,"*Hot meals*")</f>
        <v>26</v>
      </c>
      <c r="AQ16" s="770"/>
      <c r="AR16" s="772" t="s">
        <v>20</v>
      </c>
      <c r="AS16" s="775">
        <f>COUNTIF(Data_original!$CG$9:$CG$95,AR16)</f>
        <v>28</v>
      </c>
      <c r="AU16" s="694" t="s">
        <v>546</v>
      </c>
      <c r="AV16" s="694" t="s">
        <v>539</v>
      </c>
      <c r="AW16" s="694" t="s">
        <v>116</v>
      </c>
      <c r="AZ16" s="712" t="s">
        <v>636</v>
      </c>
      <c r="BA16" s="712" t="s">
        <v>539</v>
      </c>
    </row>
    <row r="17" spans="2:53" ht="12.95" customHeight="1">
      <c r="B17" s="841"/>
      <c r="C17" s="1177"/>
      <c r="D17" s="801"/>
      <c r="E17" s="842"/>
      <c r="F17" s="842"/>
      <c r="G17" s="843"/>
      <c r="H17" s="843"/>
      <c r="I17" s="843"/>
      <c r="J17" s="842"/>
      <c r="K17" s="606"/>
      <c r="L17" s="794"/>
      <c r="M17" s="794"/>
      <c r="N17" s="800"/>
      <c r="O17" s="800"/>
      <c r="P17" s="795"/>
      <c r="Q17" s="795"/>
      <c r="R17" s="795"/>
      <c r="S17" s="795"/>
      <c r="T17" s="795"/>
      <c r="U17" s="795"/>
      <c r="V17" s="795"/>
      <c r="W17" s="795"/>
      <c r="X17" s="796"/>
      <c r="Y17" s="256"/>
      <c r="Z17" s="256"/>
      <c r="AE17" s="772" t="s">
        <v>574</v>
      </c>
      <c r="AF17" s="773">
        <f>SUM(Data_original!BB16:BB103)</f>
        <v>8</v>
      </c>
      <c r="AI17" s="772" t="s">
        <v>585</v>
      </c>
      <c r="AJ17" s="773">
        <f>SUM(Data_original!BT9:BT95)</f>
        <v>2</v>
      </c>
      <c r="AK17" s="772"/>
      <c r="AL17" s="779"/>
      <c r="AM17" s="772"/>
      <c r="AO17" s="772" t="s">
        <v>602</v>
      </c>
      <c r="AP17" s="772">
        <f>COUNTIF(Data_original!$BX$9:$BX$95,"*Sandwiches*")</f>
        <v>23</v>
      </c>
      <c r="AQ17" s="770"/>
      <c r="AR17" s="780" t="s">
        <v>311</v>
      </c>
      <c r="AS17" s="775">
        <f>COUNTIF(Data_original!$CG$9:$CG$95,AR17)</f>
        <v>0</v>
      </c>
      <c r="AU17" s="772" t="s">
        <v>0</v>
      </c>
      <c r="AV17" s="685">
        <f>COUNTIF(Data_original!$CT$9:$CT$95,AU17)</f>
        <v>4</v>
      </c>
      <c r="AW17" s="688">
        <f>AV17/$AC$2</f>
        <v>0.2</v>
      </c>
      <c r="AZ17" s="772" t="s">
        <v>627</v>
      </c>
      <c r="BA17" s="772">
        <f>COUNTIF(Data_original!CZ$9:CZ$95,"Yes")</f>
        <v>10</v>
      </c>
    </row>
    <row r="18" spans="2:53" ht="12.95" customHeight="1">
      <c r="B18" s="841"/>
      <c r="C18" s="842"/>
      <c r="D18" s="842"/>
      <c r="E18" s="842"/>
      <c r="F18" s="834"/>
      <c r="G18" s="835"/>
      <c r="H18" s="835"/>
      <c r="I18" s="835"/>
      <c r="J18" s="842"/>
      <c r="K18" s="606"/>
      <c r="L18" s="560"/>
      <c r="M18" s="560"/>
      <c r="N18" s="800"/>
      <c r="O18" s="800"/>
      <c r="P18" s="795"/>
      <c r="Q18" s="795"/>
      <c r="R18" s="795"/>
      <c r="S18" s="795"/>
      <c r="T18" s="795"/>
      <c r="U18" s="795"/>
      <c r="V18" s="795"/>
      <c r="W18" s="795"/>
      <c r="X18" s="796"/>
      <c r="Y18" s="256"/>
      <c r="Z18" s="256"/>
      <c r="AO18" s="772" t="s">
        <v>460</v>
      </c>
      <c r="AP18" s="772">
        <f>COUNTIF(Data_original!$BX$9:$BX$95,"*Other*")</f>
        <v>3</v>
      </c>
      <c r="AQ18" s="770"/>
      <c r="AR18" s="772"/>
      <c r="AS18" s="775">
        <f>SUM(AS15:AS17)</f>
        <v>28</v>
      </c>
      <c r="AU18" s="772" t="s">
        <v>20</v>
      </c>
      <c r="AV18" s="685">
        <f>COUNTIF(Data_original!$CT$9:$CT$95,AU18)</f>
        <v>21</v>
      </c>
      <c r="AW18" s="686">
        <f>AV18/$AC$2</f>
        <v>1.05</v>
      </c>
      <c r="AZ18" s="772" t="s">
        <v>628</v>
      </c>
      <c r="BA18" s="772">
        <f>COUNTIF(Data_original!DA$9:DA$95,"Yes")</f>
        <v>22</v>
      </c>
    </row>
    <row r="19" spans="2:53" ht="12.95" customHeight="1">
      <c r="B19" s="841"/>
      <c r="C19" s="557"/>
      <c r="D19" s="842"/>
      <c r="E19" s="1178"/>
      <c r="F19" s="1178"/>
      <c r="G19" s="1178"/>
      <c r="H19" s="790"/>
      <c r="I19" s="790"/>
      <c r="J19" s="842"/>
      <c r="K19" s="842"/>
      <c r="L19" s="560"/>
      <c r="M19" s="560"/>
      <c r="N19" s="800"/>
      <c r="O19" s="800"/>
      <c r="P19" s="795"/>
      <c r="Q19" s="795"/>
      <c r="R19" s="795"/>
      <c r="S19" s="795"/>
      <c r="T19" s="795"/>
      <c r="U19" s="795"/>
      <c r="V19" s="795"/>
      <c r="W19" s="795"/>
      <c r="X19" s="796"/>
      <c r="Y19" s="256"/>
      <c r="Z19" s="256"/>
      <c r="AE19" s="781" t="s">
        <v>559</v>
      </c>
      <c r="AI19" s="694" t="s">
        <v>587</v>
      </c>
      <c r="AJ19" s="694" t="s">
        <v>600</v>
      </c>
      <c r="AL19" s="726" t="s">
        <v>559</v>
      </c>
      <c r="AU19" s="772" t="s">
        <v>311</v>
      </c>
      <c r="AV19" s="685">
        <f>COUNTIF(Data_original!$CT$9:$CT$95,AU19)</f>
        <v>3</v>
      </c>
      <c r="AW19" s="686">
        <f>AV19/$AC$2</f>
        <v>0.15</v>
      </c>
      <c r="AZ19" s="772" t="s">
        <v>629</v>
      </c>
      <c r="BA19" s="772">
        <f>COUNTIF(Data_original!DB$9:DB$95,"Yes")</f>
        <v>22</v>
      </c>
    </row>
    <row r="20" spans="2:53" ht="12.95" customHeight="1">
      <c r="B20" s="841"/>
      <c r="C20" s="842"/>
      <c r="D20" s="842"/>
      <c r="E20" s="1178"/>
      <c r="F20" s="1178"/>
      <c r="G20" s="1178"/>
      <c r="H20" s="790"/>
      <c r="I20" s="790"/>
      <c r="J20" s="802"/>
      <c r="K20" s="802"/>
      <c r="L20" s="795"/>
      <c r="M20" s="795"/>
      <c r="N20" s="797"/>
      <c r="O20" s="797"/>
      <c r="P20" s="798"/>
      <c r="Q20" s="798"/>
      <c r="R20" s="798"/>
      <c r="S20" s="798"/>
      <c r="T20" s="798"/>
      <c r="U20" s="798"/>
      <c r="V20" s="798"/>
      <c r="W20" s="798"/>
      <c r="X20" s="799"/>
      <c r="Y20" s="255"/>
      <c r="Z20" s="255"/>
      <c r="AI20" s="780" t="s">
        <v>0</v>
      </c>
      <c r="AJ20" s="772">
        <f>COUNTIF(Data_original!$BU$9:$BU$95,AI27)</f>
        <v>19</v>
      </c>
      <c r="AL20" s="727" t="s">
        <v>594</v>
      </c>
      <c r="AO20" s="712" t="s">
        <v>609</v>
      </c>
      <c r="AP20" s="694" t="s">
        <v>600</v>
      </c>
      <c r="AR20" s="712" t="s">
        <v>622</v>
      </c>
      <c r="AS20" s="694" t="s">
        <v>600</v>
      </c>
      <c r="AZ20" s="772" t="s">
        <v>630</v>
      </c>
      <c r="BA20" s="772">
        <f>COUNTIF(Data_original!DC$9:DC$95,"Yes")</f>
        <v>8</v>
      </c>
    </row>
    <row r="21" spans="2:53" ht="12.95" customHeight="1">
      <c r="B21" s="841"/>
      <c r="C21" s="1179"/>
      <c r="D21" s="1179"/>
      <c r="E21" s="842"/>
      <c r="F21" s="842"/>
      <c r="G21" s="835"/>
      <c r="H21" s="835"/>
      <c r="I21" s="835"/>
      <c r="J21" s="802"/>
      <c r="K21" s="802"/>
      <c r="L21" s="795"/>
      <c r="M21" s="795"/>
      <c r="N21" s="800"/>
      <c r="O21" s="800"/>
      <c r="P21" s="795"/>
      <c r="Q21" s="795"/>
      <c r="R21" s="795"/>
      <c r="S21" s="795"/>
      <c r="T21" s="795"/>
      <c r="U21" s="795"/>
      <c r="V21" s="795"/>
      <c r="W21" s="795"/>
      <c r="X21" s="796"/>
      <c r="Y21" s="256"/>
      <c r="Z21" s="256"/>
      <c r="AI21" s="782" t="s">
        <v>188</v>
      </c>
      <c r="AJ21" s="772">
        <f>COUNTIF(Data_original!$BU$9:$BU$95,AI28)</f>
        <v>7</v>
      </c>
      <c r="AL21" s="767" t="s">
        <v>606</v>
      </c>
      <c r="AO21" s="772" t="s">
        <v>0</v>
      </c>
      <c r="AP21" s="772">
        <f>COUNTIF(Data_original!$CD$9:$CD$95,AO21)</f>
        <v>2</v>
      </c>
      <c r="AR21" s="772" t="s">
        <v>0</v>
      </c>
      <c r="AS21" s="775">
        <f>COUNTIF(Data_original!$CH$9:$CH$95,AR21)</f>
        <v>12</v>
      </c>
      <c r="AU21" s="694" t="s">
        <v>547</v>
      </c>
      <c r="AV21" s="694" t="s">
        <v>539</v>
      </c>
      <c r="AW21" s="694" t="s">
        <v>116</v>
      </c>
      <c r="AZ21" s="772" t="s">
        <v>631</v>
      </c>
      <c r="BA21" s="772">
        <f>COUNTIF(Data_original!DD$9:DD$95,"Yes")</f>
        <v>5</v>
      </c>
    </row>
    <row r="22" spans="2:53" ht="12.95" customHeight="1">
      <c r="B22" s="841"/>
      <c r="C22" s="1179"/>
      <c r="D22" s="1179"/>
      <c r="E22" s="788"/>
      <c r="F22" s="842"/>
      <c r="G22" s="835"/>
      <c r="H22" s="835"/>
      <c r="I22" s="835"/>
      <c r="J22" s="560"/>
      <c r="K22" s="560"/>
      <c r="L22" s="560"/>
      <c r="M22" s="560"/>
      <c r="N22" s="800"/>
      <c r="O22" s="800"/>
      <c r="P22" s="795"/>
      <c r="Q22" s="795"/>
      <c r="R22" s="795"/>
      <c r="S22" s="795"/>
      <c r="T22" s="795"/>
      <c r="U22" s="795"/>
      <c r="V22" s="795"/>
      <c r="W22" s="795"/>
      <c r="X22" s="796"/>
      <c r="Y22" s="256"/>
      <c r="Z22" s="256"/>
      <c r="AI22" s="780" t="s">
        <v>20</v>
      </c>
      <c r="AJ22" s="772">
        <f>COUNTIF(Data_original!$BU$9:$BU$95,AI29)</f>
        <v>1</v>
      </c>
      <c r="AO22" s="772" t="s">
        <v>20</v>
      </c>
      <c r="AP22" s="772">
        <f>COUNTIF(Data_original!$CD$9:$CD$95,AO22)</f>
        <v>23</v>
      </c>
      <c r="AR22" s="772" t="s">
        <v>20</v>
      </c>
      <c r="AS22" s="775">
        <f>COUNTIF(Data_original!$CH$9:$CH$95,AR22)</f>
        <v>14</v>
      </c>
      <c r="AU22" s="772" t="s">
        <v>0</v>
      </c>
      <c r="AV22" s="685">
        <f>COUNTIF(Data_original!$CU$9:$CU$95,AU22)</f>
        <v>10</v>
      </c>
      <c r="AW22" s="688">
        <f>AV22/$AC$2</f>
        <v>0.5</v>
      </c>
      <c r="AZ22" s="772" t="s">
        <v>632</v>
      </c>
      <c r="BA22" s="772">
        <f>COUNTIF(Data_original!DE$9:DE$95,"Yes")</f>
        <v>2</v>
      </c>
    </row>
    <row r="23" spans="2:53" ht="12.95" customHeight="1">
      <c r="B23" s="841"/>
      <c r="C23" s="842"/>
      <c r="D23" s="842"/>
      <c r="E23" s="842"/>
      <c r="F23" s="842"/>
      <c r="G23" s="843"/>
      <c r="H23" s="843"/>
      <c r="I23" s="843"/>
      <c r="J23" s="802"/>
      <c r="K23" s="802"/>
      <c r="L23" s="795"/>
      <c r="M23" s="795"/>
      <c r="N23" s="797"/>
      <c r="O23" s="797"/>
      <c r="P23" s="798"/>
      <c r="Q23" s="798"/>
      <c r="R23" s="798"/>
      <c r="S23" s="798"/>
      <c r="T23" s="798"/>
      <c r="U23" s="798"/>
      <c r="V23" s="798"/>
      <c r="W23" s="798"/>
      <c r="X23" s="799"/>
      <c r="Y23" s="255"/>
      <c r="Z23" s="255"/>
      <c r="AI23" s="780" t="s">
        <v>311</v>
      </c>
      <c r="AJ23" s="772">
        <f>COUNTIF(Data_original!$BU$9:$BU$95,AI30)</f>
        <v>1</v>
      </c>
      <c r="AO23" s="772" t="s">
        <v>311</v>
      </c>
      <c r="AP23" s="772">
        <f>COUNTIF(Data_original!$CD$9:$CD$95,AO23)</f>
        <v>3</v>
      </c>
      <c r="AR23" s="780" t="s">
        <v>311</v>
      </c>
      <c r="AS23" s="775">
        <f>COUNTIF(Data_original!$CH$9:$CH$95,AR23)</f>
        <v>2</v>
      </c>
      <c r="AU23" s="772" t="s">
        <v>20</v>
      </c>
      <c r="AV23" s="685">
        <f>COUNTIF(Data_original!$CU$9:$CU$95,AU23)</f>
        <v>14</v>
      </c>
      <c r="AW23" s="686">
        <f>AV23/$AC$2</f>
        <v>0.7</v>
      </c>
      <c r="AZ23" s="772" t="s">
        <v>633</v>
      </c>
      <c r="BA23" s="772">
        <f>COUNTIF(Data_original!DF$9:DF$95,"Yes")</f>
        <v>8</v>
      </c>
    </row>
    <row r="24" spans="2:53" ht="12.95" customHeight="1">
      <c r="B24" s="841"/>
      <c r="C24" s="602"/>
      <c r="D24" s="602"/>
      <c r="E24" s="603"/>
      <c r="F24" s="842"/>
      <c r="G24" s="843"/>
      <c r="H24" s="843"/>
      <c r="I24" s="843"/>
      <c r="J24" s="842"/>
      <c r="K24" s="802"/>
      <c r="L24" s="795"/>
      <c r="M24" s="795"/>
      <c r="N24" s="803"/>
      <c r="O24" s="803"/>
      <c r="P24" s="804"/>
      <c r="Q24" s="804"/>
      <c r="R24" s="804"/>
      <c r="S24" s="804"/>
      <c r="T24" s="804"/>
      <c r="U24" s="804"/>
      <c r="V24" s="804"/>
      <c r="W24" s="804"/>
      <c r="X24" s="805"/>
      <c r="Y24" s="464"/>
      <c r="Z24" s="464"/>
      <c r="AI24" s="772"/>
      <c r="AJ24" s="772">
        <f>SUM(AJ20:AJ23)</f>
        <v>28</v>
      </c>
      <c r="AO24" s="772"/>
      <c r="AP24" s="772">
        <f>SUM(AP21:AP23)</f>
        <v>28</v>
      </c>
      <c r="AR24" s="772"/>
      <c r="AS24" s="775">
        <f>SUM(AS21:AS23)</f>
        <v>28</v>
      </c>
      <c r="AU24" s="772" t="s">
        <v>311</v>
      </c>
      <c r="AV24" s="685">
        <f>COUNTIF(Data_original!$CU$9:$CU$95,AU24)</f>
        <v>4</v>
      </c>
      <c r="AW24" s="686">
        <f>AV24/$AC$2</f>
        <v>0.2</v>
      </c>
      <c r="AZ24" s="772" t="s">
        <v>634</v>
      </c>
      <c r="BA24" s="772">
        <f>COUNTIF(Data_original!DG$9:DG$95,"Yes")</f>
        <v>23</v>
      </c>
    </row>
    <row r="25" spans="2:53" ht="12.95" customHeight="1">
      <c r="B25" s="841"/>
      <c r="C25" s="842"/>
      <c r="D25" s="604"/>
      <c r="E25" s="842"/>
      <c r="F25" s="842"/>
      <c r="G25" s="843"/>
      <c r="H25" s="843"/>
      <c r="I25" s="843"/>
      <c r="J25" s="842"/>
      <c r="K25" s="557"/>
      <c r="L25" s="557"/>
      <c r="M25" s="557"/>
      <c r="N25" s="803"/>
      <c r="O25" s="803"/>
      <c r="P25" s="804"/>
      <c r="Q25" s="804"/>
      <c r="R25" s="804"/>
      <c r="S25" s="804"/>
      <c r="T25" s="804"/>
      <c r="U25" s="804"/>
      <c r="V25" s="804"/>
      <c r="W25" s="804"/>
      <c r="X25" s="805"/>
      <c r="Y25" s="464"/>
      <c r="Z25" s="464"/>
      <c r="AZ25" s="772" t="s">
        <v>635</v>
      </c>
      <c r="BA25" s="772">
        <f>COUNTIF(Data_original!DH$9:DH$95,"Yes")</f>
        <v>8</v>
      </c>
    </row>
    <row r="26" spans="2:53" ht="12.95" customHeight="1">
      <c r="B26" s="841"/>
      <c r="C26" s="604"/>
      <c r="D26" s="842"/>
      <c r="E26" s="606"/>
      <c r="F26" s="842"/>
      <c r="G26" s="843"/>
      <c r="H26" s="843"/>
      <c r="I26" s="843"/>
      <c r="J26" s="842"/>
      <c r="K26" s="788"/>
      <c r="L26" s="557"/>
      <c r="M26" s="557"/>
      <c r="N26" s="803"/>
      <c r="O26" s="806"/>
      <c r="P26" s="807"/>
      <c r="Q26" s="807"/>
      <c r="R26" s="807"/>
      <c r="S26" s="807"/>
      <c r="T26" s="807"/>
      <c r="U26" s="807"/>
      <c r="V26" s="807"/>
      <c r="W26" s="807"/>
      <c r="X26" s="808"/>
      <c r="Y26" s="275"/>
      <c r="Z26" s="275"/>
      <c r="AI26" s="694" t="s">
        <v>586</v>
      </c>
      <c r="AJ26" s="694" t="s">
        <v>600</v>
      </c>
      <c r="AO26" s="712" t="s">
        <v>608</v>
      </c>
      <c r="AP26" s="694" t="s">
        <v>600</v>
      </c>
      <c r="AQ26" s="783"/>
      <c r="AR26" s="712" t="s">
        <v>623</v>
      </c>
      <c r="AS26" s="694" t="s">
        <v>600</v>
      </c>
      <c r="AU26" s="767" t="s">
        <v>549</v>
      </c>
    </row>
    <row r="27" spans="2:53" ht="12.95" customHeight="1">
      <c r="B27" s="841"/>
      <c r="C27" s="842"/>
      <c r="D27" s="604"/>
      <c r="E27" s="842"/>
      <c r="F27" s="842"/>
      <c r="G27" s="843"/>
      <c r="H27" s="843"/>
      <c r="I27" s="843"/>
      <c r="J27" s="842"/>
      <c r="K27" s="842"/>
      <c r="L27" s="809"/>
      <c r="M27" s="809"/>
      <c r="N27" s="810"/>
      <c r="O27" s="811"/>
      <c r="P27" s="809"/>
      <c r="Q27" s="809"/>
      <c r="R27" s="809"/>
      <c r="S27" s="809"/>
      <c r="T27" s="809"/>
      <c r="U27" s="809"/>
      <c r="V27" s="809"/>
      <c r="W27" s="809"/>
      <c r="X27" s="812"/>
      <c r="Y27" s="742"/>
      <c r="Z27" s="742"/>
      <c r="AI27" s="780" t="s">
        <v>0</v>
      </c>
      <c r="AJ27" s="772">
        <f>COUNTIF(Data_original!$BV$9:$BV$95,AI27)</f>
        <v>26</v>
      </c>
      <c r="AO27" s="784" t="s">
        <v>617</v>
      </c>
      <c r="AP27" s="785">
        <f>COUNTIF(Data_original!$CC$9:$CC$95, "100")</f>
        <v>27</v>
      </c>
      <c r="AR27" s="772" t="s">
        <v>0</v>
      </c>
      <c r="AS27" s="775">
        <f>COUNTIF(Data_original!$CI$9:$CI$95,AR27)</f>
        <v>22</v>
      </c>
    </row>
    <row r="28" spans="2:53" ht="12.95" customHeight="1">
      <c r="B28" s="841"/>
      <c r="C28" s="1180"/>
      <c r="D28" s="616"/>
      <c r="E28" s="842"/>
      <c r="F28" s="842"/>
      <c r="G28" s="843"/>
      <c r="H28" s="843"/>
      <c r="I28" s="843"/>
      <c r="J28" s="842"/>
      <c r="K28" s="603"/>
      <c r="L28" s="813"/>
      <c r="M28" s="813"/>
      <c r="N28" s="814"/>
      <c r="O28" s="815"/>
      <c r="P28" s="813"/>
      <c r="Q28" s="813"/>
      <c r="R28" s="813"/>
      <c r="S28" s="813"/>
      <c r="T28" s="813"/>
      <c r="U28" s="813"/>
      <c r="V28" s="813"/>
      <c r="W28" s="813"/>
      <c r="X28" s="816"/>
      <c r="Y28" s="743"/>
      <c r="Z28" s="743"/>
      <c r="AI28" s="782" t="s">
        <v>188</v>
      </c>
      <c r="AJ28" s="772">
        <f>COUNTIF(Data_original!$BV$9:$BV$95,AI28)</f>
        <v>1</v>
      </c>
      <c r="AO28" s="767" t="s">
        <v>618</v>
      </c>
      <c r="AP28" s="785">
        <f>COUNTIFS(Data_original!$CC$9:$CC$95, "&gt; 80",Data_original!$CC$9:$CC$95, "&lt;99" )</f>
        <v>0</v>
      </c>
      <c r="AR28" s="772" t="s">
        <v>20</v>
      </c>
      <c r="AS28" s="775">
        <f>COUNTIF(Data_original!$CI$9:$CI$95,AR28)</f>
        <v>4</v>
      </c>
    </row>
    <row r="29" spans="2:53" ht="12.95" customHeight="1">
      <c r="B29" s="841"/>
      <c r="C29" s="1180"/>
      <c r="D29" s="616"/>
      <c r="E29" s="606"/>
      <c r="F29" s="842"/>
      <c r="G29" s="843"/>
      <c r="H29" s="843"/>
      <c r="I29" s="843"/>
      <c r="J29" s="842"/>
      <c r="K29" s="842"/>
      <c r="L29" s="813"/>
      <c r="M29" s="813"/>
      <c r="N29" s="800"/>
      <c r="O29" s="815"/>
      <c r="P29" s="813"/>
      <c r="Q29" s="813"/>
      <c r="R29" s="813"/>
      <c r="S29" s="813"/>
      <c r="T29" s="813"/>
      <c r="U29" s="813"/>
      <c r="V29" s="813"/>
      <c r="W29" s="813"/>
      <c r="X29" s="816"/>
      <c r="Y29" s="743"/>
      <c r="Z29" s="743"/>
      <c r="AI29" s="780" t="s">
        <v>20</v>
      </c>
      <c r="AJ29" s="772">
        <f>COUNTIF(Data_original!$BV$9:$BV$95,AI29)</f>
        <v>0</v>
      </c>
      <c r="AO29" s="767" t="s">
        <v>619</v>
      </c>
      <c r="AP29" s="785">
        <f>COUNTIF(Data_original!$CC$9:$CC$95, "&lt;80")</f>
        <v>1</v>
      </c>
      <c r="AR29" s="780" t="s">
        <v>311</v>
      </c>
      <c r="AS29" s="775">
        <f>COUNTIF(Data_original!$CI$9:$CI$95,AR29)</f>
        <v>2</v>
      </c>
    </row>
    <row r="30" spans="2:53" ht="12.95" customHeight="1">
      <c r="B30" s="841"/>
      <c r="C30" s="842"/>
      <c r="D30" s="842"/>
      <c r="E30" s="842"/>
      <c r="F30" s="842"/>
      <c r="G30" s="843"/>
      <c r="H30" s="843"/>
      <c r="I30" s="843"/>
      <c r="J30" s="842"/>
      <c r="K30" s="842"/>
      <c r="L30" s="817"/>
      <c r="M30" s="817"/>
      <c r="N30" s="800"/>
      <c r="O30" s="800"/>
      <c r="P30" s="817"/>
      <c r="Q30" s="817"/>
      <c r="R30" s="817"/>
      <c r="S30" s="817"/>
      <c r="T30" s="817"/>
      <c r="U30" s="817"/>
      <c r="V30" s="817"/>
      <c r="W30" s="817"/>
      <c r="X30" s="818"/>
      <c r="Y30" s="256"/>
      <c r="Z30" s="256"/>
      <c r="AI30" s="780" t="s">
        <v>311</v>
      </c>
      <c r="AJ30" s="772">
        <f>COUNTIF(Data_original!$BV$9:$BV$95,AI30)</f>
        <v>1</v>
      </c>
      <c r="AR30" s="772"/>
      <c r="AS30" s="775">
        <f>SUM(AS27:AS29)</f>
        <v>28</v>
      </c>
    </row>
    <row r="31" spans="2:53" ht="12.95" customHeight="1">
      <c r="B31" s="841"/>
      <c r="C31" s="842"/>
      <c r="D31" s="842"/>
      <c r="E31" s="842"/>
      <c r="F31" s="842"/>
      <c r="G31" s="843"/>
      <c r="H31" s="843"/>
      <c r="I31" s="843"/>
      <c r="J31" s="842"/>
      <c r="K31" s="842"/>
      <c r="L31" s="817"/>
      <c r="M31" s="817"/>
      <c r="N31" s="565"/>
      <c r="O31" s="565"/>
      <c r="P31" s="842"/>
      <c r="Q31" s="842"/>
      <c r="R31" s="842"/>
      <c r="S31" s="842"/>
      <c r="T31" s="842"/>
      <c r="U31" s="842"/>
      <c r="V31" s="842"/>
      <c r="W31" s="842"/>
      <c r="X31" s="844"/>
      <c r="Y31" s="256"/>
      <c r="Z31" s="256"/>
      <c r="AI31" s="772"/>
      <c r="AJ31" s="772">
        <f>SUM(AJ27:AJ30)</f>
        <v>28</v>
      </c>
      <c r="AO31" s="712" t="s">
        <v>607</v>
      </c>
      <c r="AP31" s="694" t="s">
        <v>600</v>
      </c>
    </row>
    <row r="32" spans="2:53" ht="12.95" customHeight="1">
      <c r="B32" s="841"/>
      <c r="C32" s="557"/>
      <c r="D32" s="557"/>
      <c r="E32" s="557"/>
      <c r="F32" s="557"/>
      <c r="G32" s="560"/>
      <c r="H32" s="560"/>
      <c r="I32" s="560"/>
      <c r="J32" s="557"/>
      <c r="K32" s="557"/>
      <c r="L32" s="557"/>
      <c r="M32" s="557"/>
      <c r="N32" s="565"/>
      <c r="O32" s="565"/>
      <c r="P32" s="842"/>
      <c r="Q32" s="842"/>
      <c r="R32" s="842"/>
      <c r="S32" s="842"/>
      <c r="T32" s="842"/>
      <c r="U32" s="842"/>
      <c r="V32" s="842"/>
      <c r="W32" s="842"/>
      <c r="X32" s="844"/>
      <c r="Y32" s="256"/>
      <c r="Z32" s="256"/>
      <c r="AO32" s="772" t="s">
        <v>0</v>
      </c>
      <c r="AP32" s="772">
        <f>COUNTIF(Data_original!$CE$9:$CE$95,AO32)</f>
        <v>10</v>
      </c>
      <c r="AR32" s="712" t="s">
        <v>624</v>
      </c>
      <c r="AS32" s="694" t="s">
        <v>600</v>
      </c>
    </row>
    <row r="33" spans="2:45" ht="12.95" customHeight="1">
      <c r="B33" s="841"/>
      <c r="C33" s="557"/>
      <c r="D33" s="557"/>
      <c r="E33" s="557"/>
      <c r="F33" s="557"/>
      <c r="G33" s="560"/>
      <c r="H33" s="560"/>
      <c r="I33" s="560"/>
      <c r="J33" s="557"/>
      <c r="K33" s="557"/>
      <c r="L33" s="557"/>
      <c r="M33" s="557"/>
      <c r="N33" s="565"/>
      <c r="O33" s="565"/>
      <c r="P33" s="842"/>
      <c r="Q33" s="842"/>
      <c r="R33" s="842"/>
      <c r="S33" s="842"/>
      <c r="T33" s="842"/>
      <c r="U33" s="842"/>
      <c r="V33" s="842"/>
      <c r="W33" s="842"/>
      <c r="X33" s="844"/>
      <c r="Y33" s="256"/>
      <c r="Z33" s="256"/>
      <c r="AO33" s="772" t="s">
        <v>20</v>
      </c>
      <c r="AP33" s="772">
        <f>COUNTIF(Data_original!$CE$9:$CE$95,AO33)</f>
        <v>17</v>
      </c>
      <c r="AR33" s="772" t="s">
        <v>0</v>
      </c>
      <c r="AS33" s="775">
        <f>COUNTIF(Data_original!$CJ$9:$CJ$95,AR33)</f>
        <v>4</v>
      </c>
    </row>
    <row r="34" spans="2:45" ht="12.95" customHeight="1">
      <c r="B34" s="841"/>
      <c r="C34" s="557"/>
      <c r="D34" s="557"/>
      <c r="E34" s="557"/>
      <c r="F34" s="557"/>
      <c r="G34" s="560"/>
      <c r="H34" s="560"/>
      <c r="I34" s="560"/>
      <c r="J34" s="557"/>
      <c r="K34" s="557"/>
      <c r="L34" s="557"/>
      <c r="M34" s="557"/>
      <c r="N34" s="565"/>
      <c r="O34" s="565"/>
      <c r="P34" s="842"/>
      <c r="Q34" s="842"/>
      <c r="R34" s="842"/>
      <c r="S34" s="842"/>
      <c r="T34" s="842"/>
      <c r="U34" s="842"/>
      <c r="V34" s="842"/>
      <c r="W34" s="842"/>
      <c r="X34" s="844"/>
      <c r="Y34" s="256"/>
      <c r="Z34" s="256"/>
      <c r="AO34" s="772" t="s">
        <v>311</v>
      </c>
      <c r="AP34" s="772">
        <f>COUNTIF(Data_original!$CE$9:$CE$95,AO34)</f>
        <v>1</v>
      </c>
      <c r="AR34" s="772" t="s">
        <v>20</v>
      </c>
      <c r="AS34" s="775">
        <f>COUNTIF(Data_original!$CJ$9:$CJ$95,AR34)</f>
        <v>17</v>
      </c>
    </row>
    <row r="35" spans="2:45" ht="12.95" customHeight="1">
      <c r="B35" s="841"/>
      <c r="C35" s="557"/>
      <c r="D35" s="557"/>
      <c r="E35" s="557"/>
      <c r="F35" s="557"/>
      <c r="G35" s="560"/>
      <c r="H35" s="560"/>
      <c r="I35" s="560"/>
      <c r="J35" s="557"/>
      <c r="K35" s="557"/>
      <c r="L35" s="557"/>
      <c r="M35" s="557"/>
      <c r="N35" s="565"/>
      <c r="O35" s="565"/>
      <c r="P35" s="842"/>
      <c r="Q35" s="842"/>
      <c r="R35" s="842"/>
      <c r="S35" s="842"/>
      <c r="T35" s="842"/>
      <c r="U35" s="842"/>
      <c r="V35" s="842"/>
      <c r="W35" s="842"/>
      <c r="X35" s="844"/>
      <c r="Y35" s="256"/>
      <c r="Z35" s="256"/>
      <c r="AO35" s="772"/>
      <c r="AP35" s="772">
        <f>SUM(AP32:AP34)</f>
        <v>28</v>
      </c>
      <c r="AR35" s="780" t="s">
        <v>311</v>
      </c>
      <c r="AS35" s="775">
        <f>COUNTIF(Data_original!$CJ$9:$CJ$95,AR35)</f>
        <v>7</v>
      </c>
    </row>
    <row r="36" spans="2:45" ht="12.95" customHeight="1">
      <c r="B36" s="841"/>
      <c r="C36" s="557"/>
      <c r="D36" s="557"/>
      <c r="E36" s="557"/>
      <c r="F36" s="557"/>
      <c r="G36" s="560"/>
      <c r="H36" s="560"/>
      <c r="I36" s="560"/>
      <c r="J36" s="557"/>
      <c r="K36" s="557"/>
      <c r="L36" s="557"/>
      <c r="M36" s="557"/>
      <c r="N36" s="565"/>
      <c r="O36" s="565"/>
      <c r="P36" s="842"/>
      <c r="Q36" s="842"/>
      <c r="R36" s="842"/>
      <c r="S36" s="842"/>
      <c r="T36" s="842"/>
      <c r="U36" s="842"/>
      <c r="V36" s="842"/>
      <c r="W36" s="842"/>
      <c r="X36" s="844"/>
      <c r="Y36" s="256"/>
      <c r="Z36" s="256"/>
      <c r="AR36" s="772"/>
      <c r="AS36" s="775">
        <f>SUM(AS33:AS35)</f>
        <v>28</v>
      </c>
    </row>
    <row r="37" spans="2:45" ht="12.95" customHeight="1">
      <c r="B37" s="841"/>
      <c r="C37" s="557"/>
      <c r="D37" s="557"/>
      <c r="E37" s="557"/>
      <c r="F37" s="557"/>
      <c r="G37" s="560"/>
      <c r="H37" s="560"/>
      <c r="I37" s="560"/>
      <c r="J37" s="557"/>
      <c r="K37" s="557"/>
      <c r="L37" s="557"/>
      <c r="M37" s="557"/>
      <c r="N37" s="565"/>
      <c r="O37" s="565"/>
      <c r="P37" s="842"/>
      <c r="Q37" s="842"/>
      <c r="R37" s="842"/>
      <c r="S37" s="842"/>
      <c r="T37" s="842"/>
      <c r="U37" s="842"/>
      <c r="V37" s="842"/>
      <c r="W37" s="842"/>
      <c r="X37" s="844"/>
      <c r="Y37" s="256"/>
      <c r="Z37" s="256"/>
    </row>
    <row r="38" spans="2:45" ht="12.95" customHeight="1">
      <c r="B38" s="819"/>
      <c r="C38" s="842"/>
      <c r="D38" s="842"/>
      <c r="E38" s="842"/>
      <c r="F38" s="842"/>
      <c r="G38" s="820"/>
      <c r="H38" s="820"/>
      <c r="I38" s="820"/>
      <c r="J38" s="842"/>
      <c r="K38" s="842"/>
      <c r="L38" s="842"/>
      <c r="M38" s="842"/>
      <c r="N38" s="565"/>
      <c r="O38" s="565"/>
      <c r="P38" s="842"/>
      <c r="Q38" s="842"/>
      <c r="R38" s="842"/>
      <c r="S38" s="842"/>
      <c r="T38" s="842"/>
      <c r="U38" s="842"/>
      <c r="V38" s="842"/>
      <c r="W38" s="842"/>
      <c r="X38" s="844"/>
      <c r="Y38" s="484"/>
      <c r="Z38" s="484"/>
    </row>
    <row r="39" spans="2:45" ht="12.95" customHeight="1">
      <c r="B39" s="821"/>
      <c r="C39" s="563"/>
      <c r="D39" s="563"/>
      <c r="E39" s="563"/>
      <c r="F39" s="563"/>
      <c r="G39" s="822"/>
      <c r="H39" s="822"/>
      <c r="I39" s="822"/>
      <c r="J39" s="563"/>
      <c r="K39" s="563"/>
      <c r="L39" s="789"/>
      <c r="M39" s="822"/>
      <c r="N39" s="563"/>
      <c r="O39" s="563"/>
      <c r="P39" s="563"/>
      <c r="Q39" s="563"/>
      <c r="R39" s="563"/>
      <c r="S39" s="563"/>
      <c r="T39" s="563"/>
      <c r="U39" s="563"/>
      <c r="V39" s="563"/>
      <c r="W39" s="563"/>
      <c r="X39" s="845"/>
      <c r="Y39" s="484"/>
      <c r="Z39" s="484"/>
    </row>
    <row r="40" spans="2:45" ht="12.95" customHeight="1">
      <c r="B40" s="1181"/>
      <c r="C40" s="1182"/>
      <c r="D40" s="1182"/>
      <c r="E40" s="1182"/>
      <c r="F40" s="1182"/>
      <c r="G40" s="1182"/>
      <c r="H40" s="1182"/>
      <c r="I40" s="1182"/>
      <c r="J40" s="1182"/>
      <c r="K40" s="1182"/>
      <c r="L40" s="1182"/>
      <c r="M40" s="822"/>
      <c r="N40" s="565"/>
      <c r="O40" s="565"/>
      <c r="P40" s="842"/>
      <c r="Q40" s="842"/>
      <c r="R40" s="842"/>
      <c r="S40" s="842"/>
      <c r="T40" s="842"/>
      <c r="U40" s="842"/>
      <c r="V40" s="842"/>
      <c r="W40" s="842"/>
      <c r="X40" s="844"/>
      <c r="Y40" s="484"/>
      <c r="Z40" s="484"/>
    </row>
    <row r="41" spans="2:45" ht="12.95" customHeight="1">
      <c r="B41" s="1181"/>
      <c r="C41" s="1182"/>
      <c r="D41" s="1182"/>
      <c r="E41" s="1182"/>
      <c r="F41" s="1182"/>
      <c r="G41" s="1182"/>
      <c r="H41" s="1182"/>
      <c r="I41" s="1182"/>
      <c r="J41" s="1182"/>
      <c r="K41" s="1182"/>
      <c r="L41" s="1182"/>
      <c r="M41" s="822"/>
      <c r="N41" s="565"/>
      <c r="O41" s="565"/>
      <c r="P41" s="842"/>
      <c r="Q41" s="842"/>
      <c r="R41" s="842"/>
      <c r="S41" s="842"/>
      <c r="T41" s="842"/>
      <c r="U41" s="842"/>
      <c r="V41" s="842"/>
      <c r="W41" s="842"/>
      <c r="X41" s="844"/>
      <c r="Y41" s="744"/>
      <c r="Z41" s="744"/>
    </row>
    <row r="42" spans="2:45" ht="12.95" customHeight="1">
      <c r="B42" s="846"/>
      <c r="C42" s="823"/>
      <c r="D42" s="823"/>
      <c r="E42" s="823"/>
      <c r="F42" s="847"/>
      <c r="G42" s="824"/>
      <c r="H42" s="824"/>
      <c r="I42" s="824"/>
      <c r="J42" s="825"/>
      <c r="K42" s="825"/>
      <c r="L42" s="826"/>
      <c r="M42" s="826"/>
      <c r="N42" s="566"/>
      <c r="O42" s="566"/>
      <c r="P42" s="566"/>
      <c r="Q42" s="566"/>
      <c r="R42" s="566"/>
      <c r="S42" s="566"/>
      <c r="T42" s="566"/>
      <c r="U42" s="566"/>
      <c r="V42" s="566"/>
      <c r="W42" s="566"/>
      <c r="X42" s="848"/>
      <c r="Y42" s="745"/>
      <c r="Z42" s="745"/>
    </row>
    <row r="43" spans="2:45" ht="12.95" customHeight="1">
      <c r="B43" s="846"/>
      <c r="C43" s="827"/>
      <c r="D43" s="827"/>
      <c r="E43" s="827"/>
      <c r="F43" s="849"/>
      <c r="G43" s="828"/>
      <c r="H43" s="828"/>
      <c r="I43" s="828"/>
      <c r="J43" s="557"/>
      <c r="K43" s="557"/>
      <c r="L43" s="557"/>
      <c r="M43" s="557"/>
      <c r="N43" s="566"/>
      <c r="O43" s="566"/>
      <c r="P43" s="566"/>
      <c r="Q43" s="566"/>
      <c r="R43" s="566"/>
      <c r="S43" s="566"/>
      <c r="T43" s="566"/>
      <c r="U43" s="566"/>
      <c r="V43" s="566"/>
      <c r="W43" s="566"/>
      <c r="X43" s="848"/>
      <c r="Y43" s="745"/>
      <c r="Z43" s="745"/>
    </row>
    <row r="44" spans="2:45" ht="12.95" customHeight="1">
      <c r="B44" s="850"/>
      <c r="C44" s="823"/>
      <c r="D44" s="823"/>
      <c r="E44" s="823"/>
      <c r="F44" s="851"/>
      <c r="G44" s="828"/>
      <c r="H44" s="828"/>
      <c r="I44" s="828"/>
      <c r="J44" s="557"/>
      <c r="K44" s="557"/>
      <c r="L44" s="557"/>
      <c r="M44" s="557"/>
      <c r="N44" s="852"/>
      <c r="O44" s="852"/>
      <c r="P44" s="852"/>
      <c r="Q44" s="852"/>
      <c r="R44" s="852"/>
      <c r="S44" s="852"/>
      <c r="T44" s="852"/>
      <c r="U44" s="852"/>
      <c r="V44" s="852"/>
      <c r="W44" s="852"/>
      <c r="X44" s="853"/>
      <c r="Y44" s="746"/>
      <c r="Z44" s="746"/>
    </row>
    <row r="45" spans="2:45" ht="12.95" customHeight="1">
      <c r="B45" s="841"/>
      <c r="C45" s="827"/>
      <c r="D45" s="827"/>
      <c r="E45" s="827"/>
      <c r="F45" s="854"/>
      <c r="G45" s="828"/>
      <c r="H45" s="828"/>
      <c r="I45" s="828"/>
      <c r="J45" s="557"/>
      <c r="K45" s="557"/>
      <c r="L45" s="557"/>
      <c r="M45" s="557"/>
      <c r="N45" s="565"/>
      <c r="O45" s="565"/>
      <c r="P45" s="842"/>
      <c r="Q45" s="842"/>
      <c r="R45" s="842"/>
      <c r="S45" s="842"/>
      <c r="T45" s="842"/>
      <c r="U45" s="842"/>
      <c r="V45" s="842"/>
      <c r="W45" s="842"/>
      <c r="X45" s="844"/>
      <c r="Y45" s="747"/>
      <c r="Z45" s="747"/>
    </row>
    <row r="46" spans="2:45" ht="12.95" customHeight="1">
      <c r="B46" s="841"/>
      <c r="C46" s="823"/>
      <c r="D46" s="823"/>
      <c r="E46" s="823"/>
      <c r="F46" s="851"/>
      <c r="G46" s="828"/>
      <c r="H46" s="828"/>
      <c r="I46" s="828"/>
      <c r="J46" s="855"/>
      <c r="K46" s="855"/>
      <c r="L46" s="829"/>
      <c r="M46" s="829"/>
      <c r="N46" s="565"/>
      <c r="O46" s="565"/>
      <c r="P46" s="842"/>
      <c r="Q46" s="842"/>
      <c r="R46" s="842"/>
      <c r="S46" s="842"/>
      <c r="T46" s="842"/>
      <c r="U46" s="842"/>
      <c r="V46" s="842"/>
      <c r="W46" s="842"/>
      <c r="X46" s="844"/>
      <c r="Y46" s="747"/>
      <c r="Z46" s="747"/>
    </row>
    <row r="47" spans="2:45" ht="12.95" customHeight="1">
      <c r="B47" s="841"/>
      <c r="C47" s="827"/>
      <c r="D47" s="827"/>
      <c r="E47" s="827"/>
      <c r="F47" s="854"/>
      <c r="G47" s="828"/>
      <c r="H47" s="828"/>
      <c r="I47" s="828"/>
      <c r="J47" s="856"/>
      <c r="K47" s="856"/>
      <c r="L47" s="829"/>
      <c r="M47" s="829"/>
      <c r="N47" s="565"/>
      <c r="O47" s="565"/>
      <c r="P47" s="842"/>
      <c r="Q47" s="842"/>
      <c r="R47" s="842"/>
      <c r="S47" s="842"/>
      <c r="T47" s="842"/>
      <c r="U47" s="842"/>
      <c r="V47" s="842"/>
      <c r="W47" s="842"/>
      <c r="X47" s="844"/>
      <c r="Y47" s="486"/>
      <c r="Z47" s="486"/>
    </row>
    <row r="48" spans="2:45" ht="12.95" customHeight="1">
      <c r="B48" s="841"/>
      <c r="C48" s="823"/>
      <c r="D48" s="823"/>
      <c r="E48" s="823"/>
      <c r="F48" s="851"/>
      <c r="G48" s="828"/>
      <c r="H48" s="828"/>
      <c r="I48" s="828"/>
      <c r="J48" s="855"/>
      <c r="K48" s="855"/>
      <c r="L48" s="857"/>
      <c r="M48" s="857"/>
      <c r="N48" s="565"/>
      <c r="O48" s="565"/>
      <c r="P48" s="842"/>
      <c r="Q48" s="842"/>
      <c r="R48" s="842"/>
      <c r="S48" s="842"/>
      <c r="T48" s="842"/>
      <c r="U48" s="842"/>
      <c r="V48" s="842"/>
      <c r="W48" s="842"/>
      <c r="X48" s="844"/>
      <c r="Y48" s="486"/>
      <c r="Z48" s="486"/>
    </row>
    <row r="49" spans="2:26" ht="12.95" customHeight="1">
      <c r="B49" s="841"/>
      <c r="C49" s="827"/>
      <c r="D49" s="827"/>
      <c r="E49" s="827"/>
      <c r="F49" s="854"/>
      <c r="G49" s="828"/>
      <c r="H49" s="828"/>
      <c r="I49" s="828"/>
      <c r="J49" s="855"/>
      <c r="K49" s="855"/>
      <c r="L49" s="842"/>
      <c r="M49" s="842"/>
      <c r="N49" s="565"/>
      <c r="O49" s="565"/>
      <c r="P49" s="842"/>
      <c r="Q49" s="842"/>
      <c r="R49" s="842"/>
      <c r="S49" s="842"/>
      <c r="T49" s="842"/>
      <c r="U49" s="842"/>
      <c r="V49" s="842"/>
      <c r="W49" s="842"/>
      <c r="X49" s="844"/>
      <c r="Y49" s="505"/>
      <c r="Z49" s="505"/>
    </row>
    <row r="50" spans="2:26" ht="12.95" customHeight="1">
      <c r="B50" s="841"/>
      <c r="C50" s="823"/>
      <c r="D50" s="823"/>
      <c r="E50" s="823"/>
      <c r="F50" s="851"/>
      <c r="G50" s="828"/>
      <c r="H50" s="828"/>
      <c r="I50" s="828"/>
      <c r="J50" s="858"/>
      <c r="K50" s="858"/>
      <c r="L50" s="830"/>
      <c r="M50" s="830"/>
      <c r="N50" s="831"/>
      <c r="O50" s="859"/>
      <c r="P50" s="860"/>
      <c r="Q50" s="860"/>
      <c r="R50" s="860"/>
      <c r="S50" s="861"/>
      <c r="T50" s="861"/>
      <c r="U50" s="861"/>
      <c r="V50" s="861"/>
      <c r="W50" s="861"/>
      <c r="X50" s="862"/>
      <c r="Y50" s="505"/>
      <c r="Z50" s="505"/>
    </row>
    <row r="51" spans="2:26" ht="12.95" customHeight="1">
      <c r="B51" s="841"/>
      <c r="C51" s="827"/>
      <c r="D51" s="827"/>
      <c r="E51" s="827"/>
      <c r="F51" s="854"/>
      <c r="G51" s="828"/>
      <c r="H51" s="828"/>
      <c r="I51" s="828"/>
      <c r="J51" s="858"/>
      <c r="K51" s="858"/>
      <c r="L51" s="863"/>
      <c r="M51" s="863"/>
      <c r="N51" s="864"/>
      <c r="O51" s="865"/>
      <c r="P51" s="866"/>
      <c r="Q51" s="866"/>
      <c r="R51" s="866"/>
      <c r="S51" s="861"/>
      <c r="T51" s="861"/>
      <c r="U51" s="861"/>
      <c r="V51" s="861"/>
      <c r="W51" s="861"/>
      <c r="X51" s="862"/>
      <c r="Y51" s="505"/>
      <c r="Z51" s="505"/>
    </row>
    <row r="52" spans="2:26" ht="12.95" customHeight="1">
      <c r="B52" s="841"/>
      <c r="C52" s="823"/>
      <c r="D52" s="823"/>
      <c r="E52" s="823"/>
      <c r="F52" s="851"/>
      <c r="G52" s="828"/>
      <c r="H52" s="828"/>
      <c r="I52" s="828"/>
      <c r="J52" s="867"/>
      <c r="K52" s="867"/>
      <c r="L52" s="863"/>
      <c r="M52" s="863"/>
      <c r="N52" s="864"/>
      <c r="O52" s="831"/>
      <c r="P52" s="1185"/>
      <c r="Q52" s="1185"/>
      <c r="R52" s="1185"/>
      <c r="S52" s="1185"/>
      <c r="T52" s="830"/>
      <c r="U52" s="830"/>
      <c r="V52" s="830"/>
      <c r="W52" s="830"/>
      <c r="X52" s="832"/>
      <c r="Y52" s="505"/>
      <c r="Z52" s="505"/>
    </row>
    <row r="53" spans="2:26" ht="12.95" customHeight="1">
      <c r="B53" s="841"/>
      <c r="C53" s="827"/>
      <c r="D53" s="827"/>
      <c r="E53" s="827"/>
      <c r="F53" s="854"/>
      <c r="G53" s="828"/>
      <c r="H53" s="828"/>
      <c r="I53" s="828"/>
      <c r="J53" s="867"/>
      <c r="K53" s="867"/>
      <c r="L53" s="863"/>
      <c r="M53" s="863"/>
      <c r="N53" s="864"/>
      <c r="O53" s="868"/>
      <c r="P53" s="861"/>
      <c r="Q53" s="861"/>
      <c r="R53" s="861"/>
      <c r="S53" s="869"/>
      <c r="T53" s="869"/>
      <c r="U53" s="869"/>
      <c r="V53" s="869"/>
      <c r="W53" s="869"/>
      <c r="X53" s="870"/>
      <c r="Y53" s="522"/>
      <c r="Z53" s="522"/>
    </row>
    <row r="54" spans="2:26" ht="12.95" customHeight="1">
      <c r="B54" s="841"/>
      <c r="C54" s="823"/>
      <c r="D54" s="823"/>
      <c r="E54" s="823"/>
      <c r="F54" s="851"/>
      <c r="G54" s="828"/>
      <c r="H54" s="828"/>
      <c r="I54" s="828"/>
      <c r="J54" s="871"/>
      <c r="K54" s="871"/>
      <c r="L54" s="863"/>
      <c r="M54" s="863"/>
      <c r="N54" s="864"/>
      <c r="O54" s="868"/>
      <c r="P54" s="861"/>
      <c r="Q54" s="861"/>
      <c r="R54" s="861"/>
      <c r="S54" s="869"/>
      <c r="T54" s="869"/>
      <c r="U54" s="869"/>
      <c r="V54" s="869"/>
      <c r="W54" s="869"/>
      <c r="X54" s="870"/>
      <c r="Y54" s="522"/>
      <c r="Z54" s="522"/>
    </row>
    <row r="55" spans="2:26" ht="12.95" customHeight="1">
      <c r="B55" s="239"/>
      <c r="C55" s="1184" t="s">
        <v>396</v>
      </c>
      <c r="D55" s="498"/>
      <c r="E55" s="498"/>
      <c r="F55" s="493"/>
      <c r="G55" s="630"/>
      <c r="H55" s="630"/>
      <c r="I55" s="630"/>
      <c r="J55" s="518"/>
      <c r="K55" s="518"/>
      <c r="L55" s="511"/>
      <c r="M55" s="511"/>
      <c r="N55" s="1184" t="s">
        <v>395</v>
      </c>
      <c r="O55" s="1184"/>
      <c r="P55" s="1184"/>
      <c r="Q55" s="1184"/>
      <c r="R55" s="1184"/>
      <c r="S55" s="1184"/>
      <c r="T55" s="1184"/>
      <c r="U55" s="519"/>
      <c r="V55" s="519"/>
      <c r="W55" s="519"/>
      <c r="X55" s="520"/>
      <c r="Y55" s="519"/>
      <c r="Z55" s="519"/>
    </row>
    <row r="56" spans="2:26" ht="12.95" customHeight="1">
      <c r="B56" s="239"/>
      <c r="C56" s="1184"/>
      <c r="D56" s="521"/>
      <c r="E56" s="521"/>
      <c r="F56" s="498"/>
      <c r="G56" s="631"/>
      <c r="H56" s="631"/>
      <c r="I56" s="631"/>
      <c r="J56" s="511"/>
      <c r="K56" s="511"/>
      <c r="L56" s="511"/>
      <c r="M56" s="511"/>
      <c r="N56" s="1184"/>
      <c r="O56" s="1184"/>
      <c r="P56" s="1184"/>
      <c r="Q56" s="1184"/>
      <c r="R56" s="1184"/>
      <c r="S56" s="1184"/>
      <c r="T56" s="1184"/>
      <c r="U56" s="522"/>
      <c r="V56" s="522"/>
      <c r="W56" s="522"/>
      <c r="X56" s="517"/>
      <c r="Y56" s="498"/>
      <c r="Z56" s="498"/>
    </row>
    <row r="57" spans="2:26" ht="12.95" customHeight="1">
      <c r="B57" s="258"/>
      <c r="C57" s="634" t="s">
        <v>346</v>
      </c>
      <c r="D57" s="483"/>
      <c r="E57" s="483"/>
      <c r="F57" s="484"/>
      <c r="G57" s="632"/>
      <c r="H57" s="632"/>
      <c r="I57" s="632"/>
      <c r="J57" s="228"/>
      <c r="M57" s="484"/>
      <c r="N57" s="634" t="s">
        <v>359</v>
      </c>
      <c r="O57" s="228"/>
      <c r="P57" s="228"/>
      <c r="Q57" s="228"/>
      <c r="R57" s="228"/>
      <c r="S57" s="576"/>
      <c r="T57" s="576"/>
      <c r="U57" s="524"/>
      <c r="V57" s="524"/>
      <c r="W57" s="524"/>
      <c r="X57" s="760"/>
      <c r="Y57" s="498"/>
      <c r="Z57" s="498"/>
    </row>
    <row r="58" spans="2:26" ht="12.95" customHeight="1">
      <c r="B58" s="239"/>
      <c r="C58" s="562" t="str">
        <f>AI9</f>
        <v>Showers*</v>
      </c>
      <c r="D58" s="562"/>
      <c r="E58" s="562"/>
      <c r="F58" s="563"/>
      <c r="G58" s="228"/>
      <c r="H58" s="228"/>
      <c r="I58" s="228"/>
      <c r="J58" s="574" t="str">
        <f>AJ9</f>
        <v>#</v>
      </c>
      <c r="M58" s="484"/>
      <c r="N58" s="556">
        <f>AN9</f>
        <v>0</v>
      </c>
      <c r="O58" s="543"/>
      <c r="P58" s="561"/>
      <c r="Q58" s="561"/>
      <c r="R58" s="561"/>
      <c r="S58" s="228"/>
      <c r="T58" s="574" t="str">
        <f>AO9</f>
        <v>4 times or more</v>
      </c>
      <c r="U58" s="228"/>
      <c r="V58" s="228"/>
      <c r="W58" s="228"/>
      <c r="X58" s="240"/>
      <c r="Y58" s="498"/>
      <c r="Z58" s="498"/>
    </row>
    <row r="59" spans="2:26" ht="12.95" customHeight="1">
      <c r="B59" s="239"/>
      <c r="C59" s="562" t="str">
        <f>AI10</f>
        <v xml:space="preserve"> Showers</v>
      </c>
      <c r="D59" s="562"/>
      <c r="E59" s="562"/>
      <c r="F59" s="565"/>
      <c r="G59" s="228"/>
      <c r="H59" s="228"/>
      <c r="I59" s="228"/>
      <c r="J59" s="574">
        <f>AJ10</f>
        <v>632</v>
      </c>
      <c r="K59" s="228"/>
      <c r="L59" s="228"/>
      <c r="M59" s="228"/>
      <c r="N59" s="556">
        <f>AN10</f>
        <v>0</v>
      </c>
      <c r="O59" s="556"/>
      <c r="P59" s="561"/>
      <c r="Q59" s="561"/>
      <c r="R59" s="561"/>
      <c r="S59" s="228"/>
      <c r="T59" s="574">
        <f>AO10</f>
        <v>0</v>
      </c>
      <c r="U59" s="576"/>
      <c r="V59" s="576"/>
      <c r="W59" s="576"/>
      <c r="X59" s="761"/>
      <c r="Y59" s="498"/>
      <c r="Z59" s="498"/>
    </row>
    <row r="60" spans="2:26" ht="12.95" customHeight="1">
      <c r="B60" s="239"/>
      <c r="C60" s="562" t="str">
        <f>AI11</f>
        <v xml:space="preserve"> Showers with hot water</v>
      </c>
      <c r="D60" s="562"/>
      <c r="E60" s="562"/>
      <c r="F60" s="565"/>
      <c r="G60" s="228"/>
      <c r="H60" s="228"/>
      <c r="I60" s="228"/>
      <c r="J60" s="574">
        <f>AJ11</f>
        <v>390</v>
      </c>
      <c r="K60" s="228"/>
      <c r="L60" s="228"/>
      <c r="M60" s="228"/>
      <c r="N60" s="228"/>
      <c r="O60" s="228"/>
      <c r="P60" s="228"/>
      <c r="Q60" s="228"/>
      <c r="R60" s="228"/>
      <c r="S60" s="228"/>
      <c r="T60" s="228"/>
      <c r="U60" s="574"/>
      <c r="V60" s="574"/>
      <c r="W60" s="574"/>
      <c r="X60" s="762"/>
      <c r="Y60" s="498"/>
      <c r="Z60" s="498"/>
    </row>
    <row r="61" spans="2:26" ht="12.95" customHeight="1">
      <c r="B61" s="239"/>
      <c r="C61" s="562" t="str">
        <f>AI12</f>
        <v xml:space="preserve"> Separated shower for females</v>
      </c>
      <c r="D61" s="562"/>
      <c r="E61" s="562"/>
      <c r="F61" s="566"/>
      <c r="G61" s="228"/>
      <c r="H61" s="228"/>
      <c r="I61" s="228"/>
      <c r="J61" s="574">
        <f>AJ12</f>
        <v>0</v>
      </c>
      <c r="K61" s="228"/>
      <c r="L61" s="228"/>
      <c r="M61" s="228"/>
      <c r="N61" s="634" t="s">
        <v>358</v>
      </c>
      <c r="O61" s="228"/>
      <c r="P61" s="228"/>
      <c r="Q61" s="228"/>
      <c r="R61" s="228"/>
      <c r="S61" s="228"/>
      <c r="T61" s="612"/>
      <c r="U61" s="574"/>
      <c r="V61" s="574"/>
      <c r="W61" s="574"/>
      <c r="X61" s="762"/>
      <c r="Y61" s="498"/>
      <c r="Z61" s="498"/>
    </row>
    <row r="62" spans="2:26" ht="12.95" customHeight="1">
      <c r="B62" s="239"/>
      <c r="C62" s="562">
        <f>AI13</f>
        <v>0</v>
      </c>
      <c r="D62" s="562"/>
      <c r="E62" s="562"/>
      <c r="F62" s="567"/>
      <c r="G62" s="228"/>
      <c r="H62" s="228"/>
      <c r="I62" s="228"/>
      <c r="J62" s="574">
        <f>AJ13</f>
        <v>0</v>
      </c>
      <c r="K62" s="228"/>
      <c r="L62" s="228"/>
      <c r="M62" s="228"/>
      <c r="N62" s="557">
        <f>AN14</f>
        <v>0</v>
      </c>
      <c r="O62" s="557"/>
      <c r="P62" s="558"/>
      <c r="Q62" s="557"/>
      <c r="R62" s="557"/>
      <c r="S62" s="228"/>
      <c r="T62" s="611" t="str">
        <f>AO14</f>
        <v>Types of meals distributed * ^</v>
      </c>
      <c r="U62" s="228"/>
      <c r="V62" s="228"/>
      <c r="W62" s="228"/>
      <c r="X62" s="240"/>
      <c r="Y62" s="498"/>
      <c r="Z62" s="498"/>
    </row>
    <row r="63" spans="2:26" ht="12.95" customHeight="1">
      <c r="B63" s="239"/>
      <c r="C63" s="645" t="str">
        <f>AI21</f>
        <v>Partially</v>
      </c>
      <c r="D63" s="564"/>
      <c r="E63" s="564"/>
      <c r="F63" s="564"/>
      <c r="G63" s="228"/>
      <c r="H63" s="228"/>
      <c r="I63" s="228"/>
      <c r="J63" s="530">
        <f>AJ21</f>
        <v>7</v>
      </c>
      <c r="K63" s="228"/>
      <c r="L63" s="228"/>
      <c r="M63" s="228"/>
      <c r="N63" s="557">
        <f>AN15</f>
        <v>0</v>
      </c>
      <c r="O63" s="557"/>
      <c r="P63" s="559"/>
      <c r="Q63" s="559"/>
      <c r="R63" s="559"/>
      <c r="S63" s="228"/>
      <c r="T63" s="611" t="str">
        <f>AO15</f>
        <v>Dry food</v>
      </c>
      <c r="U63" s="612"/>
      <c r="V63" s="612"/>
      <c r="W63" s="612"/>
      <c r="X63" s="763"/>
      <c r="Y63" s="212"/>
      <c r="Z63" s="212"/>
    </row>
    <row r="64" spans="2:26" ht="12.95" customHeight="1">
      <c r="B64" s="239"/>
      <c r="C64" s="564"/>
      <c r="D64" s="564"/>
      <c r="E64" s="564"/>
      <c r="F64" s="564"/>
      <c r="G64" s="228"/>
      <c r="H64" s="228"/>
      <c r="I64" s="228"/>
      <c r="J64" s="625"/>
      <c r="K64" s="211"/>
      <c r="L64" s="578"/>
      <c r="M64" s="228"/>
      <c r="N64" s="560">
        <f>AN16</f>
        <v>0</v>
      </c>
      <c r="O64" s="560"/>
      <c r="P64" s="561"/>
      <c r="Q64" s="561"/>
      <c r="R64" s="561"/>
      <c r="S64" s="228"/>
      <c r="T64" s="611" t="str">
        <f>AO16</f>
        <v>Hot meals</v>
      </c>
      <c r="U64" s="611"/>
      <c r="V64" s="611"/>
      <c r="W64" s="611"/>
      <c r="X64" s="764"/>
      <c r="Y64" s="212"/>
      <c r="Z64" s="212"/>
    </row>
    <row r="65" spans="2:26" ht="12.95" customHeight="1">
      <c r="B65" s="239"/>
      <c r="C65" s="634" t="s">
        <v>430</v>
      </c>
      <c r="D65" s="483"/>
      <c r="F65" s="228"/>
      <c r="G65" s="228"/>
      <c r="H65" s="228"/>
      <c r="I65" s="228"/>
      <c r="J65" s="625"/>
      <c r="K65" s="211"/>
      <c r="L65" s="211"/>
      <c r="M65" s="211"/>
      <c r="N65" s="228"/>
      <c r="O65" s="228"/>
      <c r="P65" s="228"/>
      <c r="Q65" s="228"/>
      <c r="R65" s="228"/>
      <c r="S65" s="228"/>
      <c r="T65" s="228"/>
      <c r="U65" s="611"/>
      <c r="V65" s="611"/>
      <c r="W65" s="611"/>
      <c r="X65" s="764"/>
      <c r="Y65" s="748"/>
      <c r="Z65" s="748"/>
    </row>
    <row r="66" spans="2:26" ht="12.95" customHeight="1">
      <c r="B66" s="239"/>
      <c r="C66" s="644" t="str">
        <f>AI16</f>
        <v xml:space="preserve"> Hand washing facilities</v>
      </c>
      <c r="D66" s="644"/>
      <c r="E66" s="538"/>
      <c r="F66" s="538"/>
      <c r="G66" s="538"/>
      <c r="H66" s="538"/>
      <c r="I66" s="538"/>
      <c r="J66" s="606">
        <f>AJ16</f>
        <v>403</v>
      </c>
      <c r="K66" s="178"/>
      <c r="L66" s="178"/>
      <c r="M66" s="178"/>
      <c r="N66" s="634" t="s">
        <v>457</v>
      </c>
      <c r="O66" s="203"/>
      <c r="P66" s="203"/>
      <c r="Q66" s="203"/>
      <c r="R66" s="203"/>
      <c r="S66" s="538"/>
      <c r="T66" s="613"/>
      <c r="U66" s="611"/>
      <c r="V66" s="611"/>
      <c r="W66" s="611"/>
      <c r="X66" s="764"/>
      <c r="Y66" s="749"/>
      <c r="Z66" s="749"/>
    </row>
    <row r="67" spans="2:26" ht="12.95" customHeight="1">
      <c r="B67" s="239"/>
      <c r="C67" s="644">
        <f>AI18</f>
        <v>0</v>
      </c>
      <c r="D67" s="644"/>
      <c r="E67" s="625"/>
      <c r="F67" s="538"/>
      <c r="G67" s="625"/>
      <c r="H67" s="625"/>
      <c r="I67" s="625"/>
      <c r="J67" s="606">
        <f>AJ18</f>
        <v>0</v>
      </c>
      <c r="K67" s="505"/>
      <c r="L67" s="505"/>
      <c r="M67" s="569"/>
      <c r="N67" s="556">
        <f>AN21</f>
        <v>0</v>
      </c>
      <c r="O67" s="549"/>
      <c r="P67" s="550"/>
      <c r="Q67" s="550"/>
      <c r="R67" s="550"/>
      <c r="S67" s="231"/>
      <c r="T67" s="574" t="str">
        <f>AO21</f>
        <v>Yes</v>
      </c>
      <c r="U67" s="228"/>
      <c r="V67" s="228"/>
      <c r="W67" s="228"/>
      <c r="X67" s="240"/>
      <c r="Y67" s="212"/>
      <c r="Z67" s="212"/>
    </row>
    <row r="68" spans="2:26" ht="12.95" customHeight="1">
      <c r="B68" s="535"/>
      <c r="C68" s="644" t="str">
        <f>AI19</f>
        <v>Cleaning of wash facilities ensured*</v>
      </c>
      <c r="D68" s="644"/>
      <c r="E68" s="538"/>
      <c r="F68" s="538"/>
      <c r="G68" s="538"/>
      <c r="H68" s="538"/>
      <c r="I68" s="538"/>
      <c r="J68" s="606" t="str">
        <f>AJ19</f>
        <v># of sites</v>
      </c>
      <c r="K68" s="505"/>
      <c r="L68" s="505"/>
      <c r="M68" s="570"/>
      <c r="N68" s="556">
        <f>AN22</f>
        <v>0</v>
      </c>
      <c r="O68" s="551"/>
      <c r="P68" s="550"/>
      <c r="Q68" s="552"/>
      <c r="R68" s="552"/>
      <c r="S68" s="228"/>
      <c r="T68" s="574" t="str">
        <f>AO22</f>
        <v>No</v>
      </c>
      <c r="U68" s="613"/>
      <c r="V68" s="613"/>
      <c r="W68" s="613"/>
      <c r="X68" s="765"/>
      <c r="Y68" s="750"/>
      <c r="Z68" s="750"/>
    </row>
    <row r="69" spans="2:26" ht="12.95" customHeight="1">
      <c r="B69" s="246"/>
      <c r="C69" s="644" t="str">
        <f>AI20</f>
        <v>Yes</v>
      </c>
      <c r="D69" s="644"/>
      <c r="E69" s="538"/>
      <c r="F69" s="538"/>
      <c r="G69" s="538"/>
      <c r="H69" s="538"/>
      <c r="I69" s="538"/>
      <c r="J69" s="606">
        <f>AJ20</f>
        <v>19</v>
      </c>
      <c r="K69" s="574"/>
      <c r="L69" s="574"/>
      <c r="M69" s="571"/>
      <c r="N69" s="556">
        <f>AN23</f>
        <v>0</v>
      </c>
      <c r="O69" s="544"/>
      <c r="P69" s="550"/>
      <c r="Q69" s="553"/>
      <c r="R69" s="553"/>
      <c r="S69" s="228"/>
      <c r="T69" s="574" t="str">
        <f>AO23</f>
        <v>Unknown</v>
      </c>
      <c r="U69" s="574"/>
      <c r="V69" s="574"/>
      <c r="W69" s="574"/>
      <c r="X69" s="762"/>
      <c r="Y69" s="751"/>
      <c r="Z69" s="751"/>
    </row>
    <row r="70" spans="2:26" ht="12.95" customHeight="1">
      <c r="B70" s="239"/>
      <c r="C70" s="1184" t="s">
        <v>134</v>
      </c>
      <c r="D70" s="228"/>
      <c r="E70" s="228"/>
      <c r="F70" s="228"/>
      <c r="G70" s="228"/>
      <c r="H70" s="228"/>
      <c r="I70" s="228"/>
      <c r="J70" s="228"/>
      <c r="K70" s="574"/>
      <c r="L70" s="574"/>
      <c r="M70" s="570"/>
      <c r="N70" s="556">
        <f>AN24</f>
        <v>0</v>
      </c>
      <c r="O70" s="554"/>
      <c r="P70" s="555"/>
      <c r="Q70" s="555"/>
      <c r="R70" s="555"/>
      <c r="S70" s="228"/>
      <c r="T70" s="611">
        <f>AO24</f>
        <v>0</v>
      </c>
      <c r="U70" s="574"/>
      <c r="V70" s="574"/>
      <c r="W70" s="574"/>
      <c r="X70" s="762"/>
      <c r="Y70" s="750"/>
      <c r="Z70" s="750"/>
    </row>
    <row r="71" spans="2:26" ht="12.95" customHeight="1">
      <c r="B71" s="239"/>
      <c r="C71" s="1184"/>
      <c r="D71" s="228"/>
      <c r="E71" s="228"/>
      <c r="F71" s="228"/>
      <c r="G71" s="228"/>
      <c r="H71" s="228"/>
      <c r="I71" s="228"/>
      <c r="J71" s="228"/>
      <c r="K71" s="574"/>
      <c r="L71" s="574"/>
      <c r="M71" s="571"/>
      <c r="N71" s="556">
        <f>AN25</f>
        <v>0</v>
      </c>
      <c r="O71" s="599"/>
      <c r="P71" s="599"/>
      <c r="Q71" s="599"/>
      <c r="R71" s="599"/>
      <c r="S71" s="203"/>
      <c r="T71" s="611">
        <f>AO25</f>
        <v>0</v>
      </c>
      <c r="U71" s="574"/>
      <c r="V71" s="574"/>
      <c r="W71" s="574"/>
      <c r="X71" s="762"/>
      <c r="Y71" s="751"/>
      <c r="Z71" s="751"/>
    </row>
    <row r="72" spans="2:26" ht="12.95" customHeight="1">
      <c r="B72" s="261"/>
      <c r="C72" s="556" t="str">
        <f>AR9</f>
        <v>Not available</v>
      </c>
      <c r="D72" s="556"/>
      <c r="E72" s="556"/>
      <c r="F72" s="543"/>
      <c r="G72" s="642"/>
      <c r="H72" s="642"/>
      <c r="I72" s="642"/>
      <c r="J72" s="574">
        <f>AS9</f>
        <v>0</v>
      </c>
      <c r="K72" s="203"/>
      <c r="L72" s="574"/>
      <c r="M72" s="570"/>
      <c r="N72" s="1184" t="s">
        <v>398</v>
      </c>
      <c r="O72" s="1184"/>
      <c r="P72" s="1184"/>
      <c r="Q72" s="1184"/>
      <c r="R72" s="1184"/>
      <c r="S72" s="1184"/>
      <c r="T72" s="1184"/>
      <c r="U72" s="611"/>
      <c r="V72" s="611"/>
      <c r="W72" s="611"/>
      <c r="X72" s="764"/>
      <c r="Y72" s="752"/>
      <c r="Z72" s="752"/>
    </row>
    <row r="73" spans="2:26" ht="12.95" customHeight="1">
      <c r="B73" s="259"/>
      <c r="C73" s="556" t="str">
        <f>AR15</f>
        <v>Yes</v>
      </c>
      <c r="D73" s="556"/>
      <c r="E73" s="556"/>
      <c r="F73" s="548"/>
      <c r="G73" s="642"/>
      <c r="H73" s="642"/>
      <c r="I73" s="642"/>
      <c r="J73" s="574">
        <f>AS15</f>
        <v>0</v>
      </c>
      <c r="K73" s="203"/>
      <c r="L73" s="574"/>
      <c r="M73" s="571"/>
      <c r="N73" s="1184"/>
      <c r="O73" s="1184"/>
      <c r="P73" s="1184"/>
      <c r="Q73" s="1184"/>
      <c r="R73" s="1184"/>
      <c r="S73" s="1184"/>
      <c r="T73" s="1184"/>
      <c r="U73" s="611"/>
      <c r="V73" s="611"/>
      <c r="W73" s="611"/>
      <c r="X73" s="764"/>
      <c r="Y73" s="753"/>
      <c r="Z73" s="753"/>
    </row>
    <row r="74" spans="2:26" ht="12.95" customHeight="1">
      <c r="B74" s="261"/>
      <c r="C74" s="556" t="str">
        <f>AR10</f>
        <v>Unknown</v>
      </c>
      <c r="D74" s="203"/>
      <c r="E74" s="203"/>
      <c r="F74" s="203"/>
      <c r="G74" s="203"/>
      <c r="H74" s="203"/>
      <c r="I74" s="203"/>
      <c r="J74" s="1183">
        <f>AS10</f>
        <v>0</v>
      </c>
      <c r="K74" s="1183"/>
      <c r="L74" s="1183"/>
      <c r="M74" s="571"/>
      <c r="N74" s="542">
        <f>AV23</f>
        <v>14</v>
      </c>
      <c r="O74" s="542"/>
      <c r="P74" s="543"/>
      <c r="Q74" s="185"/>
      <c r="T74" s="1183">
        <f>AW23</f>
        <v>0.7</v>
      </c>
      <c r="U74" s="1183"/>
      <c r="V74" s="659"/>
      <c r="W74" s="659"/>
      <c r="X74" s="766"/>
      <c r="Y74" s="753"/>
      <c r="Z74" s="753"/>
    </row>
    <row r="75" spans="2:26" ht="12.95" customHeight="1">
      <c r="B75" s="259"/>
      <c r="C75" s="203"/>
      <c r="D75" s="203"/>
      <c r="E75" s="203"/>
      <c r="F75" s="203"/>
      <c r="G75" s="203"/>
      <c r="H75" s="203"/>
      <c r="I75" s="203"/>
      <c r="J75" s="1183"/>
      <c r="K75" s="1183"/>
      <c r="L75" s="1183"/>
      <c r="M75" s="569"/>
      <c r="T75" s="1183"/>
      <c r="U75" s="1183"/>
      <c r="V75" s="659"/>
      <c r="W75" s="659"/>
      <c r="X75" s="766"/>
      <c r="Y75" s="185"/>
      <c r="Z75" s="185"/>
    </row>
    <row r="76" spans="2:26" ht="12.95" customHeight="1">
      <c r="B76" s="531"/>
      <c r="C76" s="556" t="str">
        <f>AR16</f>
        <v>No</v>
      </c>
      <c r="D76" s="556"/>
      <c r="E76" s="556"/>
      <c r="F76" s="643"/>
      <c r="J76" s="574">
        <f>AS16</f>
        <v>28</v>
      </c>
      <c r="M76" s="569"/>
      <c r="N76" s="542">
        <f>AV25</f>
        <v>0</v>
      </c>
      <c r="O76" s="542"/>
      <c r="P76" s="547"/>
      <c r="Q76" s="185"/>
      <c r="T76" s="574">
        <f>AW25</f>
        <v>0</v>
      </c>
      <c r="X76" s="248"/>
      <c r="Y76" s="185"/>
      <c r="Z76" s="185"/>
    </row>
    <row r="77" spans="2:26" ht="12.95" customHeight="1">
      <c r="B77" s="533"/>
      <c r="C77" s="556">
        <f>AR18</f>
        <v>0</v>
      </c>
      <c r="D77" s="556"/>
      <c r="E77" s="556"/>
      <c r="F77" s="545"/>
      <c r="J77" s="574">
        <f>AS18</f>
        <v>28</v>
      </c>
      <c r="K77" s="492"/>
      <c r="M77" s="572"/>
      <c r="N77" s="599">
        <f>AV39</f>
        <v>0</v>
      </c>
      <c r="O77" s="599"/>
      <c r="P77" s="598"/>
      <c r="Q77" s="185"/>
      <c r="T77" s="574">
        <f>AW39</f>
        <v>0</v>
      </c>
      <c r="X77" s="248"/>
      <c r="Y77" s="185"/>
      <c r="Z77" s="185"/>
    </row>
    <row r="78" spans="2:26" ht="12.95" customHeight="1">
      <c r="B78" s="533"/>
      <c r="C78" s="1184" t="s">
        <v>397</v>
      </c>
      <c r="L78" s="569"/>
      <c r="M78" s="573"/>
      <c r="X78" s="248"/>
      <c r="Y78" s="185"/>
      <c r="Z78" s="185"/>
    </row>
    <row r="79" spans="2:26" ht="12.95" customHeight="1">
      <c r="B79" s="242"/>
      <c r="C79" s="1184"/>
      <c r="L79" s="570"/>
      <c r="M79" s="528"/>
      <c r="N79" s="634" t="s">
        <v>439</v>
      </c>
      <c r="O79" s="213"/>
      <c r="P79" s="212"/>
      <c r="Q79" s="212"/>
      <c r="R79" s="212"/>
      <c r="T79" s="615"/>
      <c r="U79" s="574"/>
      <c r="V79" s="574"/>
      <c r="W79" s="574"/>
      <c r="X79" s="762"/>
      <c r="Y79" s="185"/>
      <c r="Z79" s="185"/>
    </row>
    <row r="80" spans="2:26" ht="12.95" customHeight="1">
      <c r="B80" s="242"/>
      <c r="C80" s="556" t="str">
        <f>AR22</f>
        <v>No</v>
      </c>
      <c r="D80" s="556"/>
      <c r="E80" s="556"/>
      <c r="F80" s="543"/>
      <c r="J80" s="574">
        <f>AS22</f>
        <v>14</v>
      </c>
      <c r="K80" s="568"/>
      <c r="L80" s="571"/>
      <c r="M80" s="528"/>
      <c r="N80" s="556">
        <f t="shared" ref="N80:N85" si="1">AV27</f>
        <v>0</v>
      </c>
      <c r="O80" s="635"/>
      <c r="P80" s="636"/>
      <c r="Q80" s="636"/>
      <c r="R80" s="636"/>
      <c r="S80" s="637"/>
      <c r="T80" s="611">
        <f t="shared" ref="T80:T85" si="2">AW27</f>
        <v>0</v>
      </c>
      <c r="U80" s="574"/>
      <c r="V80" s="574"/>
      <c r="W80" s="574"/>
      <c r="X80" s="762"/>
      <c r="Y80" s="185"/>
      <c r="Z80" s="185"/>
    </row>
    <row r="81" spans="2:26" ht="12.95" customHeight="1">
      <c r="B81" s="242"/>
      <c r="C81" s="556" t="str">
        <f>AR23</f>
        <v>Unknown</v>
      </c>
      <c r="D81" s="556"/>
      <c r="E81" s="556"/>
      <c r="F81" s="546"/>
      <c r="J81" s="574">
        <f>AS23</f>
        <v>2</v>
      </c>
      <c r="K81" s="574"/>
      <c r="L81" s="570"/>
      <c r="M81" s="528"/>
      <c r="N81" s="556">
        <f t="shared" si="1"/>
        <v>0</v>
      </c>
      <c r="O81" s="638"/>
      <c r="P81" s="636"/>
      <c r="Q81" s="636"/>
      <c r="R81" s="636"/>
      <c r="S81" s="637"/>
      <c r="T81" s="611">
        <f t="shared" si="2"/>
        <v>0</v>
      </c>
      <c r="U81" s="574"/>
      <c r="V81" s="574"/>
      <c r="W81" s="574"/>
      <c r="X81" s="762"/>
      <c r="Y81" s="185"/>
      <c r="Z81" s="185"/>
    </row>
    <row r="82" spans="2:26" ht="12.95" customHeight="1">
      <c r="B82" s="242"/>
      <c r="C82" s="556">
        <f>AR24</f>
        <v>0</v>
      </c>
      <c r="D82" s="556"/>
      <c r="E82" s="556"/>
      <c r="F82" s="640"/>
      <c r="J82" s="574">
        <f>AS24</f>
        <v>28</v>
      </c>
      <c r="K82" s="574"/>
      <c r="L82" s="571"/>
      <c r="M82" s="528"/>
      <c r="N82" s="556">
        <f t="shared" si="1"/>
        <v>0</v>
      </c>
      <c r="O82" s="638"/>
      <c r="P82" s="636"/>
      <c r="Q82" s="636"/>
      <c r="R82" s="636"/>
      <c r="S82" s="637"/>
      <c r="T82" s="611">
        <f t="shared" si="2"/>
        <v>0</v>
      </c>
      <c r="X82" s="248"/>
      <c r="Y82" s="185"/>
      <c r="Z82" s="185"/>
    </row>
    <row r="83" spans="2:26" ht="12.95" customHeight="1">
      <c r="B83" s="242"/>
      <c r="C83" s="556">
        <f>AR25</f>
        <v>0</v>
      </c>
      <c r="D83" s="556"/>
      <c r="E83" s="556"/>
      <c r="F83" s="641"/>
      <c r="J83" s="574">
        <f>AS25</f>
        <v>0</v>
      </c>
      <c r="K83" s="574"/>
      <c r="L83" s="570"/>
      <c r="M83" s="528"/>
      <c r="N83" s="556">
        <f t="shared" si="1"/>
        <v>0</v>
      </c>
      <c r="O83" s="638"/>
      <c r="P83" s="636"/>
      <c r="Q83" s="636"/>
      <c r="R83" s="636"/>
      <c r="S83" s="637"/>
      <c r="T83" s="611">
        <f t="shared" si="2"/>
        <v>0</v>
      </c>
      <c r="U83" s="615"/>
      <c r="V83" s="615"/>
      <c r="W83" s="615"/>
      <c r="X83" s="763"/>
      <c r="Y83" s="185"/>
      <c r="Z83" s="185"/>
    </row>
    <row r="84" spans="2:26" ht="12.95" customHeight="1">
      <c r="B84" s="242"/>
      <c r="C84" s="1184" t="s">
        <v>148</v>
      </c>
      <c r="K84" s="574"/>
      <c r="N84" s="556">
        <f t="shared" si="1"/>
        <v>0</v>
      </c>
      <c r="O84" s="638"/>
      <c r="P84" s="636"/>
      <c r="Q84" s="636"/>
      <c r="R84" s="636"/>
      <c r="S84" s="637"/>
      <c r="T84" s="611">
        <f t="shared" si="2"/>
        <v>0</v>
      </c>
      <c r="U84" s="611"/>
      <c r="V84" s="611"/>
      <c r="W84" s="611"/>
      <c r="X84" s="764"/>
      <c r="Y84" s="185"/>
      <c r="Z84" s="185"/>
    </row>
    <row r="85" spans="2:26" ht="12.95" customHeight="1">
      <c r="B85" s="242"/>
      <c r="C85" s="1184"/>
      <c r="K85" s="574"/>
      <c r="N85" s="556">
        <f t="shared" si="1"/>
        <v>0</v>
      </c>
      <c r="O85" s="638"/>
      <c r="P85" s="636"/>
      <c r="Q85" s="636"/>
      <c r="R85" s="636"/>
      <c r="S85" s="637"/>
      <c r="T85" s="611">
        <f t="shared" si="2"/>
        <v>0</v>
      </c>
      <c r="U85" s="611"/>
      <c r="V85" s="611"/>
      <c r="W85" s="611"/>
      <c r="X85" s="764"/>
      <c r="Y85" s="185"/>
      <c r="Z85" s="185"/>
    </row>
    <row r="86" spans="2:26" ht="12.95" customHeight="1">
      <c r="B86" s="242"/>
      <c r="C86" s="542" t="str">
        <f>AV9</f>
        <v># sites</v>
      </c>
      <c r="D86" s="542"/>
      <c r="E86" s="542"/>
      <c r="F86" s="543"/>
      <c r="J86" s="574" t="str">
        <f>AW9</f>
        <v>%</v>
      </c>
      <c r="L86" s="569"/>
      <c r="M86" s="528"/>
      <c r="N86" s="556">
        <f>AV36</f>
        <v>0</v>
      </c>
      <c r="O86" s="638"/>
      <c r="P86" s="636"/>
      <c r="Q86" s="636"/>
      <c r="R86" s="636"/>
      <c r="S86" s="637"/>
      <c r="T86" s="611">
        <f>AW36</f>
        <v>0</v>
      </c>
      <c r="U86" s="611"/>
      <c r="V86" s="611"/>
      <c r="W86" s="611"/>
      <c r="X86" s="764"/>
      <c r="Y86" s="185"/>
      <c r="Z86" s="185"/>
    </row>
    <row r="87" spans="2:26" ht="12.95" customHeight="1">
      <c r="B87" s="242"/>
      <c r="C87" s="542">
        <f>AV15</f>
        <v>0</v>
      </c>
      <c r="D87" s="542"/>
      <c r="E87" s="542"/>
      <c r="F87" s="543"/>
      <c r="J87" s="574">
        <f>AW15</f>
        <v>0</v>
      </c>
      <c r="K87" s="610"/>
      <c r="L87" s="569"/>
      <c r="M87" s="185"/>
      <c r="N87" s="556">
        <f>AV37</f>
        <v>0</v>
      </c>
      <c r="O87" s="638"/>
      <c r="P87" s="636"/>
      <c r="Q87" s="636"/>
      <c r="R87" s="636"/>
      <c r="S87" s="637"/>
      <c r="T87" s="611">
        <f>AW37</f>
        <v>0</v>
      </c>
      <c r="U87" s="611"/>
      <c r="V87" s="611"/>
      <c r="W87" s="611"/>
      <c r="X87" s="764"/>
      <c r="Y87" s="185"/>
      <c r="Z87" s="185"/>
    </row>
    <row r="88" spans="2:26" ht="12.95" customHeight="1">
      <c r="B88" s="242"/>
      <c r="C88" s="542" t="str">
        <f>AV16</f>
        <v># sites</v>
      </c>
      <c r="D88" s="542"/>
      <c r="E88" s="542"/>
      <c r="F88" s="543"/>
      <c r="J88" s="574" t="str">
        <f>AW16</f>
        <v>%</v>
      </c>
      <c r="L88" s="528"/>
      <c r="M88" s="185"/>
      <c r="N88" s="556">
        <f>AV38</f>
        <v>0</v>
      </c>
      <c r="O88" s="638"/>
      <c r="P88" s="636"/>
      <c r="Q88" s="636"/>
      <c r="R88" s="636"/>
      <c r="S88" s="637"/>
      <c r="T88" s="611">
        <f>AW38</f>
        <v>0</v>
      </c>
      <c r="U88" s="611"/>
      <c r="V88" s="611"/>
      <c r="W88" s="611"/>
      <c r="X88" s="764"/>
      <c r="Y88" s="185"/>
      <c r="Z88" s="185"/>
    </row>
    <row r="89" spans="2:26" ht="12.95" customHeight="1">
      <c r="B89" s="242"/>
      <c r="C89" s="542">
        <f>AV18</f>
        <v>21</v>
      </c>
      <c r="D89" s="542"/>
      <c r="E89" s="542"/>
      <c r="F89" s="543"/>
      <c r="J89" s="574">
        <f>AW18</f>
        <v>1.05</v>
      </c>
      <c r="L89" s="528"/>
      <c r="M89" s="185"/>
      <c r="U89" s="611"/>
      <c r="V89" s="611"/>
      <c r="W89" s="611"/>
      <c r="X89" s="764"/>
      <c r="Y89" s="185"/>
      <c r="Z89" s="185"/>
    </row>
    <row r="90" spans="2:26" ht="12.95" customHeight="1">
      <c r="B90" s="242"/>
      <c r="C90" s="542">
        <f>AV19</f>
        <v>3</v>
      </c>
      <c r="D90" s="542"/>
      <c r="E90" s="542"/>
      <c r="F90" s="543"/>
      <c r="J90" s="574">
        <f>AW19</f>
        <v>0.15</v>
      </c>
      <c r="L90" s="528"/>
      <c r="M90" s="185"/>
      <c r="U90" s="611"/>
      <c r="V90" s="611"/>
      <c r="W90" s="611"/>
      <c r="X90" s="764"/>
      <c r="Y90" s="185"/>
      <c r="Z90" s="185"/>
    </row>
    <row r="91" spans="2:26" ht="12.95" customHeight="1">
      <c r="B91" s="242"/>
      <c r="L91" s="528"/>
      <c r="M91" s="185"/>
      <c r="U91" s="611"/>
      <c r="V91" s="611"/>
      <c r="W91" s="611"/>
      <c r="X91" s="764"/>
      <c r="Y91" s="185"/>
      <c r="Z91" s="185"/>
    </row>
    <row r="92" spans="2:26" ht="12.95" customHeight="1">
      <c r="B92" s="242"/>
      <c r="C92" s="634">
        <f>AV10</f>
        <v>3</v>
      </c>
      <c r="D92" s="483"/>
      <c r="E92" s="471"/>
      <c r="L92" s="528"/>
      <c r="M92" s="185"/>
      <c r="U92" s="611"/>
      <c r="V92" s="611"/>
      <c r="W92" s="611"/>
      <c r="X92" s="764"/>
      <c r="Y92" s="185"/>
      <c r="Z92" s="185"/>
    </row>
    <row r="93" spans="2:26" ht="12.95" customHeight="1">
      <c r="B93" s="242"/>
      <c r="C93" s="556">
        <f>AV11</f>
        <v>6</v>
      </c>
      <c r="D93" s="556"/>
      <c r="E93" s="639"/>
      <c r="F93" s="637"/>
      <c r="J93" s="611">
        <f>AW11</f>
        <v>0.3</v>
      </c>
      <c r="K93" s="185"/>
      <c r="L93" s="185"/>
      <c r="M93" s="185"/>
      <c r="T93" s="185"/>
      <c r="U93" s="185"/>
      <c r="V93" s="185"/>
      <c r="W93" s="185"/>
      <c r="X93" s="248"/>
      <c r="Y93" s="185"/>
      <c r="Z93" s="185"/>
    </row>
    <row r="94" spans="2:26" ht="12.95" customHeight="1">
      <c r="B94" s="242"/>
      <c r="C94" s="556">
        <f>AV12</f>
        <v>7</v>
      </c>
      <c r="D94" s="556"/>
      <c r="E94" s="639"/>
      <c r="F94" s="637"/>
      <c r="J94" s="611">
        <f>AW12</f>
        <v>0.35</v>
      </c>
      <c r="L94" s="185"/>
      <c r="M94" s="185"/>
      <c r="T94" s="185"/>
      <c r="U94" s="185"/>
      <c r="V94" s="185"/>
      <c r="W94" s="185"/>
      <c r="X94" s="248"/>
      <c r="Y94" s="185"/>
      <c r="Z94" s="185"/>
    </row>
    <row r="95" spans="2:26" ht="12.95" customHeight="1">
      <c r="B95" s="242"/>
      <c r="C95" s="556">
        <f>AV13</f>
        <v>0</v>
      </c>
      <c r="D95" s="556"/>
      <c r="E95" s="639"/>
      <c r="F95" s="637"/>
      <c r="J95" s="611">
        <f>AW13</f>
        <v>0</v>
      </c>
      <c r="X95" s="248"/>
      <c r="Y95" s="185"/>
      <c r="Z95" s="185"/>
    </row>
    <row r="96" spans="2:26" ht="12.95" customHeight="1">
      <c r="B96" s="242"/>
      <c r="C96" s="556">
        <f>AV14</f>
        <v>7</v>
      </c>
      <c r="D96" s="556"/>
      <c r="E96" s="639"/>
      <c r="F96" s="637"/>
      <c r="J96" s="611">
        <f>AW14</f>
        <v>0.35</v>
      </c>
      <c r="X96" s="248"/>
      <c r="Y96" s="185"/>
      <c r="Z96" s="185"/>
    </row>
    <row r="97" spans="2:26" ht="12.95" customHeight="1">
      <c r="B97" s="242"/>
      <c r="X97" s="248"/>
      <c r="Y97" s="185"/>
      <c r="Z97" s="185"/>
    </row>
    <row r="98" spans="2:26" ht="12.95" customHeight="1">
      <c r="B98" s="242"/>
      <c r="X98" s="248"/>
      <c r="Y98" s="185"/>
      <c r="Z98" s="185"/>
    </row>
    <row r="99" spans="2:26" ht="12.95" customHeight="1">
      <c r="B99" s="242"/>
      <c r="N99" s="182"/>
      <c r="O99" s="182"/>
      <c r="X99" s="248"/>
      <c r="Y99" s="185"/>
      <c r="Z99" s="185"/>
    </row>
    <row r="100" spans="2:26" ht="12.95" customHeight="1" thickBot="1">
      <c r="B100" s="249"/>
      <c r="C100" s="250"/>
      <c r="D100" s="250"/>
      <c r="E100" s="250"/>
      <c r="F100" s="250"/>
      <c r="G100" s="633"/>
      <c r="H100" s="633"/>
      <c r="I100" s="633"/>
      <c r="J100" s="250"/>
      <c r="K100" s="250"/>
      <c r="L100" s="250"/>
      <c r="M100" s="250"/>
      <c r="N100" s="479"/>
      <c r="O100" s="479"/>
      <c r="P100" s="250"/>
      <c r="Q100" s="250"/>
      <c r="R100" s="250"/>
      <c r="S100" s="250"/>
      <c r="T100" s="250"/>
      <c r="U100" s="250"/>
      <c r="V100" s="250"/>
      <c r="W100" s="250"/>
      <c r="X100" s="251"/>
      <c r="Y100" s="185"/>
      <c r="Z100" s="185"/>
    </row>
    <row r="101" spans="2:26" ht="12.95" customHeight="1">
      <c r="B101" s="221"/>
      <c r="C101" s="185"/>
      <c r="D101" s="185"/>
      <c r="E101" s="185"/>
      <c r="F101" s="185"/>
      <c r="J101" s="185"/>
      <c r="K101" s="185"/>
      <c r="L101" s="185"/>
      <c r="M101" s="185"/>
      <c r="N101" s="478"/>
      <c r="O101" s="478"/>
      <c r="P101" s="185"/>
      <c r="Q101" s="185"/>
      <c r="R101" s="185"/>
      <c r="S101" s="185"/>
      <c r="T101" s="185"/>
      <c r="U101" s="185"/>
      <c r="V101" s="185"/>
      <c r="W101" s="185"/>
      <c r="X101" s="185"/>
      <c r="Y101" s="216"/>
      <c r="Z101" s="216"/>
    </row>
    <row r="102" spans="2:26" ht="12.95" customHeight="1">
      <c r="G102" s="614"/>
      <c r="H102" s="614"/>
      <c r="I102" s="614"/>
    </row>
    <row r="104" spans="2:26" ht="12.95" customHeight="1">
      <c r="K104" s="528"/>
    </row>
    <row r="105" spans="2:26" ht="12.95" customHeight="1">
      <c r="K105" s="528"/>
    </row>
    <row r="106" spans="2:26" ht="12.95" customHeight="1">
      <c r="K106" s="528"/>
    </row>
    <row r="107" spans="2:26" ht="12.95" customHeight="1">
      <c r="G107" s="614"/>
      <c r="H107" s="614"/>
      <c r="I107" s="614"/>
      <c r="K107" s="528"/>
    </row>
  </sheetData>
  <mergeCells count="20">
    <mergeCell ref="J74:L75"/>
    <mergeCell ref="T74:U75"/>
    <mergeCell ref="C78:C79"/>
    <mergeCell ref="C84:C85"/>
    <mergeCell ref="B41:L41"/>
    <mergeCell ref="P52:S52"/>
    <mergeCell ref="C55:C56"/>
    <mergeCell ref="N55:T56"/>
    <mergeCell ref="C70:C71"/>
    <mergeCell ref="N72:T73"/>
    <mergeCell ref="C16:C17"/>
    <mergeCell ref="E19:G20"/>
    <mergeCell ref="C21:D22"/>
    <mergeCell ref="C28:C29"/>
    <mergeCell ref="B40:L40"/>
    <mergeCell ref="BC5:BC9"/>
    <mergeCell ref="J2:T3"/>
    <mergeCell ref="T4:U4"/>
    <mergeCell ref="G6:O6"/>
    <mergeCell ref="R6:S6"/>
  </mergeCells>
  <conditionalFormatting sqref="J72">
    <cfRule type="iconSet" priority="1">
      <iconSet iconSet="4TrafficLights">
        <cfvo type="percent" val="0"/>
        <cfvo type="percent" val="25"/>
        <cfvo type="percent" val="50"/>
        <cfvo type="percent" val="75"/>
      </iconSet>
    </cfRule>
  </conditionalFormatting>
  <hyperlinks>
    <hyperlink ref="G6" r:id="rId1" display="UNHCR Data Portal - Greece"/>
    <hyperlink ref="G6:O6" r:id="rId2" display="UNHCR Greece - Site Map"/>
  </hyperlinks>
  <pageMargins left="0" right="0" top="0" bottom="0" header="0" footer="0"/>
  <pageSetup scale="69" orientation="landscape" r:id="rId3"/>
  <colBreaks count="1" manualBreakCount="1">
    <brk id="24" max="31" man="1"/>
  </colBreak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BU110"/>
  <sheetViews>
    <sheetView showGridLines="0" zoomScaleNormal="100" workbookViewId="0">
      <selection activeCell="V39" sqref="V39"/>
    </sheetView>
  </sheetViews>
  <sheetFormatPr defaultColWidth="8" defaultRowHeight="12.75" customHeight="1"/>
  <cols>
    <col min="1" max="1" width="4.140625" style="182" customWidth="1"/>
    <col min="2" max="2" width="2.85546875" style="182" customWidth="1"/>
    <col min="3" max="3" width="23.140625" style="182" customWidth="1"/>
    <col min="4" max="4" width="2.42578125" style="182" customWidth="1"/>
    <col min="5" max="5" width="14.28515625" style="182" customWidth="1"/>
    <col min="6" max="6" width="7.7109375" style="182" customWidth="1"/>
    <col min="7" max="7" width="5.5703125" style="541" customWidth="1"/>
    <col min="8" max="8" width="10" style="182" customWidth="1"/>
    <col min="9" max="9" width="8.42578125" style="182" customWidth="1"/>
    <col min="10" max="10" width="3.140625" style="182" customWidth="1"/>
    <col min="11" max="11" width="2.5703125" style="182" customWidth="1"/>
    <col min="12" max="12" width="12.5703125" style="471" customWidth="1"/>
    <col min="13" max="13" width="15" style="471" customWidth="1"/>
    <col min="14" max="14" width="5.5703125" style="182" customWidth="1"/>
    <col min="15" max="15" width="5.42578125" style="182" customWidth="1"/>
    <col min="16" max="16" width="11.28515625" style="182" customWidth="1"/>
    <col min="17" max="17" width="6.28515625" style="182" customWidth="1"/>
    <col min="18" max="18" width="10.140625" style="182" customWidth="1"/>
    <col min="19" max="19" width="8.85546875" style="182" customWidth="1"/>
    <col min="20" max="20" width="4" style="182" customWidth="1"/>
    <col min="21" max="21" width="4.140625" style="183" customWidth="1"/>
    <col min="22" max="22" width="29.7109375" style="183" customWidth="1"/>
    <col min="23" max="23" width="31.42578125" style="291" bestFit="1" customWidth="1"/>
    <col min="24" max="24" width="19.28515625" style="423" bestFit="1" customWidth="1"/>
    <col min="25" max="25" width="13.28515625" style="182" customWidth="1"/>
    <col min="26" max="26" width="7.42578125" style="183" customWidth="1"/>
    <col min="27" max="28" width="6.140625" style="183" customWidth="1"/>
    <col min="29" max="29" width="41.42578125" style="183" bestFit="1" customWidth="1"/>
    <col min="30" max="30" width="10.42578125" style="407" bestFit="1" customWidth="1"/>
    <col min="31" max="33" width="6.140625" style="183" customWidth="1"/>
    <col min="34" max="34" width="41.42578125" style="183" bestFit="1" customWidth="1"/>
    <col min="35" max="35" width="5.7109375" style="445" customWidth="1"/>
    <col min="36" max="37" width="6.140625" style="183" customWidth="1"/>
    <col min="38" max="38" width="40.5703125" style="183" bestFit="1" customWidth="1"/>
    <col min="39" max="39" width="19.5703125" style="407" bestFit="1" customWidth="1"/>
    <col min="40" max="40" width="9.42578125" style="183" customWidth="1"/>
    <col min="41" max="41" width="6.140625" style="183" customWidth="1"/>
    <col min="42" max="42" width="49.7109375" style="183" bestFit="1" customWidth="1"/>
    <col min="43" max="43" width="17.7109375" style="407" bestFit="1" customWidth="1"/>
    <col min="44" max="44" width="6.140625" style="183" customWidth="1"/>
    <col min="45" max="45" width="11" style="183" customWidth="1"/>
    <col min="46" max="48" width="6.140625" style="183" customWidth="1"/>
    <col min="49" max="49" width="14.42578125" style="183" bestFit="1" customWidth="1"/>
    <col min="50" max="52" width="6.140625" style="183" customWidth="1"/>
    <col min="53" max="53" width="7" style="183" customWidth="1"/>
    <col min="54" max="54" width="6.140625" style="183" customWidth="1"/>
    <col min="55" max="60" width="8" style="182" customWidth="1"/>
    <col min="61" max="16384" width="8" style="182"/>
  </cols>
  <sheetData>
    <row r="1" spans="2:73" ht="12.75" customHeight="1">
      <c r="B1" s="232"/>
      <c r="C1" s="233"/>
      <c r="D1" s="233"/>
      <c r="E1" s="233"/>
      <c r="F1" s="233"/>
      <c r="G1" s="622"/>
      <c r="H1" s="234"/>
      <c r="I1" s="234"/>
      <c r="J1" s="235"/>
      <c r="K1" s="235"/>
      <c r="L1" s="468"/>
      <c r="M1" s="468"/>
      <c r="N1" s="235"/>
      <c r="O1" s="235"/>
      <c r="P1" s="235"/>
      <c r="Q1" s="235"/>
      <c r="R1" s="235"/>
      <c r="S1" s="235"/>
      <c r="T1" s="660"/>
    </row>
    <row r="2" spans="2:73" ht="12.75" customHeight="1">
      <c r="B2" s="236"/>
      <c r="C2" s="214"/>
      <c r="D2" s="214"/>
      <c r="E2" s="214"/>
      <c r="F2" s="214"/>
      <c r="G2" s="623"/>
      <c r="H2" s="1109" t="s">
        <v>638</v>
      </c>
      <c r="I2" s="1109"/>
      <c r="J2" s="1109"/>
      <c r="K2" s="1109"/>
      <c r="L2" s="1109"/>
      <c r="M2" s="1109"/>
      <c r="N2" s="1109"/>
      <c r="O2" s="1109"/>
      <c r="P2" s="1109"/>
      <c r="Q2" s="1109"/>
      <c r="R2" s="1109"/>
      <c r="S2" s="467"/>
      <c r="T2" s="661"/>
    </row>
    <row r="3" spans="2:73" ht="24" customHeight="1">
      <c r="B3" s="236"/>
      <c r="C3" s="214"/>
      <c r="D3" s="214"/>
      <c r="E3" s="214"/>
      <c r="F3" s="214"/>
      <c r="G3" s="652"/>
      <c r="H3" s="1109"/>
      <c r="I3" s="1109"/>
      <c r="J3" s="1109"/>
      <c r="K3" s="1109"/>
      <c r="L3" s="1109"/>
      <c r="M3" s="1109"/>
      <c r="N3" s="1109"/>
      <c r="O3" s="1109"/>
      <c r="P3" s="1109"/>
      <c r="Q3" s="1109"/>
      <c r="R3" s="1109"/>
      <c r="S3" s="467"/>
      <c r="T3" s="661"/>
    </row>
    <row r="4" spans="2:73" ht="14.25" customHeight="1">
      <c r="B4" s="236"/>
      <c r="C4" s="214"/>
      <c r="D4" s="214"/>
      <c r="E4" s="214"/>
      <c r="F4" s="214"/>
      <c r="G4" s="646"/>
      <c r="H4" s="646"/>
      <c r="I4" s="646"/>
      <c r="J4" s="646"/>
      <c r="K4" s="646"/>
      <c r="L4" s="646"/>
      <c r="M4" s="646"/>
      <c r="N4" s="646"/>
      <c r="O4" s="651" t="str">
        <f>Data_original!G1</f>
        <v>Date last updated:</v>
      </c>
      <c r="P4" s="581"/>
      <c r="Q4" s="581"/>
      <c r="R4" s="1105" t="str">
        <f>X12</f>
        <v>31/03/2016</v>
      </c>
      <c r="S4" s="1105"/>
      <c r="T4" s="238"/>
      <c r="V4" s="279" t="s">
        <v>184</v>
      </c>
    </row>
    <row r="5" spans="2:73" ht="12.75" customHeight="1">
      <c r="B5" s="236"/>
      <c r="C5" s="214"/>
      <c r="D5" s="214"/>
      <c r="E5" s="214"/>
      <c r="F5" s="214"/>
      <c r="G5" s="439"/>
      <c r="H5" s="439"/>
      <c r="I5" s="439"/>
      <c r="J5" s="439"/>
      <c r="K5" s="439"/>
      <c r="L5" s="439"/>
      <c r="M5" s="439"/>
      <c r="N5" s="439"/>
      <c r="O5" s="439"/>
      <c r="P5" s="439"/>
      <c r="Q5" s="439"/>
      <c r="R5" s="439"/>
      <c r="S5" s="439"/>
      <c r="T5" s="238"/>
      <c r="V5" s="280" t="s">
        <v>170</v>
      </c>
      <c r="AY5" s="195"/>
      <c r="AZ5" s="195"/>
      <c r="BA5" s="195"/>
      <c r="BB5" s="195"/>
      <c r="BC5" s="195"/>
      <c r="BD5" s="195"/>
      <c r="BE5" s="195"/>
      <c r="BF5" s="195"/>
      <c r="BG5" s="195"/>
      <c r="BH5" s="195"/>
      <c r="BI5" s="195"/>
      <c r="BJ5" s="195"/>
    </row>
    <row r="6" spans="2:73" ht="12.75" customHeight="1">
      <c r="B6" s="237"/>
      <c r="C6" s="222"/>
      <c r="D6" s="222"/>
      <c r="E6" s="222"/>
      <c r="F6" s="222"/>
      <c r="G6" s="1119" t="s">
        <v>370</v>
      </c>
      <c r="H6" s="1119"/>
      <c r="I6" s="1119"/>
      <c r="J6" s="1119"/>
      <c r="K6" s="1119"/>
      <c r="L6" s="1119"/>
      <c r="M6" s="1119"/>
      <c r="N6" s="222"/>
      <c r="O6" s="439" t="str">
        <f>W16</f>
        <v>Lat:</v>
      </c>
      <c r="P6" s="1120">
        <f>X16</f>
        <v>37.938417999999999</v>
      </c>
      <c r="Q6" s="1120"/>
      <c r="R6" s="582" t="str">
        <f>W18</f>
        <v>Long:</v>
      </c>
      <c r="S6" s="582">
        <f>X18</f>
        <v>21.206941</v>
      </c>
      <c r="T6" s="238"/>
      <c r="U6" s="192"/>
      <c r="V6" s="192"/>
      <c r="W6" s="292"/>
      <c r="X6" s="424"/>
      <c r="Y6" s="283"/>
      <c r="Z6" s="192"/>
      <c r="AA6" s="192"/>
      <c r="AB6" s="192"/>
      <c r="AC6" s="192"/>
      <c r="AD6" s="420"/>
      <c r="AE6" s="192"/>
      <c r="AF6" s="192"/>
      <c r="AG6" s="192"/>
      <c r="AH6" s="192"/>
      <c r="AI6" s="446"/>
      <c r="AJ6" s="191"/>
      <c r="AK6" s="191"/>
      <c r="AL6" s="191"/>
      <c r="AM6" s="408"/>
      <c r="AX6" s="191"/>
      <c r="AY6" s="191"/>
      <c r="AZ6" s="191"/>
      <c r="BA6" s="202"/>
      <c r="BB6" s="202"/>
      <c r="BC6" s="202"/>
      <c r="BD6" s="202"/>
      <c r="BE6" s="202"/>
      <c r="BF6" s="202"/>
      <c r="BG6" s="191"/>
      <c r="BH6" s="191"/>
      <c r="BI6" s="191"/>
      <c r="BJ6" s="195"/>
    </row>
    <row r="7" spans="2:73" ht="12.75" customHeight="1">
      <c r="B7" s="237"/>
      <c r="C7" s="222"/>
      <c r="D7" s="222"/>
      <c r="E7" s="222"/>
      <c r="F7" s="222"/>
      <c r="G7" s="624"/>
      <c r="H7" s="222"/>
      <c r="I7" s="222"/>
      <c r="J7" s="222"/>
      <c r="K7" s="222"/>
      <c r="L7" s="469"/>
      <c r="M7" s="469"/>
      <c r="N7" s="222"/>
      <c r="O7" s="222"/>
      <c r="P7" s="222"/>
      <c r="Q7" s="222"/>
      <c r="R7" s="222"/>
      <c r="S7" s="222"/>
      <c r="T7" s="238"/>
      <c r="U7" s="192"/>
      <c r="V7" s="192"/>
      <c r="W7" s="292"/>
      <c r="X7" s="424"/>
      <c r="Y7" s="283"/>
      <c r="Z7" s="192"/>
      <c r="AA7" s="192"/>
      <c r="AB7" s="192"/>
      <c r="AC7" s="192"/>
      <c r="AD7" s="420"/>
      <c r="AE7" s="192"/>
      <c r="AF7" s="192"/>
      <c r="AG7" s="192"/>
      <c r="AH7" s="192"/>
      <c r="AI7" s="446"/>
      <c r="AJ7" s="191"/>
      <c r="AK7" s="191"/>
      <c r="AL7" s="191"/>
      <c r="AM7" s="408"/>
      <c r="AX7" s="191"/>
      <c r="AY7" s="191"/>
      <c r="AZ7" s="191"/>
      <c r="BA7" s="202"/>
      <c r="BB7" s="202"/>
      <c r="BC7" s="202"/>
      <c r="BD7" s="202"/>
      <c r="BE7" s="202"/>
      <c r="BF7" s="202"/>
      <c r="BG7" s="191"/>
      <c r="BH7" s="191"/>
      <c r="BI7" s="191"/>
      <c r="BJ7" s="195"/>
    </row>
    <row r="8" spans="2:73" s="228" customFormat="1" ht="12.95" customHeight="1">
      <c r="B8" s="239"/>
      <c r="G8" s="625"/>
      <c r="J8" s="215"/>
      <c r="R8" s="215"/>
      <c r="S8" s="215"/>
      <c r="T8" s="240"/>
      <c r="U8" s="223"/>
      <c r="V8" s="223"/>
      <c r="W8" s="293"/>
      <c r="X8" s="425"/>
      <c r="Y8" s="287"/>
      <c r="Z8" s="223"/>
      <c r="AA8" s="223"/>
      <c r="AB8" s="223"/>
      <c r="AC8" s="223" t="s">
        <v>22</v>
      </c>
      <c r="AD8" s="421"/>
      <c r="AE8" s="223"/>
      <c r="AF8" s="223"/>
      <c r="AG8" s="223"/>
      <c r="AH8" s="223" t="s">
        <v>28</v>
      </c>
      <c r="AI8" s="447"/>
      <c r="AJ8" s="224"/>
      <c r="AK8" s="224"/>
      <c r="AL8" s="224" t="s">
        <v>2</v>
      </c>
      <c r="AM8" s="409"/>
      <c r="AN8" s="225"/>
      <c r="AO8" s="225"/>
      <c r="AP8" s="455" t="s">
        <v>26</v>
      </c>
      <c r="AQ8" s="418"/>
      <c r="AR8" s="225"/>
      <c r="AS8" s="225"/>
      <c r="AT8" s="225"/>
      <c r="AU8" s="225"/>
      <c r="AV8" s="225"/>
      <c r="AW8" s="225"/>
      <c r="AX8" s="224"/>
      <c r="AY8" s="224"/>
      <c r="AZ8" s="224"/>
      <c r="BA8" s="226"/>
      <c r="BB8" s="226"/>
      <c r="BC8" s="226"/>
      <c r="BD8" s="226"/>
      <c r="BE8" s="226"/>
      <c r="BF8" s="226"/>
      <c r="BG8" s="224"/>
      <c r="BH8" s="224"/>
      <c r="BI8" s="224"/>
      <c r="BJ8" s="227"/>
    </row>
    <row r="9" spans="2:73" s="188" customFormat="1" ht="12.95" customHeight="1">
      <c r="B9" s="241"/>
      <c r="C9" s="605" t="str">
        <f>W19</f>
        <v>Type of site:</v>
      </c>
      <c r="D9" s="605"/>
      <c r="E9" s="648" t="str">
        <f>X19</f>
        <v>Emergency reception site</v>
      </c>
      <c r="F9" s="648"/>
      <c r="G9" s="647"/>
      <c r="J9" s="540"/>
      <c r="K9" s="540"/>
      <c r="L9" s="470"/>
      <c r="O9" s="185"/>
      <c r="Q9" s="254"/>
      <c r="R9" s="254"/>
      <c r="S9" s="254"/>
      <c r="T9" s="441"/>
      <c r="U9" s="193"/>
      <c r="V9" s="193"/>
      <c r="W9" s="292" t="s">
        <v>16</v>
      </c>
      <c r="X9" s="424"/>
      <c r="Y9" s="329"/>
      <c r="Z9" s="295"/>
      <c r="AC9" s="406" t="str">
        <f>Data_original!AQ1</f>
        <v># Tents:</v>
      </c>
      <c r="AD9" s="653">
        <f>Data_original!AQ2</f>
        <v>0</v>
      </c>
      <c r="AH9" s="406" t="str">
        <f>Data_original!BJ1</f>
        <v># Toilets:</v>
      </c>
      <c r="AI9" s="448">
        <f>Data_original!BJ2</f>
        <v>43</v>
      </c>
      <c r="AL9" s="406" t="str">
        <f>Data_original!BW1</f>
        <v>Frequency of meals:</v>
      </c>
      <c r="AM9" s="653" t="str">
        <f>Data_original!BW2</f>
        <v>3 times per day</v>
      </c>
      <c r="AO9" s="329"/>
      <c r="AP9" s="406" t="str">
        <f>Data_original!CK1</f>
        <v>Safe spaces for children:</v>
      </c>
      <c r="AQ9" s="653" t="str">
        <f>Data_original!CK2</f>
        <v>Yes</v>
      </c>
      <c r="AR9" s="329"/>
      <c r="AS9" s="329"/>
      <c r="AW9" s="329"/>
      <c r="AY9" s="329"/>
      <c r="BF9" s="333"/>
      <c r="BG9" s="333"/>
      <c r="BH9" s="333"/>
      <c r="BI9" s="333"/>
      <c r="BJ9" s="333"/>
      <c r="BK9" s="334"/>
      <c r="BL9" s="334"/>
      <c r="BM9" s="334"/>
      <c r="BN9" s="334"/>
      <c r="BO9" s="334"/>
      <c r="BP9" s="334"/>
      <c r="BQ9" s="334"/>
      <c r="BR9" s="335"/>
      <c r="BS9" s="204"/>
      <c r="BT9" s="204"/>
      <c r="BU9" s="204"/>
    </row>
    <row r="10" spans="2:73" ht="12.95" customHeight="1">
      <c r="B10" s="242"/>
      <c r="C10" s="555"/>
      <c r="D10" s="555"/>
      <c r="E10" s="648"/>
      <c r="F10" s="648"/>
      <c r="G10" s="647"/>
      <c r="I10" s="529"/>
      <c r="J10" s="405"/>
      <c r="K10" s="405"/>
      <c r="Q10" s="256"/>
      <c r="R10" s="256"/>
      <c r="S10" s="256"/>
      <c r="T10" s="257"/>
      <c r="U10" s="194"/>
      <c r="V10" s="194"/>
      <c r="W10" s="527" t="str">
        <f>Data_original!C1</f>
        <v>Current capacity:</v>
      </c>
      <c r="X10" s="527">
        <f>Data_original!C2</f>
        <v>300</v>
      </c>
      <c r="Y10" s="294"/>
      <c r="AC10" s="406" t="str">
        <f>Data_original!AS1</f>
        <v># Rub Halls:</v>
      </c>
      <c r="AD10" s="653">
        <f>Data_original!AS2</f>
        <v>0</v>
      </c>
      <c r="AH10" s="406" t="str">
        <f>Data_original!BK1</f>
        <v>Toilets in separated area for women:</v>
      </c>
      <c r="AI10" s="448" t="str">
        <f>Data_original!BK2</f>
        <v>Yes</v>
      </c>
      <c r="AL10" s="406" t="str">
        <f>Data_original!BX1</f>
        <v>Types of meals distributed:</v>
      </c>
      <c r="AM10" s="653" t="str">
        <f>Data_original!BX2</f>
        <v>Hot Meals, Sandwiches</v>
      </c>
      <c r="AP10" s="406" t="str">
        <f>Data_original!CL1</f>
        <v>Referral mechanism in place for:</v>
      </c>
      <c r="AQ10" s="653">
        <f>Data_original!CL2</f>
        <v>0</v>
      </c>
      <c r="AR10" s="329"/>
      <c r="AS10" s="329"/>
      <c r="AW10" s="329"/>
      <c r="AY10" s="329"/>
      <c r="BF10" s="336"/>
      <c r="BG10" s="337"/>
      <c r="BH10" s="337"/>
      <c r="BI10" s="337"/>
      <c r="BJ10" s="337"/>
      <c r="BK10" s="337"/>
      <c r="BL10" s="337"/>
      <c r="BM10" s="337"/>
      <c r="BN10" s="337"/>
      <c r="BO10" s="337"/>
      <c r="BP10" s="337"/>
      <c r="BQ10" s="337"/>
      <c r="BR10" s="338"/>
      <c r="BS10" s="205"/>
      <c r="BT10" s="205"/>
      <c r="BU10" s="205"/>
    </row>
    <row r="11" spans="2:73" ht="12.95" customHeight="1">
      <c r="B11" s="242"/>
      <c r="C11" s="605" t="str">
        <f>W13</f>
        <v>Opening date:</v>
      </c>
      <c r="E11" s="601" t="str">
        <f>X13</f>
        <v>31/03/2016</v>
      </c>
      <c r="F11" s="555"/>
      <c r="H11" s="541"/>
      <c r="I11" s="541"/>
      <c r="J11" s="290"/>
      <c r="K11" s="290"/>
      <c r="Q11" s="256"/>
      <c r="R11" s="256"/>
      <c r="S11" s="256"/>
      <c r="T11" s="257"/>
      <c r="U11" s="194"/>
      <c r="V11" s="194"/>
      <c r="W11" s="527" t="str">
        <f>Data_original!E1</f>
        <v># People in site:</v>
      </c>
      <c r="X11" s="527">
        <f>Data_original!E2</f>
        <v>328</v>
      </c>
      <c r="Y11" s="281"/>
      <c r="Z11" s="194"/>
      <c r="AA11" s="194"/>
      <c r="AB11" s="194"/>
      <c r="AC11" s="406" t="str">
        <f>Data_original!AT1</f>
        <v># RHUs:</v>
      </c>
      <c r="AD11" s="653">
        <f>Data_original!AT2</f>
        <v>0</v>
      </c>
      <c r="AE11" s="194"/>
      <c r="AF11" s="194"/>
      <c r="AH11" s="406" t="str">
        <f>Data_original!BL1</f>
        <v># broken/Non working toilets:</v>
      </c>
      <c r="AI11" s="448">
        <f>Data_original!BL2</f>
        <v>0</v>
      </c>
      <c r="AJ11" s="181"/>
      <c r="AK11" s="181"/>
      <c r="AL11" s="406" t="str">
        <f>Data_original!BY1</f>
        <v xml:space="preserve">Dry Food </v>
      </c>
      <c r="AM11" s="653" t="str">
        <f>Data_original!BY2</f>
        <v>No</v>
      </c>
      <c r="AN11" s="196"/>
      <c r="AO11" s="196"/>
      <c r="AP11" s="406" t="str">
        <f>Data_original!CM1</f>
        <v>SGBV:</v>
      </c>
      <c r="AQ11" s="653" t="str">
        <f>Data_original!CM2</f>
        <v>No</v>
      </c>
      <c r="AR11" s="196"/>
      <c r="AS11" s="196"/>
      <c r="AT11" s="200"/>
      <c r="AU11" s="200"/>
      <c r="AV11" s="200"/>
      <c r="AW11" s="200"/>
      <c r="AX11" s="200"/>
      <c r="AY11" s="200"/>
      <c r="AZ11" s="200"/>
      <c r="BA11" s="198"/>
      <c r="BB11" s="198"/>
      <c r="BC11" s="198"/>
      <c r="BD11" s="198"/>
      <c r="BE11" s="198"/>
      <c r="BF11" s="198"/>
      <c r="BG11" s="200"/>
      <c r="BH11" s="200"/>
      <c r="BI11" s="183"/>
      <c r="BJ11" s="183"/>
      <c r="BK11" s="183"/>
      <c r="BL11" s="183"/>
      <c r="BM11" s="183"/>
      <c r="BN11" s="183"/>
      <c r="BO11" s="183"/>
      <c r="BP11" s="183"/>
      <c r="BQ11" s="183"/>
      <c r="BR11" s="205"/>
      <c r="BS11" s="205"/>
      <c r="BT11" s="205"/>
      <c r="BU11" s="205"/>
    </row>
    <row r="12" spans="2:73" ht="12.95" customHeight="1">
      <c r="B12" s="242"/>
      <c r="D12" s="605"/>
      <c r="F12" s="617"/>
      <c r="J12" s="405"/>
      <c r="K12" s="405"/>
      <c r="L12" s="472"/>
      <c r="M12" s="1188"/>
      <c r="N12" s="1188"/>
      <c r="O12" s="1188"/>
      <c r="P12" s="1188"/>
      <c r="Q12" s="1188"/>
      <c r="R12" s="1188"/>
      <c r="S12" s="1188"/>
      <c r="T12" s="1189"/>
      <c r="U12" s="189"/>
      <c r="V12" s="189"/>
      <c r="W12" s="330" t="str">
        <f>Data_original!G1</f>
        <v>Date last updated:</v>
      </c>
      <c r="X12" s="442" t="str">
        <f>Data_original!G2</f>
        <v>31/03/2016</v>
      </c>
      <c r="Y12" s="282"/>
      <c r="Z12" s="189"/>
      <c r="AA12" s="189"/>
      <c r="AB12" s="189"/>
      <c r="AC12" s="406" t="str">
        <f>Data_original!AU1</f>
        <v># Pre Fabs:</v>
      </c>
      <c r="AD12" s="653">
        <f>Data_original!AU2</f>
        <v>0</v>
      </c>
      <c r="AE12" s="189"/>
      <c r="AF12" s="189"/>
      <c r="AG12" s="189"/>
      <c r="AH12" s="189"/>
      <c r="AJ12" s="189"/>
      <c r="AK12" s="189"/>
      <c r="AL12" s="406" t="str">
        <f>Data_original!BZ1</f>
        <v xml:space="preserve">Hot Meals </v>
      </c>
      <c r="AM12" s="653" t="str">
        <f>Data_original!BZ2</f>
        <v>Yes</v>
      </c>
      <c r="AN12" s="196"/>
      <c r="AO12" s="201"/>
      <c r="AP12" s="406" t="str">
        <f>Data_original!CN1</f>
        <v>UASC:</v>
      </c>
      <c r="AQ12" s="653" t="str">
        <f>Data_original!CN2</f>
        <v>No</v>
      </c>
      <c r="AR12" s="196"/>
      <c r="AS12" s="196"/>
      <c r="AT12" s="201"/>
      <c r="AU12" s="196"/>
      <c r="AV12" s="196"/>
      <c r="AW12" s="201"/>
      <c r="AX12" s="201"/>
      <c r="AY12" s="201"/>
      <c r="AZ12" s="197"/>
      <c r="BA12" s="198"/>
      <c r="BB12" s="199"/>
      <c r="BC12" s="199"/>
      <c r="BD12" s="199"/>
      <c r="BE12" s="199"/>
      <c r="BF12" s="199"/>
      <c r="BG12" s="197"/>
      <c r="BH12" s="197"/>
      <c r="BI12" s="183"/>
      <c r="BJ12" s="183"/>
      <c r="BK12" s="183"/>
      <c r="BL12" s="183"/>
      <c r="BM12" s="183"/>
      <c r="BN12" s="183"/>
      <c r="BO12" s="183"/>
      <c r="BP12" s="183"/>
      <c r="BQ12" s="183"/>
      <c r="BR12" s="205"/>
      <c r="BS12" s="205"/>
      <c r="BT12" s="205"/>
      <c r="BU12" s="205"/>
    </row>
    <row r="13" spans="2:73" ht="12.95" customHeight="1">
      <c r="B13" s="242"/>
      <c r="C13" s="618" t="str">
        <f>W10</f>
        <v>Current capacity:</v>
      </c>
      <c r="D13" s="555"/>
      <c r="E13" s="619">
        <f>X10</f>
        <v>300</v>
      </c>
      <c r="F13" s="555"/>
      <c r="I13" s="466"/>
      <c r="J13" s="405"/>
      <c r="K13" s="405"/>
      <c r="L13" s="473"/>
      <c r="M13" s="1186"/>
      <c r="N13" s="1186"/>
      <c r="O13" s="1186"/>
      <c r="P13" s="1186"/>
      <c r="Q13" s="1186"/>
      <c r="R13" s="1186"/>
      <c r="S13" s="1186"/>
      <c r="T13" s="1187"/>
      <c r="U13" s="189"/>
      <c r="V13" s="189"/>
      <c r="W13" s="330" t="str">
        <f>Data_original!B1</f>
        <v>Opening date:</v>
      </c>
      <c r="X13" s="438" t="str">
        <f>Data_original!B2</f>
        <v>31/03/2016</v>
      </c>
      <c r="Y13" s="282"/>
      <c r="Z13" s="189"/>
      <c r="AA13" s="189"/>
      <c r="AB13" s="189"/>
      <c r="AC13" s="406" t="str">
        <f>Data_original!AW1</f>
        <v># people accommodated in buildings:</v>
      </c>
      <c r="AD13" s="653">
        <f>Data_original!AW2</f>
        <v>328</v>
      </c>
      <c r="AE13" s="189"/>
      <c r="AF13" s="189"/>
      <c r="AG13" s="189"/>
      <c r="AH13" s="189"/>
      <c r="AI13" s="450"/>
      <c r="AJ13" s="189"/>
      <c r="AK13" s="189"/>
      <c r="AL13" s="406" t="str">
        <f>Data_original!CA1</f>
        <v xml:space="preserve">Sandwiches </v>
      </c>
      <c r="AM13" s="653" t="str">
        <f>Data_original!CA2</f>
        <v>Yes</v>
      </c>
      <c r="AN13" s="201"/>
      <c r="AO13" s="201"/>
      <c r="AP13" s="406" t="str">
        <f>Data_original!CO1</f>
        <v>Psychosocial support:</v>
      </c>
      <c r="AQ13" s="653" t="str">
        <f>Data_original!CO2</f>
        <v>No</v>
      </c>
      <c r="AR13" s="201"/>
      <c r="AS13" s="201"/>
      <c r="AT13" s="201"/>
      <c r="AU13" s="201"/>
      <c r="AV13" s="201"/>
      <c r="AW13" s="201"/>
      <c r="AX13" s="201"/>
      <c r="AY13" s="201"/>
      <c r="AZ13" s="197"/>
      <c r="BA13" s="198"/>
      <c r="BB13" s="199"/>
      <c r="BC13" s="199"/>
      <c r="BD13" s="199"/>
      <c r="BE13" s="199"/>
      <c r="BF13" s="199"/>
      <c r="BG13" s="197"/>
      <c r="BH13" s="197"/>
      <c r="BI13" s="183"/>
      <c r="BJ13" s="183"/>
      <c r="BK13" s="183"/>
      <c r="BL13" s="183"/>
      <c r="BM13" s="183"/>
      <c r="BN13" s="183"/>
      <c r="BO13" s="183"/>
      <c r="BP13" s="183"/>
      <c r="BQ13" s="183"/>
      <c r="BR13" s="205"/>
      <c r="BS13" s="205"/>
      <c r="BT13" s="205"/>
      <c r="BU13" s="205"/>
    </row>
    <row r="14" spans="2:73" ht="12.95" customHeight="1">
      <c r="B14" s="242"/>
      <c r="D14" s="618"/>
      <c r="F14" s="555"/>
      <c r="I14" s="466"/>
      <c r="J14" s="290"/>
      <c r="K14" s="290"/>
      <c r="L14" s="473"/>
      <c r="M14" s="1186"/>
      <c r="N14" s="1186"/>
      <c r="O14" s="1186"/>
      <c r="P14" s="1186"/>
      <c r="Q14" s="1186"/>
      <c r="R14" s="1186"/>
      <c r="S14" s="1186"/>
      <c r="T14" s="1187"/>
      <c r="U14" s="189"/>
      <c r="V14" s="189"/>
      <c r="W14" s="330" t="str">
        <f>Data_original!I1</f>
        <v>Site management:</v>
      </c>
      <c r="X14" s="426" t="str">
        <f>Data_original!I2</f>
        <v>Hellenic Army</v>
      </c>
      <c r="Y14" s="282"/>
      <c r="Z14" s="189"/>
      <c r="AA14" s="189"/>
      <c r="AB14" s="189"/>
      <c r="AC14" s="189"/>
      <c r="AE14" s="189"/>
      <c r="AF14" s="189"/>
      <c r="AG14" s="189"/>
      <c r="AH14" s="406" t="str">
        <f>Data_original!BN1</f>
        <v># Showers:</v>
      </c>
      <c r="AI14" s="448">
        <f>Data_original!BN2</f>
        <v>38</v>
      </c>
      <c r="AJ14" s="189"/>
      <c r="AK14" s="189"/>
      <c r="AL14" s="406" t="str">
        <f>Data_original!CB1</f>
        <v xml:space="preserve">Other meals </v>
      </c>
      <c r="AM14" s="653" t="str">
        <f>Data_original!CB2</f>
        <v>No</v>
      </c>
      <c r="AN14" s="201"/>
      <c r="AO14" s="196"/>
      <c r="AP14" s="406" t="str">
        <f>Data_original!CP1</f>
        <v>Other referral mechanism:</v>
      </c>
      <c r="AQ14" s="653" t="str">
        <f>Data_original!CP2</f>
        <v>No</v>
      </c>
      <c r="AR14" s="201"/>
      <c r="AS14" s="201"/>
      <c r="AT14" s="201"/>
      <c r="AU14" s="196"/>
      <c r="AV14" s="196"/>
      <c r="AW14" s="196"/>
      <c r="AX14" s="196"/>
      <c r="AY14" s="201"/>
      <c r="AZ14" s="197"/>
      <c r="BA14" s="198"/>
      <c r="BB14" s="199"/>
      <c r="BC14" s="199"/>
      <c r="BD14" s="199"/>
      <c r="BE14" s="199"/>
      <c r="BF14" s="199"/>
      <c r="BG14" s="197"/>
      <c r="BH14" s="197"/>
      <c r="BI14" s="183"/>
      <c r="BJ14" s="183"/>
      <c r="BK14" s="183"/>
      <c r="BL14" s="183"/>
      <c r="BM14" s="183"/>
      <c r="BN14" s="183"/>
      <c r="BO14" s="183"/>
      <c r="BP14" s="183"/>
      <c r="BQ14" s="183"/>
      <c r="BR14" s="205"/>
      <c r="BS14" s="205"/>
      <c r="BT14" s="205"/>
      <c r="BU14" s="205"/>
    </row>
    <row r="15" spans="2:73" ht="12.95" customHeight="1">
      <c r="B15" s="242"/>
      <c r="C15" s="620" t="str">
        <f>W11</f>
        <v># People in site:</v>
      </c>
      <c r="D15" s="620"/>
      <c r="E15" s="621">
        <f>X11</f>
        <v>328</v>
      </c>
      <c r="F15" s="555"/>
      <c r="J15" s="405"/>
      <c r="K15" s="405"/>
      <c r="L15" s="472"/>
      <c r="M15" s="472"/>
      <c r="N15" s="255"/>
      <c r="O15" s="255"/>
      <c r="P15" s="255"/>
      <c r="Q15" s="255"/>
      <c r="R15" s="255"/>
      <c r="S15" s="255"/>
      <c r="T15" s="463"/>
      <c r="U15" s="189"/>
      <c r="V15" s="189"/>
      <c r="W15" s="330" t="str">
        <f>Data_original!K1</f>
        <v>Status:</v>
      </c>
      <c r="X15" s="426" t="str">
        <f>Data_original!K2</f>
        <v>Open</v>
      </c>
      <c r="Y15" s="282"/>
      <c r="Z15" s="189"/>
      <c r="AA15" s="189"/>
      <c r="AB15" s="189"/>
      <c r="AC15" s="189"/>
      <c r="AD15" s="411"/>
      <c r="AE15" s="189"/>
      <c r="AF15" s="189"/>
      <c r="AG15" s="189"/>
      <c r="AH15" s="406" t="str">
        <f>Data_original!BO1</f>
        <v># Showers with hot water:</v>
      </c>
      <c r="AI15" s="448">
        <f>Data_original!BO2</f>
        <v>0</v>
      </c>
      <c r="AJ15" s="189"/>
      <c r="AK15" s="189"/>
      <c r="AL15" s="406" t="str">
        <f>Data_original!CC1</f>
        <v>% Population covered by food distributions:</v>
      </c>
      <c r="AM15" s="653">
        <f>Data_original!CC2</f>
        <v>100</v>
      </c>
      <c r="AN15" s="201"/>
      <c r="AO15" s="196"/>
      <c r="AP15" s="406" t="str">
        <f>Data_original!CR1</f>
        <v>Restoring family link services:</v>
      </c>
      <c r="AQ15" s="653" t="str">
        <f>Data_original!CR2</f>
        <v>No</v>
      </c>
      <c r="AR15" s="201"/>
      <c r="AS15" s="201"/>
      <c r="AT15" s="201"/>
      <c r="AU15" s="196"/>
      <c r="AV15" s="196"/>
      <c r="AW15" s="196"/>
      <c r="AX15" s="196"/>
      <c r="AY15" s="201"/>
      <c r="AZ15" s="197"/>
      <c r="BA15" s="198"/>
      <c r="BB15" s="199"/>
      <c r="BC15" s="199"/>
      <c r="BD15" s="199"/>
      <c r="BE15" s="199"/>
      <c r="BF15" s="199"/>
      <c r="BG15" s="197"/>
      <c r="BH15" s="197"/>
      <c r="BI15" s="183"/>
      <c r="BJ15" s="183"/>
      <c r="BK15" s="183"/>
      <c r="BL15" s="183"/>
      <c r="BM15" s="183"/>
      <c r="BN15" s="183"/>
      <c r="BO15" s="183"/>
      <c r="BP15" s="183"/>
      <c r="BQ15" s="183"/>
      <c r="BR15" s="205"/>
      <c r="BS15" s="205"/>
      <c r="BT15" s="205"/>
      <c r="BU15" s="205"/>
    </row>
    <row r="16" spans="2:73" ht="12.95" customHeight="1">
      <c r="B16" s="242"/>
      <c r="C16" s="1190" t="s">
        <v>348</v>
      </c>
      <c r="D16" s="607"/>
      <c r="I16" s="580"/>
      <c r="J16" s="405"/>
      <c r="K16" s="405"/>
      <c r="L16" s="473"/>
      <c r="M16" s="473"/>
      <c r="N16" s="256"/>
      <c r="O16" s="256"/>
      <c r="P16" s="256"/>
      <c r="Q16" s="256"/>
      <c r="R16" s="256"/>
      <c r="S16" s="256"/>
      <c r="T16" s="257"/>
      <c r="U16" s="189"/>
      <c r="V16" s="189"/>
      <c r="W16" s="330" t="str">
        <f>Data_original!M1</f>
        <v>Lat:</v>
      </c>
      <c r="X16" s="426">
        <f>Data_original!M2</f>
        <v>37.938417999999999</v>
      </c>
      <c r="Y16" s="282"/>
      <c r="Z16" s="189"/>
      <c r="AA16" s="189"/>
      <c r="AB16" s="189"/>
      <c r="AC16" s="406" t="str">
        <f>Data_original!AY1</f>
        <v># Tents:</v>
      </c>
      <c r="AD16" s="653">
        <f>Data_original!AY2</f>
        <v>0</v>
      </c>
      <c r="AE16" s="189"/>
      <c r="AF16" s="189"/>
      <c r="AG16" s="189"/>
      <c r="AH16" s="406" t="str">
        <f>Data_original!BP1</f>
        <v>Showers in separated area for women:</v>
      </c>
      <c r="AI16" s="448" t="str">
        <f>Data_original!BP2</f>
        <v>Yes</v>
      </c>
      <c r="AJ16" s="189"/>
      <c r="AK16" s="189"/>
      <c r="AL16" s="406" t="str">
        <f>Data_original!CD1</f>
        <v>Nutritional screening available:</v>
      </c>
      <c r="AM16" s="653" t="str">
        <f>Data_original!CD2</f>
        <v>No</v>
      </c>
      <c r="AN16" s="201"/>
      <c r="AO16" s="201"/>
      <c r="AP16" s="406" t="str">
        <f>Data_original!CS1</f>
        <v>Legal counselling/information provision:</v>
      </c>
      <c r="AQ16" s="653" t="str">
        <f>Data_original!CS2</f>
        <v>No</v>
      </c>
      <c r="AR16" s="201"/>
      <c r="AS16" s="201"/>
      <c r="AT16" s="201"/>
      <c r="AU16" s="201"/>
      <c r="AV16" s="201"/>
      <c r="AW16" s="201"/>
      <c r="AX16" s="196"/>
      <c r="AY16" s="201"/>
      <c r="AZ16" s="197"/>
      <c r="BA16" s="198"/>
      <c r="BB16" s="199"/>
      <c r="BC16" s="199"/>
      <c r="BD16" s="199"/>
      <c r="BE16" s="199"/>
      <c r="BF16" s="199"/>
      <c r="BG16" s="197"/>
      <c r="BH16" s="197"/>
      <c r="BI16" s="183"/>
      <c r="BJ16" s="183"/>
      <c r="BK16" s="183"/>
      <c r="BL16" s="183"/>
      <c r="BM16" s="183"/>
      <c r="BN16" s="183"/>
      <c r="BO16" s="183"/>
      <c r="BP16" s="183"/>
      <c r="BQ16" s="183"/>
      <c r="BR16" s="205"/>
      <c r="BS16" s="205"/>
      <c r="BT16" s="205"/>
      <c r="BU16" s="205"/>
    </row>
    <row r="17" spans="2:73" ht="12.95" customHeight="1">
      <c r="B17" s="242"/>
      <c r="C17" s="1190"/>
      <c r="D17" s="607"/>
      <c r="I17" s="580"/>
      <c r="J17" s="405"/>
      <c r="K17" s="405"/>
      <c r="L17" s="473"/>
      <c r="M17" s="473"/>
      <c r="N17" s="256"/>
      <c r="O17" s="256"/>
      <c r="P17" s="256"/>
      <c r="Q17" s="256"/>
      <c r="R17" s="256"/>
      <c r="S17" s="256"/>
      <c r="T17" s="257"/>
      <c r="U17" s="189"/>
      <c r="V17" s="189"/>
      <c r="W17" s="649"/>
      <c r="X17" s="653"/>
      <c r="Y17" s="282"/>
      <c r="Z17" s="189"/>
      <c r="AA17" s="189"/>
      <c r="AB17" s="189"/>
      <c r="AC17" s="406"/>
      <c r="AD17" s="653"/>
      <c r="AE17" s="189"/>
      <c r="AF17" s="189"/>
      <c r="AG17" s="189"/>
      <c r="AH17" s="490"/>
      <c r="AI17" s="650"/>
      <c r="AJ17" s="189"/>
      <c r="AK17" s="189"/>
      <c r="AL17" s="406"/>
      <c r="AM17" s="653"/>
      <c r="AN17" s="201"/>
      <c r="AO17" s="201"/>
      <c r="AP17" s="406"/>
      <c r="AQ17" s="653"/>
      <c r="AR17" s="201"/>
      <c r="AS17" s="201"/>
      <c r="AT17" s="201"/>
      <c r="AU17" s="201"/>
      <c r="AV17" s="201"/>
      <c r="AW17" s="201"/>
      <c r="AX17" s="196"/>
      <c r="AY17" s="201"/>
      <c r="AZ17" s="197"/>
      <c r="BA17" s="198"/>
      <c r="BB17" s="199"/>
      <c r="BC17" s="199"/>
      <c r="BD17" s="199"/>
      <c r="BE17" s="199"/>
      <c r="BF17" s="199"/>
      <c r="BG17" s="197"/>
      <c r="BH17" s="197"/>
      <c r="BI17" s="183"/>
      <c r="BJ17" s="183"/>
      <c r="BK17" s="183"/>
      <c r="BL17" s="183"/>
      <c r="BM17" s="183"/>
      <c r="BN17" s="183"/>
      <c r="BO17" s="183"/>
      <c r="BP17" s="183"/>
      <c r="BQ17" s="183"/>
      <c r="BR17" s="205"/>
      <c r="BS17" s="205"/>
      <c r="BT17" s="205"/>
      <c r="BU17" s="205"/>
    </row>
    <row r="18" spans="2:73" ht="12.95" customHeight="1">
      <c r="B18" s="242"/>
      <c r="F18" s="228"/>
      <c r="G18" s="625"/>
      <c r="I18" s="580"/>
      <c r="J18" s="290"/>
      <c r="K18" s="290"/>
      <c r="L18" s="473"/>
      <c r="M18" s="473"/>
      <c r="N18" s="256"/>
      <c r="O18" s="256"/>
      <c r="P18" s="256"/>
      <c r="Q18" s="256"/>
      <c r="R18" s="256"/>
      <c r="S18" s="256"/>
      <c r="T18" s="257"/>
      <c r="U18" s="189"/>
      <c r="V18" s="189"/>
      <c r="W18" s="330" t="str">
        <f>Data_original!N1</f>
        <v>Long:</v>
      </c>
      <c r="X18" s="426">
        <f>Data_original!N2</f>
        <v>21.206941</v>
      </c>
      <c r="Y18" s="282"/>
      <c r="Z18" s="189"/>
      <c r="AA18" s="189"/>
      <c r="AB18" s="189"/>
      <c r="AC18" s="406" t="str">
        <f>Data_original!AZ1</f>
        <v xml:space="preserve"># Rub Halls: </v>
      </c>
      <c r="AD18" s="653">
        <f>Data_original!AZ2</f>
        <v>0</v>
      </c>
      <c r="AE18" s="189"/>
      <c r="AF18" s="189"/>
      <c r="AG18" s="189"/>
      <c r="AH18" s="329"/>
      <c r="AJ18" s="189"/>
      <c r="AK18" s="189"/>
      <c r="AL18" s="406" t="str">
        <f>Data_original!CE1</f>
        <v>Separate facilities for breastfeeding available:</v>
      </c>
      <c r="AM18" s="653" t="str">
        <f>Data_original!CE2</f>
        <v>No</v>
      </c>
      <c r="AN18" s="196"/>
      <c r="AO18" s="196"/>
      <c r="AP18" s="406" t="str">
        <f>Data_original!CT1</f>
        <v>Tensions with host community:</v>
      </c>
      <c r="AQ18" s="653" t="str">
        <f>Data_original!CT2</f>
        <v>No</v>
      </c>
      <c r="AR18" s="196"/>
      <c r="AS18" s="196"/>
      <c r="AT18" s="201"/>
      <c r="AU18" s="196"/>
      <c r="AV18" s="196"/>
      <c r="AW18" s="196"/>
      <c r="AX18" s="196"/>
      <c r="AY18" s="196"/>
      <c r="AZ18" s="197"/>
      <c r="BA18" s="198"/>
      <c r="BB18" s="199"/>
      <c r="BC18" s="199"/>
      <c r="BD18" s="199"/>
      <c r="BE18" s="199"/>
      <c r="BF18" s="199"/>
      <c r="BG18" s="197"/>
      <c r="BH18" s="197"/>
      <c r="BI18" s="183"/>
      <c r="BJ18" s="183"/>
      <c r="BK18" s="183"/>
      <c r="BL18" s="183"/>
      <c r="BM18" s="183"/>
      <c r="BN18" s="183"/>
      <c r="BO18" s="183"/>
      <c r="BP18" s="183"/>
      <c r="BQ18" s="183"/>
      <c r="BR18" s="205"/>
      <c r="BS18" s="205"/>
      <c r="BT18" s="205"/>
      <c r="BU18" s="205"/>
    </row>
    <row r="19" spans="2:73" ht="12.95" customHeight="1">
      <c r="B19" s="242"/>
      <c r="C19" s="600" t="str">
        <f>W14</f>
        <v>Site management:</v>
      </c>
      <c r="E19" s="1191" t="str">
        <f>X14</f>
        <v>Hellenic Army</v>
      </c>
      <c r="F19" s="1191"/>
      <c r="G19" s="1191"/>
      <c r="J19" s="290"/>
      <c r="K19" s="290"/>
      <c r="L19" s="473"/>
      <c r="M19" s="473"/>
      <c r="N19" s="256"/>
      <c r="O19" s="256"/>
      <c r="P19" s="256"/>
      <c r="Q19" s="256"/>
      <c r="R19" s="256"/>
      <c r="S19" s="256"/>
      <c r="T19" s="257"/>
      <c r="U19" s="189"/>
      <c r="V19" s="189"/>
      <c r="W19" s="330" t="str">
        <f>Data_original!Q1</f>
        <v>Type of site:</v>
      </c>
      <c r="X19" s="426" t="str">
        <f>Data_original!Q2</f>
        <v>Emergency reception site</v>
      </c>
      <c r="Y19" s="282"/>
      <c r="Z19" s="189"/>
      <c r="AA19" s="189"/>
      <c r="AB19" s="189"/>
      <c r="AC19" s="406" t="str">
        <f>Data_original!BA1</f>
        <v xml:space="preserve"># RHUs: </v>
      </c>
      <c r="AD19" s="653">
        <f>Data_original!BA2</f>
        <v>0</v>
      </c>
      <c r="AE19" s="189"/>
      <c r="AF19" s="189"/>
      <c r="AG19" s="189"/>
      <c r="AH19" s="329"/>
      <c r="AJ19" s="189"/>
      <c r="AK19" s="189"/>
      <c r="AL19" s="490"/>
      <c r="AM19" s="526"/>
      <c r="AN19" s="196"/>
      <c r="AO19" s="196"/>
      <c r="AP19" s="406" t="str">
        <f>Data_original!CU1</f>
        <v>Tensions between communities in site:</v>
      </c>
      <c r="AQ19" s="653" t="str">
        <f>Data_original!CU2</f>
        <v>No</v>
      </c>
      <c r="AR19" s="196"/>
      <c r="AS19" s="196"/>
      <c r="AT19" s="201"/>
      <c r="AU19" s="196"/>
      <c r="AV19" s="196"/>
      <c r="AW19" s="196"/>
      <c r="AX19" s="196"/>
      <c r="AY19" s="196"/>
      <c r="AZ19" s="197"/>
      <c r="BA19" s="198"/>
      <c r="BB19" s="199"/>
      <c r="BC19" s="199"/>
      <c r="BD19" s="199"/>
      <c r="BE19" s="199"/>
      <c r="BF19" s="199"/>
      <c r="BG19" s="197"/>
      <c r="BH19" s="197"/>
      <c r="BI19" s="183"/>
      <c r="BJ19" s="183"/>
      <c r="BK19" s="183"/>
      <c r="BL19" s="183"/>
      <c r="BM19" s="183"/>
      <c r="BN19" s="183"/>
      <c r="BO19" s="183"/>
      <c r="BP19" s="183"/>
      <c r="BQ19" s="183"/>
      <c r="BR19" s="205"/>
      <c r="BS19" s="205"/>
      <c r="BT19" s="205"/>
      <c r="BU19" s="205"/>
    </row>
    <row r="20" spans="2:73" ht="15.75" customHeight="1">
      <c r="B20" s="242"/>
      <c r="E20" s="1191"/>
      <c r="F20" s="1191"/>
      <c r="G20" s="1191"/>
      <c r="H20" s="289"/>
      <c r="I20" s="289"/>
      <c r="J20" s="440"/>
      <c r="K20" s="440"/>
      <c r="L20" s="472"/>
      <c r="M20" s="472"/>
      <c r="N20" s="255"/>
      <c r="O20" s="255"/>
      <c r="P20" s="255"/>
      <c r="Q20" s="255"/>
      <c r="R20" s="255"/>
      <c r="S20" s="255"/>
      <c r="T20" s="463"/>
      <c r="U20" s="189"/>
      <c r="V20" s="189"/>
      <c r="W20" s="330" t="str">
        <f>Data_original!S1</f>
        <v>Occupancy registration conducted by:</v>
      </c>
      <c r="X20" s="426" t="str">
        <f>Data_original!S2</f>
        <v>Hellenic Army</v>
      </c>
      <c r="Y20" s="282"/>
      <c r="Z20" s="189"/>
      <c r="AA20" s="189"/>
      <c r="AB20" s="189"/>
      <c r="AC20" s="406" t="str">
        <f>Data_original!BB1</f>
        <v xml:space="preserve"># Pre Fabs: </v>
      </c>
      <c r="AD20" s="653">
        <f>Data_original!BB2</f>
        <v>0</v>
      </c>
      <c r="AE20" s="189"/>
      <c r="AF20" s="189"/>
      <c r="AG20" s="189"/>
      <c r="AH20" s="189"/>
      <c r="AI20" s="450"/>
      <c r="AJ20" s="189"/>
      <c r="AK20" s="189"/>
      <c r="AL20" s="189"/>
      <c r="AN20" s="201"/>
      <c r="AO20" s="201"/>
      <c r="AR20" s="196"/>
      <c r="AS20" s="196"/>
      <c r="AT20" s="201"/>
      <c r="AU20" s="201"/>
      <c r="AV20" s="201"/>
      <c r="AW20" s="201"/>
      <c r="AX20" s="201"/>
      <c r="AY20" s="201"/>
      <c r="AZ20" s="197"/>
      <c r="BA20" s="198"/>
      <c r="BB20" s="199"/>
      <c r="BC20" s="199"/>
      <c r="BD20" s="199"/>
      <c r="BE20" s="199"/>
      <c r="BF20" s="199"/>
      <c r="BG20" s="197"/>
      <c r="BH20" s="197"/>
      <c r="BI20" s="183"/>
      <c r="BJ20" s="183"/>
      <c r="BK20" s="183"/>
      <c r="BL20" s="183"/>
      <c r="BM20" s="183"/>
      <c r="BN20" s="183"/>
      <c r="BO20" s="183"/>
      <c r="BP20" s="183"/>
      <c r="BQ20" s="183"/>
      <c r="BR20" s="205"/>
      <c r="BS20" s="205"/>
      <c r="BT20" s="205"/>
      <c r="BU20" s="205"/>
    </row>
    <row r="21" spans="2:73" ht="12.95" customHeight="1">
      <c r="B21" s="242"/>
      <c r="C21" s="1192" t="str">
        <f>W20</f>
        <v>Occupancy registration conducted by:</v>
      </c>
      <c r="D21" s="1192"/>
      <c r="G21" s="625"/>
      <c r="H21" s="289"/>
      <c r="I21" s="289"/>
      <c r="J21" s="440"/>
      <c r="K21" s="440"/>
      <c r="L21" s="473"/>
      <c r="M21" s="473"/>
      <c r="N21" s="256"/>
      <c r="O21" s="256"/>
      <c r="P21" s="256"/>
      <c r="Q21" s="256"/>
      <c r="R21" s="256"/>
      <c r="S21" s="256"/>
      <c r="T21" s="257"/>
      <c r="U21" s="189"/>
      <c r="V21" s="189"/>
      <c r="W21" s="330"/>
      <c r="X21" s="427"/>
      <c r="Y21" s="282"/>
      <c r="Z21" s="189"/>
      <c r="AA21" s="189"/>
      <c r="AB21" s="189"/>
      <c r="AC21" s="406" t="str">
        <f>Data_original!BC1</f>
        <v>Organisation in charge of shelter allocation:</v>
      </c>
      <c r="AD21" s="653" t="str">
        <f>Data_original!BC2</f>
        <v>Army</v>
      </c>
      <c r="AE21" s="189"/>
      <c r="AF21" s="189"/>
      <c r="AG21" s="189"/>
      <c r="AH21" s="406" t="str">
        <f>Data_original!BR1</f>
        <v># Hand washing facilities:</v>
      </c>
      <c r="AI21" s="448">
        <f>Data_original!BR2</f>
        <v>0</v>
      </c>
      <c r="AL21" s="454" t="s">
        <v>4</v>
      </c>
      <c r="AX21" s="196"/>
      <c r="AY21" s="196"/>
      <c r="AZ21" s="197"/>
      <c r="BA21" s="198"/>
      <c r="BB21" s="199"/>
      <c r="BC21" s="199"/>
      <c r="BD21" s="199"/>
      <c r="BE21" s="199"/>
      <c r="BF21" s="199"/>
      <c r="BG21" s="197"/>
      <c r="BH21" s="197"/>
      <c r="BI21" s="183"/>
      <c r="BJ21" s="183"/>
      <c r="BK21" s="183"/>
      <c r="BL21" s="183"/>
      <c r="BM21" s="183"/>
      <c r="BN21" s="183"/>
      <c r="BO21" s="183"/>
      <c r="BP21" s="183"/>
      <c r="BQ21" s="183"/>
      <c r="BR21" s="205"/>
      <c r="BS21" s="205"/>
      <c r="BT21" s="205"/>
      <c r="BU21" s="205"/>
    </row>
    <row r="22" spans="2:73" ht="12.95" customHeight="1">
      <c r="B22" s="242"/>
      <c r="C22" s="1192"/>
      <c r="D22" s="1192"/>
      <c r="E22" s="601" t="str">
        <f>X20</f>
        <v>Hellenic Army</v>
      </c>
      <c r="G22" s="625"/>
      <c r="H22" s="290"/>
      <c r="I22" s="290"/>
      <c r="J22" s="272"/>
      <c r="K22" s="272"/>
      <c r="L22" s="473"/>
      <c r="M22" s="473"/>
      <c r="N22" s="256"/>
      <c r="O22" s="256"/>
      <c r="P22" s="256"/>
      <c r="Q22" s="256"/>
      <c r="R22" s="256"/>
      <c r="S22" s="256"/>
      <c r="T22" s="257"/>
      <c r="AC22" s="182"/>
      <c r="AD22" s="182"/>
      <c r="AH22" s="406" t="str">
        <f>Data_original!BS1</f>
        <v># Water taps:</v>
      </c>
      <c r="AI22" s="448">
        <f>Data_original!BS2</f>
        <v>50</v>
      </c>
      <c r="AL22" s="406" t="str">
        <f>Data_original!CF1</f>
        <v>Distance to nearest health facility:</v>
      </c>
      <c r="AM22" s="653" t="str">
        <f>Data_original!CF2</f>
        <v>On site</v>
      </c>
      <c r="AP22" s="454" t="s">
        <v>195</v>
      </c>
      <c r="BL22" s="183"/>
      <c r="BM22" s="183"/>
      <c r="BN22" s="183"/>
      <c r="BO22" s="183"/>
      <c r="BP22" s="183"/>
      <c r="BQ22" s="183"/>
      <c r="BR22" s="205"/>
      <c r="BS22" s="205"/>
      <c r="BT22" s="205"/>
      <c r="BU22" s="205"/>
    </row>
    <row r="23" spans="2:73" ht="12.95" customHeight="1">
      <c r="B23" s="242"/>
      <c r="H23" s="289"/>
      <c r="I23" s="289"/>
      <c r="J23" s="440"/>
      <c r="K23" s="440"/>
      <c r="L23" s="472"/>
      <c r="M23" s="472"/>
      <c r="N23" s="255"/>
      <c r="O23" s="255"/>
      <c r="P23" s="255"/>
      <c r="Q23" s="255"/>
      <c r="R23" s="255"/>
      <c r="S23" s="255"/>
      <c r="T23" s="463"/>
      <c r="Y23" s="288" t="s">
        <v>116</v>
      </c>
      <c r="AH23" s="406" t="str">
        <f>Data_original!BT1</f>
        <v># Hygiene promoters:</v>
      </c>
      <c r="AI23" s="448">
        <f>Data_original!BT2</f>
        <v>0</v>
      </c>
      <c r="AL23" s="406" t="str">
        <f>Data_original!CG1</f>
        <v>MoH psychosocial programmes available:</v>
      </c>
      <c r="AM23" s="653" t="str">
        <f>Data_original!CG2</f>
        <v>No</v>
      </c>
      <c r="AP23" s="406" t="str">
        <f>Data_original!CV1</f>
        <v>Availability of internet:</v>
      </c>
      <c r="AQ23" s="653" t="str">
        <f>Data_original!CV2</f>
        <v>Through 3G continuously</v>
      </c>
      <c r="BL23" s="183"/>
      <c r="BM23" s="183"/>
      <c r="BN23" s="183"/>
      <c r="BO23" s="183"/>
      <c r="BP23" s="183"/>
      <c r="BQ23" s="183"/>
      <c r="BR23" s="205"/>
      <c r="BS23" s="205"/>
      <c r="BT23" s="205"/>
      <c r="BU23" s="205"/>
    </row>
    <row r="24" spans="2:73" ht="12.95" customHeight="1">
      <c r="B24" s="242"/>
      <c r="C24" s="602" t="str">
        <f>W39</f>
        <v>Electricity:</v>
      </c>
      <c r="D24" s="602"/>
      <c r="E24" s="603" t="str">
        <f>X39</f>
        <v>Available all day</v>
      </c>
      <c r="I24" s="289"/>
      <c r="J24" s="440"/>
      <c r="K24" s="440"/>
      <c r="L24" s="474"/>
      <c r="M24" s="474"/>
      <c r="N24" s="464"/>
      <c r="O24" s="464"/>
      <c r="P24" s="464"/>
      <c r="Q24" s="464"/>
      <c r="R24" s="464"/>
      <c r="S24" s="464"/>
      <c r="T24" s="465"/>
      <c r="U24" s="207"/>
      <c r="V24" s="207"/>
      <c r="W24" s="330" t="str">
        <f>Data_original!Z1</f>
        <v>Main nationality present</v>
      </c>
      <c r="X24" s="426" t="str">
        <f>Data_original!Z2</f>
        <v>Syrian</v>
      </c>
      <c r="Y24" s="339">
        <f>Data_original!AB2</f>
        <v>100</v>
      </c>
      <c r="Z24" s="207"/>
      <c r="AA24" s="207"/>
      <c r="AB24" s="207"/>
      <c r="AC24" s="453" t="s">
        <v>326</v>
      </c>
      <c r="AD24" s="422"/>
      <c r="AE24" s="207"/>
      <c r="AF24" s="207"/>
      <c r="AH24" s="406" t="str">
        <f>Data_original!BU1</f>
        <v>Cleaning of wash facilities ensured:</v>
      </c>
      <c r="AI24" s="448" t="str">
        <f>Data_original!BU2</f>
        <v>Yes</v>
      </c>
      <c r="AJ24" s="205"/>
      <c r="AK24" s="205"/>
      <c r="AL24" s="406" t="str">
        <f>Data_original!CH1</f>
        <v>Other psychosocial programmes available:</v>
      </c>
      <c r="AM24" s="653" t="str">
        <f>Data_original!CH2</f>
        <v>No</v>
      </c>
      <c r="AN24" s="205"/>
      <c r="AO24" s="205"/>
      <c r="AP24" s="406" t="str">
        <f>Data_original!CW1</f>
        <v>% Site residents accessing internet:</v>
      </c>
      <c r="AQ24" s="653">
        <f>Data_original!CW2</f>
        <v>0</v>
      </c>
      <c r="AR24" s="205"/>
      <c r="AS24" s="205"/>
      <c r="AT24" s="205"/>
      <c r="AU24" s="205"/>
      <c r="AV24" s="205"/>
      <c r="AW24" s="205"/>
      <c r="AX24" s="205"/>
      <c r="AY24" s="205"/>
      <c r="AZ24" s="205"/>
      <c r="BA24" s="206"/>
      <c r="BB24" s="206"/>
      <c r="BC24" s="206"/>
      <c r="BD24" s="206"/>
      <c r="BE24" s="206"/>
      <c r="BF24" s="206"/>
      <c r="BG24" s="205"/>
      <c r="BH24" s="205"/>
      <c r="BI24" s="205"/>
      <c r="BJ24" s="205"/>
      <c r="BK24" s="205"/>
      <c r="BL24" s="205"/>
      <c r="BM24" s="205"/>
      <c r="BN24" s="205"/>
      <c r="BO24" s="205"/>
      <c r="BP24" s="205"/>
      <c r="BQ24" s="205"/>
      <c r="BR24" s="205"/>
      <c r="BS24" s="205"/>
      <c r="BT24" s="205"/>
      <c r="BU24" s="205"/>
    </row>
    <row r="25" spans="2:73" ht="12.95" customHeight="1">
      <c r="B25" s="242"/>
      <c r="D25" s="604"/>
      <c r="I25" s="215"/>
      <c r="J25" s="215"/>
      <c r="K25" s="215"/>
      <c r="L25" s="474"/>
      <c r="M25" s="474"/>
      <c r="N25" s="464"/>
      <c r="O25" s="464"/>
      <c r="P25" s="464"/>
      <c r="Q25" s="464"/>
      <c r="R25" s="464"/>
      <c r="S25" s="464"/>
      <c r="T25" s="465"/>
      <c r="U25" s="207"/>
      <c r="V25" s="207"/>
      <c r="W25" s="331" t="str">
        <f>Data_original!AC1</f>
        <v>Second nationality present</v>
      </c>
      <c r="X25" s="426">
        <f>Data_original!AC2</f>
        <v>0</v>
      </c>
      <c r="Y25" s="339">
        <f>Data_original!AE2</f>
        <v>0</v>
      </c>
      <c r="Z25" s="207"/>
      <c r="AA25" s="207"/>
      <c r="AB25" s="207"/>
      <c r="AC25" s="406" t="str">
        <f>Data_original!BD1</f>
        <v>% Need NFIs</v>
      </c>
      <c r="AD25" s="525">
        <f>Data_original!BD2</f>
        <v>0</v>
      </c>
      <c r="AH25" s="406" t="str">
        <f>Data_original!BV1</f>
        <v>Garbage disposal/waste management organised:</v>
      </c>
      <c r="AI25" s="448" t="str">
        <f>Data_original!BV2</f>
        <v>Yes</v>
      </c>
      <c r="AL25" s="406" t="str">
        <f>Data_original!CI1</f>
        <v>24x7 referral service in place:</v>
      </c>
      <c r="AM25" s="653" t="str">
        <f>Data_original!CI2</f>
        <v>Yes</v>
      </c>
      <c r="AP25" s="406" t="str">
        <f>Data_original!CX1</f>
        <v># Charging plugs available:</v>
      </c>
      <c r="AQ25" s="653">
        <f>Data_original!CX2</f>
        <v>100</v>
      </c>
      <c r="AS25" s="205"/>
      <c r="AT25" s="205"/>
      <c r="AU25" s="205"/>
      <c r="AV25" s="205"/>
      <c r="AW25" s="205"/>
      <c r="AX25" s="205"/>
      <c r="AY25" s="205"/>
      <c r="AZ25" s="205"/>
      <c r="BA25" s="206"/>
      <c r="BB25" s="206"/>
      <c r="BC25" s="206"/>
      <c r="BD25" s="206"/>
      <c r="BE25" s="206"/>
      <c r="BF25" s="206"/>
      <c r="BG25" s="205"/>
      <c r="BH25" s="205"/>
      <c r="BI25" s="205"/>
      <c r="BJ25" s="205"/>
      <c r="BK25" s="205"/>
      <c r="BL25" s="205"/>
      <c r="BM25" s="183"/>
      <c r="BN25" s="183"/>
    </row>
    <row r="26" spans="2:73" ht="12.95" customHeight="1">
      <c r="B26" s="242"/>
      <c r="C26" s="604" t="str">
        <f>W40</f>
        <v>Security provided by:</v>
      </c>
      <c r="E26" s="606" t="str">
        <f>X40</f>
        <v>None</v>
      </c>
      <c r="I26" s="601"/>
      <c r="J26" s="215"/>
      <c r="K26" s="215"/>
      <c r="L26" s="474"/>
      <c r="M26" s="475"/>
      <c r="N26" s="275"/>
      <c r="O26" s="275"/>
      <c r="P26" s="275"/>
      <c r="Q26" s="275"/>
      <c r="R26" s="275"/>
      <c r="S26" s="275"/>
      <c r="T26" s="276"/>
      <c r="U26" s="207"/>
      <c r="V26" s="207"/>
      <c r="W26" s="331" t="str">
        <f>Data_original!AF1</f>
        <v>Third nationality present</v>
      </c>
      <c r="X26" s="426">
        <f>Data_original!AF2</f>
        <v>0</v>
      </c>
      <c r="Y26" s="339">
        <f>Data_original!AH2</f>
        <v>0</v>
      </c>
      <c r="Z26" s="207"/>
      <c r="AA26" s="207"/>
      <c r="AB26" s="207"/>
      <c r="AC26" s="406" t="str">
        <f>Data_original!BE1</f>
        <v>% Need hygiene kit</v>
      </c>
      <c r="AD26" s="525">
        <f>Data_original!BE2</f>
        <v>100</v>
      </c>
      <c r="AL26" s="406" t="str">
        <f>Data_original!CJ1</f>
        <v>Reported cases dysentery:</v>
      </c>
      <c r="AM26" s="653" t="str">
        <f>Data_original!CJ2</f>
        <v>No</v>
      </c>
      <c r="AP26" s="406" t="str">
        <f>Data_original!CY1</f>
        <v>Information distributed provided on:</v>
      </c>
      <c r="AQ26" s="653">
        <f>Data_original!CY2</f>
        <v>0</v>
      </c>
      <c r="AS26" s="205"/>
      <c r="AT26" s="205"/>
      <c r="AU26" s="205"/>
      <c r="AV26" s="205"/>
      <c r="AW26" s="205"/>
      <c r="AX26" s="205"/>
      <c r="AY26" s="205"/>
      <c r="AZ26" s="205"/>
      <c r="BA26" s="206"/>
      <c r="BB26" s="206"/>
      <c r="BC26" s="206"/>
      <c r="BD26" s="206"/>
      <c r="BE26" s="206"/>
      <c r="BF26" s="206"/>
      <c r="BG26" s="205"/>
      <c r="BH26" s="205"/>
      <c r="BI26" s="205"/>
      <c r="BJ26" s="205"/>
      <c r="BK26" s="205"/>
      <c r="BL26" s="205"/>
      <c r="BM26" s="183"/>
      <c r="BN26" s="183"/>
    </row>
    <row r="27" spans="2:73" ht="12.95" customHeight="1">
      <c r="B27" s="242"/>
      <c r="D27" s="604"/>
      <c r="J27" s="263"/>
      <c r="K27" s="263"/>
      <c r="L27" s="480"/>
      <c r="M27" s="476"/>
      <c r="N27" s="263"/>
      <c r="O27" s="263"/>
      <c r="P27" s="263"/>
      <c r="Q27" s="263"/>
      <c r="R27" s="263"/>
      <c r="S27" s="263"/>
      <c r="T27" s="264"/>
      <c r="U27" s="207"/>
      <c r="V27" s="207"/>
      <c r="W27" s="207"/>
      <c r="X27" s="422"/>
      <c r="Y27" s="207"/>
      <c r="Z27" s="207"/>
      <c r="AA27" s="207"/>
      <c r="AB27" s="207"/>
      <c r="AC27" s="406" t="str">
        <f>Data_original!BF1</f>
        <v>% Need sanitory napkins</v>
      </c>
      <c r="AD27" s="525">
        <f>Data_original!BF2</f>
        <v>0</v>
      </c>
      <c r="AE27" s="207"/>
      <c r="AF27" s="207"/>
      <c r="AG27" s="207"/>
      <c r="AH27" s="207"/>
      <c r="AI27" s="456"/>
      <c r="AJ27" s="205"/>
      <c r="AK27" s="205"/>
      <c r="AL27" s="205"/>
      <c r="AN27" s="205"/>
      <c r="AO27" s="205"/>
      <c r="AP27" s="406" t="str">
        <f>Data_original!CZ1</f>
        <v>Health Services:</v>
      </c>
      <c r="AQ27" s="653" t="str">
        <f>Data_original!CZ2</f>
        <v>No</v>
      </c>
      <c r="AR27" s="205"/>
      <c r="AS27" s="205"/>
      <c r="AT27" s="205"/>
      <c r="AU27" s="205"/>
      <c r="AV27" s="205"/>
      <c r="AW27" s="205"/>
      <c r="AX27" s="205"/>
      <c r="AY27" s="205"/>
      <c r="AZ27" s="205"/>
      <c r="BA27" s="205"/>
      <c r="BB27" s="205"/>
      <c r="BC27" s="205"/>
      <c r="BD27" s="205"/>
      <c r="BE27" s="205"/>
      <c r="BF27" s="205"/>
      <c r="BG27" s="205"/>
      <c r="BH27" s="205"/>
      <c r="BI27" s="205"/>
      <c r="BJ27" s="205"/>
      <c r="BK27" s="205"/>
      <c r="BL27" s="205"/>
    </row>
    <row r="28" spans="2:73" ht="12.95" customHeight="1">
      <c r="B28" s="242"/>
      <c r="C28" s="1180" t="str">
        <f>W41</f>
        <v>Coordination meeting conducted at site:</v>
      </c>
      <c r="D28" s="616"/>
      <c r="I28" s="579"/>
      <c r="J28" s="265"/>
      <c r="K28" s="265"/>
      <c r="L28" s="481"/>
      <c r="M28" s="477"/>
      <c r="N28" s="265"/>
      <c r="O28" s="265"/>
      <c r="P28" s="265"/>
      <c r="Q28" s="265"/>
      <c r="R28" s="265"/>
      <c r="S28" s="265"/>
      <c r="T28" s="266"/>
      <c r="U28" s="187"/>
      <c r="V28" s="187"/>
      <c r="W28" s="331" t="str">
        <f>Data_original!AI1</f>
        <v>% Adult men estimation</v>
      </c>
      <c r="X28" s="428">
        <f>Data_original!AI2</f>
        <v>23</v>
      </c>
      <c r="Y28" s="187"/>
      <c r="Z28" s="187"/>
      <c r="AA28" s="187"/>
      <c r="AB28" s="187"/>
      <c r="AC28" s="406" t="str">
        <f>Data_original!BG1</f>
        <v>% Need sleeping bags</v>
      </c>
      <c r="AD28" s="525">
        <f>Data_original!BG2</f>
        <v>0</v>
      </c>
      <c r="AE28" s="187"/>
      <c r="AF28" s="187"/>
      <c r="AG28" s="187"/>
      <c r="AH28" s="187"/>
      <c r="AP28" s="406" t="str">
        <f>Data_original!DA1</f>
        <v>Relocation Procedures:</v>
      </c>
      <c r="AQ28" s="653" t="str">
        <f>Data_original!DA2</f>
        <v>No</v>
      </c>
      <c r="BC28" s="183"/>
      <c r="BD28" s="183"/>
      <c r="BE28" s="183"/>
      <c r="BF28" s="183"/>
      <c r="BG28" s="183"/>
      <c r="BH28" s="183"/>
      <c r="BI28" s="183"/>
      <c r="BJ28" s="183"/>
    </row>
    <row r="29" spans="2:73" ht="12.95" customHeight="1">
      <c r="B29" s="242"/>
      <c r="C29" s="1180"/>
      <c r="D29" s="616"/>
      <c r="E29" s="606" t="str">
        <f>X41</f>
        <v>No</v>
      </c>
      <c r="J29" s="265"/>
      <c r="K29" s="265"/>
      <c r="L29" s="473"/>
      <c r="M29" s="477"/>
      <c r="N29" s="265"/>
      <c r="O29" s="265"/>
      <c r="P29" s="265"/>
      <c r="Q29" s="265"/>
      <c r="R29" s="265"/>
      <c r="S29" s="265"/>
      <c r="T29" s="266"/>
      <c r="U29" s="187"/>
      <c r="V29" s="187"/>
      <c r="W29" s="331" t="str">
        <f>Data_original!AJ1</f>
        <v>% Adult women estimation</v>
      </c>
      <c r="X29" s="428">
        <f>Data_original!AJ2</f>
        <v>23</v>
      </c>
      <c r="Y29" s="187"/>
      <c r="Z29" s="187"/>
      <c r="AA29" s="187"/>
      <c r="AB29" s="187"/>
      <c r="AC29" s="406" t="str">
        <f>Data_original!BH1</f>
        <v>% Need blankets:</v>
      </c>
      <c r="AD29" s="525">
        <f>Data_original!BH2</f>
        <v>100</v>
      </c>
      <c r="AE29" s="187"/>
      <c r="AF29" s="187"/>
      <c r="AG29" s="187"/>
      <c r="AH29" s="187"/>
      <c r="AI29" s="457"/>
      <c r="AJ29" s="187"/>
      <c r="AK29" s="187"/>
      <c r="AL29" s="187"/>
      <c r="AP29" s="406" t="str">
        <f>Data_original!DB1</f>
        <v>Asylum Procedures:</v>
      </c>
      <c r="AQ29" s="653" t="str">
        <f>Data_original!DB2</f>
        <v>No</v>
      </c>
      <c r="BC29" s="183"/>
      <c r="BD29" s="183"/>
      <c r="BE29" s="183"/>
      <c r="BF29" s="183"/>
      <c r="BG29" s="183"/>
      <c r="BH29" s="183"/>
      <c r="BI29" s="183"/>
      <c r="BJ29" s="183"/>
    </row>
    <row r="30" spans="2:73" ht="12.95" customHeight="1">
      <c r="B30" s="242"/>
      <c r="J30" s="267"/>
      <c r="K30" s="267"/>
      <c r="L30" s="473"/>
      <c r="M30" s="473"/>
      <c r="N30" s="267"/>
      <c r="O30" s="267"/>
      <c r="P30" s="267"/>
      <c r="Q30" s="267"/>
      <c r="R30" s="267"/>
      <c r="S30" s="267"/>
      <c r="T30" s="257"/>
      <c r="U30" s="187"/>
      <c r="V30" s="187"/>
      <c r="W30" s="331" t="str">
        <f>Data_original!AK1</f>
        <v>% Under 18s estimation</v>
      </c>
      <c r="X30" s="428">
        <f>Data_original!AK2</f>
        <v>54</v>
      </c>
      <c r="Y30" s="283"/>
      <c r="Z30" s="187"/>
      <c r="AA30" s="187"/>
      <c r="AB30" s="187"/>
      <c r="AC30" s="187"/>
      <c r="AE30" s="187"/>
      <c r="AF30" s="187"/>
      <c r="AG30" s="187"/>
      <c r="AH30" s="187"/>
      <c r="AP30" s="406" t="str">
        <f>Data_original!DC1</f>
        <v>Food distributions:</v>
      </c>
      <c r="AQ30" s="653" t="str">
        <f>Data_original!DC2</f>
        <v>No</v>
      </c>
      <c r="BC30" s="183"/>
      <c r="BD30" s="183"/>
      <c r="BE30" s="183"/>
      <c r="BF30" s="183"/>
      <c r="BG30" s="183"/>
      <c r="BH30" s="183"/>
      <c r="BI30" s="183"/>
      <c r="BJ30" s="183"/>
    </row>
    <row r="31" spans="2:73" ht="12.95" customHeight="1">
      <c r="B31" s="242"/>
      <c r="J31" s="267"/>
      <c r="K31" s="267"/>
      <c r="T31" s="257"/>
      <c r="U31" s="187"/>
      <c r="V31" s="187"/>
      <c r="W31" s="490"/>
      <c r="X31" s="491"/>
      <c r="Y31" s="283"/>
      <c r="Z31" s="187"/>
      <c r="AA31" s="187"/>
      <c r="AB31" s="187"/>
      <c r="AC31" s="187"/>
      <c r="AE31" s="187"/>
      <c r="AF31" s="187"/>
      <c r="AG31" s="187"/>
      <c r="AH31" s="187"/>
      <c r="AP31" s="406" t="str">
        <f>Data_original!DD1</f>
        <v>Shelter allocation:</v>
      </c>
      <c r="AQ31" s="653" t="str">
        <f>Data_original!DD2</f>
        <v>No</v>
      </c>
      <c r="BC31" s="183"/>
      <c r="BD31" s="183"/>
      <c r="BE31" s="183"/>
      <c r="BF31" s="183"/>
      <c r="BG31" s="183"/>
      <c r="BH31" s="183"/>
      <c r="BI31" s="183"/>
      <c r="BJ31" s="183"/>
    </row>
    <row r="32" spans="2:73" ht="12.95" customHeight="1">
      <c r="B32" s="242"/>
      <c r="C32" s="271"/>
      <c r="D32" s="271"/>
      <c r="E32" s="271"/>
      <c r="F32" s="271"/>
      <c r="G32" s="272"/>
      <c r="H32" s="271"/>
      <c r="I32" s="271"/>
      <c r="J32" s="215"/>
      <c r="K32" s="215"/>
      <c r="T32" s="257"/>
      <c r="U32" s="187"/>
      <c r="V32" s="187"/>
      <c r="Y32" s="283"/>
      <c r="Z32" s="187"/>
      <c r="AA32" s="187"/>
      <c r="AB32" s="187"/>
      <c r="AC32" s="187"/>
      <c r="AD32" s="412"/>
      <c r="AE32" s="187"/>
      <c r="AF32" s="187"/>
      <c r="AG32" s="187"/>
      <c r="AH32" s="187"/>
      <c r="AP32" s="406" t="str">
        <f>Data_original!DE1</f>
        <v>Media/Newspapers:</v>
      </c>
      <c r="AQ32" s="653" t="str">
        <f>Data_original!DE2</f>
        <v>No</v>
      </c>
      <c r="AX32" s="329"/>
      <c r="AY32" s="329"/>
      <c r="AZ32" s="329"/>
      <c r="BA32" s="329"/>
      <c r="BC32" s="183"/>
      <c r="BD32" s="183"/>
      <c r="BE32" s="183"/>
      <c r="BF32" s="183"/>
      <c r="BG32" s="183"/>
      <c r="BH32" s="183"/>
      <c r="BI32" s="183"/>
      <c r="BJ32" s="183"/>
    </row>
    <row r="33" spans="1:63" ht="12.95" customHeight="1">
      <c r="B33" s="242"/>
      <c r="C33" s="271"/>
      <c r="D33" s="271"/>
      <c r="E33" s="271"/>
      <c r="F33" s="271"/>
      <c r="G33" s="272"/>
      <c r="H33" s="271"/>
      <c r="I33" s="271"/>
      <c r="J33" s="215"/>
      <c r="K33" s="215"/>
      <c r="T33" s="257"/>
      <c r="U33" s="187"/>
      <c r="V33" s="187"/>
      <c r="Y33" s="283"/>
      <c r="Z33" s="187"/>
      <c r="AA33" s="187"/>
      <c r="AB33" s="187"/>
      <c r="AC33" s="187"/>
      <c r="AD33" s="412"/>
      <c r="AE33" s="187"/>
      <c r="AF33" s="187"/>
      <c r="AG33" s="187"/>
      <c r="AH33" s="187"/>
      <c r="AP33" s="406"/>
      <c r="AQ33" s="653"/>
      <c r="AX33" s="329"/>
      <c r="AY33" s="329"/>
      <c r="AZ33" s="329"/>
      <c r="BA33" s="329"/>
      <c r="BC33" s="183"/>
      <c r="BD33" s="183"/>
      <c r="BE33" s="183"/>
      <c r="BF33" s="183"/>
      <c r="BG33" s="183"/>
      <c r="BH33" s="183"/>
      <c r="BI33" s="183"/>
      <c r="BJ33" s="183"/>
    </row>
    <row r="34" spans="1:63" ht="12.95" customHeight="1">
      <c r="B34" s="242"/>
      <c r="C34" s="271"/>
      <c r="D34" s="271"/>
      <c r="E34" s="271"/>
      <c r="F34" s="271"/>
      <c r="G34" s="272"/>
      <c r="H34" s="271"/>
      <c r="I34" s="271"/>
      <c r="J34" s="215"/>
      <c r="K34" s="215"/>
      <c r="T34" s="257"/>
      <c r="U34" s="187"/>
      <c r="V34" s="187"/>
      <c r="Y34" s="283"/>
      <c r="Z34" s="187"/>
      <c r="AA34" s="187"/>
      <c r="AB34" s="187"/>
      <c r="AC34" s="187"/>
      <c r="AD34" s="412"/>
      <c r="AE34" s="187"/>
      <c r="AF34" s="187"/>
      <c r="AG34" s="187"/>
      <c r="AH34" s="187"/>
      <c r="AP34" s="406"/>
      <c r="AQ34" s="653"/>
      <c r="AX34" s="329"/>
      <c r="AY34" s="329"/>
      <c r="AZ34" s="329"/>
      <c r="BA34" s="329"/>
      <c r="BC34" s="183"/>
      <c r="BD34" s="183"/>
      <c r="BE34" s="183"/>
      <c r="BF34" s="183"/>
      <c r="BG34" s="183"/>
      <c r="BH34" s="183"/>
      <c r="BI34" s="183"/>
      <c r="BJ34" s="183"/>
    </row>
    <row r="35" spans="1:63" ht="12.95" customHeight="1">
      <c r="B35" s="242"/>
      <c r="C35" s="271"/>
      <c r="D35" s="271"/>
      <c r="E35" s="271"/>
      <c r="F35" s="271"/>
      <c r="G35" s="272"/>
      <c r="H35" s="271"/>
      <c r="I35" s="271"/>
      <c r="J35" s="215"/>
      <c r="K35" s="215"/>
      <c r="T35" s="257"/>
      <c r="U35" s="187"/>
      <c r="V35" s="187"/>
      <c r="Y35" s="283"/>
      <c r="Z35" s="187"/>
      <c r="AA35" s="187"/>
      <c r="AB35" s="187"/>
      <c r="AC35" s="187"/>
      <c r="AD35" s="412"/>
      <c r="AE35" s="187"/>
      <c r="AF35" s="187"/>
      <c r="AG35" s="187"/>
      <c r="AH35" s="187"/>
      <c r="AP35" s="406"/>
      <c r="AQ35" s="653"/>
      <c r="AX35" s="329"/>
      <c r="AY35" s="329"/>
      <c r="AZ35" s="329"/>
      <c r="BA35" s="329"/>
      <c r="BC35" s="183"/>
      <c r="BD35" s="183"/>
      <c r="BE35" s="183"/>
      <c r="BF35" s="183"/>
      <c r="BG35" s="183"/>
      <c r="BH35" s="183"/>
      <c r="BI35" s="183"/>
      <c r="BJ35" s="183"/>
    </row>
    <row r="36" spans="1:63" ht="12.95" customHeight="1">
      <c r="B36" s="242"/>
      <c r="C36" s="271"/>
      <c r="D36" s="271"/>
      <c r="E36" s="271"/>
      <c r="F36" s="271"/>
      <c r="G36" s="272"/>
      <c r="H36" s="271"/>
      <c r="I36" s="271"/>
      <c r="J36" s="215"/>
      <c r="K36" s="215"/>
      <c r="T36" s="257"/>
      <c r="U36" s="187"/>
      <c r="V36" s="187"/>
      <c r="Y36" s="283"/>
      <c r="Z36" s="187"/>
      <c r="AA36" s="187"/>
      <c r="AB36" s="187"/>
      <c r="AC36" s="187"/>
      <c r="AD36" s="412"/>
      <c r="AE36" s="187"/>
      <c r="AF36" s="187"/>
      <c r="AG36" s="187"/>
      <c r="AH36" s="187"/>
      <c r="AP36" s="406" t="str">
        <f>Data_original!DF1</f>
        <v>Restoring family links services:</v>
      </c>
      <c r="AQ36" s="653" t="str">
        <f>Data_original!DF2</f>
        <v>No</v>
      </c>
      <c r="AX36" s="329"/>
      <c r="AY36" s="329"/>
      <c r="AZ36" s="329"/>
      <c r="BA36" s="329"/>
      <c r="BC36" s="183"/>
      <c r="BD36" s="183"/>
      <c r="BE36" s="183"/>
      <c r="BF36" s="183"/>
      <c r="BG36" s="183"/>
      <c r="BH36" s="183"/>
      <c r="BI36" s="183"/>
      <c r="BJ36" s="183"/>
    </row>
    <row r="37" spans="1:63" ht="12.95" customHeight="1">
      <c r="B37" s="242"/>
      <c r="C37" s="271"/>
      <c r="D37" s="271"/>
      <c r="E37" s="271"/>
      <c r="F37" s="271"/>
      <c r="G37" s="272"/>
      <c r="H37" s="271"/>
      <c r="I37" s="271"/>
      <c r="J37" s="215"/>
      <c r="K37" s="215"/>
      <c r="T37" s="257"/>
      <c r="U37" s="187"/>
      <c r="V37" s="187"/>
      <c r="Y37" s="283"/>
      <c r="Z37" s="187"/>
      <c r="AA37" s="187"/>
      <c r="AB37" s="187"/>
      <c r="AC37" s="187"/>
      <c r="AD37" s="412"/>
      <c r="AE37" s="187"/>
      <c r="AF37" s="187"/>
      <c r="AG37" s="187"/>
      <c r="AH37" s="187"/>
      <c r="AP37" s="406" t="str">
        <f>Data_original!DG1</f>
        <v>UNHCR's services:</v>
      </c>
      <c r="AQ37" s="653" t="str">
        <f>Data_original!DG2</f>
        <v>No</v>
      </c>
      <c r="AX37" s="329"/>
      <c r="AY37" s="329"/>
      <c r="AZ37" s="329"/>
      <c r="BA37" s="329"/>
      <c r="BC37" s="183"/>
      <c r="BD37" s="183"/>
      <c r="BE37" s="183"/>
      <c r="BF37" s="183"/>
      <c r="BG37" s="183"/>
      <c r="BH37" s="183"/>
      <c r="BI37" s="183"/>
      <c r="BJ37" s="183"/>
    </row>
    <row r="38" spans="1:63" ht="12.95" customHeight="1">
      <c r="B38" s="243"/>
      <c r="G38" s="626"/>
      <c r="T38" s="485"/>
      <c r="U38" s="187"/>
      <c r="V38" s="187"/>
      <c r="Y38" s="283"/>
      <c r="Z38" s="187"/>
      <c r="AA38" s="187"/>
      <c r="AB38" s="187"/>
      <c r="AC38" s="187"/>
      <c r="AD38" s="412"/>
      <c r="AE38" s="187"/>
      <c r="AF38" s="187"/>
      <c r="AG38" s="187"/>
      <c r="AH38" s="187"/>
      <c r="AP38" s="406" t="str">
        <f>Data_original!DH1</f>
        <v>NGOs/Local Org services:</v>
      </c>
      <c r="AQ38" s="653" t="str">
        <f>Data_original!DH2</f>
        <v>No</v>
      </c>
      <c r="AX38" s="329"/>
      <c r="AY38" s="329"/>
      <c r="AZ38" s="329"/>
      <c r="BA38" s="329"/>
      <c r="BC38" s="183"/>
      <c r="BD38" s="183"/>
      <c r="BE38" s="183"/>
      <c r="BF38" s="183"/>
      <c r="BG38" s="183"/>
      <c r="BH38" s="183"/>
      <c r="BI38" s="183"/>
      <c r="BJ38" s="183"/>
    </row>
    <row r="39" spans="1:63" s="203" customFormat="1" ht="12.95" customHeight="1">
      <c r="B39" s="608"/>
      <c r="G39" s="654"/>
      <c r="J39" s="609"/>
      <c r="K39" s="654"/>
      <c r="T39" s="485"/>
      <c r="U39" s="186"/>
      <c r="V39" s="186"/>
      <c r="W39" s="331" t="str">
        <f>Data_original!AL1</f>
        <v>Electricity:</v>
      </c>
      <c r="X39" s="426" t="str">
        <f>Data_original!AL2</f>
        <v>Available all day</v>
      </c>
      <c r="Y39" s="284"/>
      <c r="Z39" s="186"/>
      <c r="AA39" s="186"/>
      <c r="AB39" s="186"/>
      <c r="AC39" s="186"/>
      <c r="AD39" s="417"/>
      <c r="AE39" s="186"/>
      <c r="AF39" s="186"/>
      <c r="AG39" s="186"/>
      <c r="AH39" s="186"/>
      <c r="AI39" s="449"/>
      <c r="AJ39" s="184"/>
      <c r="AK39" s="184"/>
      <c r="AL39" s="184"/>
      <c r="AM39" s="413"/>
      <c r="AN39" s="184"/>
      <c r="AO39" s="184"/>
      <c r="AP39" s="406" t="str">
        <f>Data_original!DI1</f>
        <v>Two way communication system operational:</v>
      </c>
      <c r="AQ39" s="653" t="str">
        <f>Data_original!DI2</f>
        <v>No</v>
      </c>
      <c r="AR39" s="184"/>
      <c r="AS39" s="184"/>
      <c r="AT39" s="184"/>
      <c r="AU39" s="184"/>
      <c r="AV39" s="184"/>
      <c r="AW39" s="184"/>
      <c r="AX39" s="184"/>
      <c r="AY39" s="184"/>
      <c r="AZ39" s="184"/>
      <c r="BA39" s="184"/>
      <c r="BB39" s="184"/>
      <c r="BC39" s="184"/>
      <c r="BD39" s="184"/>
      <c r="BE39" s="184"/>
      <c r="BF39" s="184"/>
      <c r="BG39" s="184"/>
      <c r="BH39" s="184"/>
      <c r="BI39" s="184"/>
      <c r="BJ39" s="184"/>
    </row>
    <row r="40" spans="1:63" ht="12.95" customHeight="1">
      <c r="B40" s="1193"/>
      <c r="C40" s="1194"/>
      <c r="D40" s="1194"/>
      <c r="E40" s="1194"/>
      <c r="F40" s="1194"/>
      <c r="G40" s="1194"/>
      <c r="H40" s="1194"/>
      <c r="I40" s="1194"/>
      <c r="J40" s="1194"/>
      <c r="K40" s="654"/>
      <c r="T40" s="485"/>
      <c r="U40" s="187"/>
      <c r="V40" s="187"/>
      <c r="W40" s="331" t="str">
        <f>Data_original!AM1</f>
        <v>Security provided by:</v>
      </c>
      <c r="X40" s="426" t="str">
        <f>Data_original!AM2</f>
        <v>None</v>
      </c>
      <c r="Y40" s="283"/>
      <c r="Z40" s="187"/>
      <c r="AA40" s="187"/>
      <c r="AB40" s="187"/>
      <c r="AC40" s="187"/>
      <c r="AD40" s="412"/>
      <c r="AE40" s="187"/>
      <c r="AF40" s="187"/>
      <c r="AG40" s="187"/>
      <c r="AH40" s="187"/>
      <c r="BC40" s="183"/>
      <c r="BD40" s="183"/>
      <c r="BE40" s="183"/>
      <c r="BF40" s="183"/>
      <c r="BG40" s="183"/>
      <c r="BH40" s="183"/>
      <c r="BI40" s="183"/>
      <c r="BJ40" s="183"/>
    </row>
    <row r="41" spans="1:63" ht="12.95" customHeight="1">
      <c r="B41" s="1193"/>
      <c r="C41" s="1194"/>
      <c r="D41" s="1194"/>
      <c r="E41" s="1194"/>
      <c r="F41" s="1194"/>
      <c r="G41" s="1194"/>
      <c r="H41" s="1194"/>
      <c r="I41" s="1194"/>
      <c r="J41" s="1194"/>
      <c r="K41" s="654"/>
      <c r="T41" s="488"/>
      <c r="U41" s="217"/>
      <c r="V41" s="187"/>
      <c r="W41" s="331" t="str">
        <f>Data_original!AO1</f>
        <v>Coordination meeting conducted at site:</v>
      </c>
      <c r="X41" s="426" t="str">
        <f>Data_original!AO2</f>
        <v>No</v>
      </c>
      <c r="Y41" s="283"/>
      <c r="Z41" s="187"/>
      <c r="AA41" s="187"/>
      <c r="AB41" s="187"/>
      <c r="AC41" s="187"/>
      <c r="AD41" s="412"/>
      <c r="AE41" s="187"/>
      <c r="AF41" s="187"/>
      <c r="AG41" s="187"/>
      <c r="AH41" s="187"/>
      <c r="AI41" s="457"/>
      <c r="BC41" s="183"/>
      <c r="BD41" s="183"/>
      <c r="BE41" s="183"/>
      <c r="BF41" s="183"/>
      <c r="BG41" s="183"/>
      <c r="BH41" s="183"/>
      <c r="BI41" s="183"/>
      <c r="BJ41" s="183"/>
      <c r="BK41" s="183"/>
    </row>
    <row r="42" spans="1:63" s="211" customFormat="1" ht="12.95" customHeight="1">
      <c r="A42" s="252"/>
      <c r="B42" s="244"/>
      <c r="C42" s="273"/>
      <c r="D42" s="273"/>
      <c r="E42" s="273"/>
      <c r="F42" s="269"/>
      <c r="G42" s="627"/>
      <c r="H42" s="277"/>
      <c r="I42" s="277"/>
      <c r="J42" s="278"/>
      <c r="K42" s="278"/>
      <c r="T42" s="577"/>
      <c r="U42" s="218"/>
      <c r="V42" s="208"/>
      <c r="X42" s="429"/>
      <c r="Y42" s="285"/>
      <c r="Z42" s="208"/>
      <c r="AA42" s="208"/>
      <c r="AB42" s="208"/>
      <c r="AC42" s="208"/>
      <c r="AD42" s="414"/>
      <c r="AE42" s="208"/>
      <c r="AF42" s="208"/>
      <c r="AG42" s="208"/>
      <c r="AH42" s="208"/>
      <c r="AI42" s="208"/>
      <c r="AJ42" s="209"/>
      <c r="AK42" s="209"/>
      <c r="AL42" s="209"/>
      <c r="AM42" s="443"/>
      <c r="AN42" s="209"/>
      <c r="AO42" s="209"/>
      <c r="AR42" s="210"/>
      <c r="AS42" s="210"/>
      <c r="AT42" s="210"/>
      <c r="AU42" s="210"/>
      <c r="AV42" s="210"/>
      <c r="AW42" s="210"/>
      <c r="AX42" s="210"/>
      <c r="AY42" s="210"/>
      <c r="AZ42" s="210"/>
      <c r="BA42" s="210"/>
      <c r="BB42" s="210"/>
      <c r="BC42" s="210"/>
      <c r="BD42" s="210"/>
      <c r="BE42" s="210"/>
      <c r="BF42" s="210"/>
      <c r="BG42" s="210"/>
      <c r="BH42" s="210"/>
      <c r="BI42" s="210"/>
      <c r="BJ42" s="210"/>
      <c r="BK42" s="210"/>
    </row>
    <row r="43" spans="1:63" s="211" customFormat="1" ht="12.95" customHeight="1">
      <c r="A43" s="252"/>
      <c r="B43" s="244"/>
      <c r="C43" s="274"/>
      <c r="D43" s="274"/>
      <c r="E43" s="274"/>
      <c r="F43" s="268"/>
      <c r="G43" s="628"/>
      <c r="H43" s="215"/>
      <c r="I43" s="215"/>
      <c r="J43" s="215"/>
      <c r="K43" s="215"/>
      <c r="T43" s="577"/>
      <c r="U43" s="218"/>
      <c r="V43" s="208"/>
      <c r="W43" s="332"/>
      <c r="X43" s="429"/>
      <c r="Y43" s="285"/>
      <c r="Z43" s="208"/>
      <c r="AA43" s="208"/>
      <c r="AB43" s="208"/>
      <c r="AC43" s="208"/>
      <c r="AD43" s="414"/>
      <c r="AE43" s="208"/>
      <c r="AF43" s="208"/>
      <c r="AG43" s="208"/>
      <c r="AH43" s="208"/>
      <c r="AI43" s="208"/>
      <c r="AJ43" s="209"/>
      <c r="AK43" s="209"/>
      <c r="AL43" s="209"/>
      <c r="AM43" s="443"/>
      <c r="AN43" s="209"/>
      <c r="AO43" s="209"/>
      <c r="AP43" s="209"/>
      <c r="AQ43" s="461"/>
      <c r="AR43" s="210"/>
      <c r="AS43" s="210"/>
      <c r="AT43" s="210"/>
      <c r="AU43" s="210"/>
      <c r="AV43" s="210"/>
      <c r="AW43" s="210"/>
      <c r="AX43" s="210"/>
      <c r="AY43" s="210"/>
      <c r="AZ43" s="210"/>
      <c r="BA43" s="210"/>
      <c r="BB43" s="210"/>
      <c r="BC43" s="210"/>
      <c r="BD43" s="210"/>
      <c r="BE43" s="210"/>
      <c r="BF43" s="210"/>
      <c r="BG43" s="210"/>
      <c r="BH43" s="210"/>
      <c r="BI43" s="210"/>
      <c r="BJ43" s="210"/>
      <c r="BK43" s="210"/>
    </row>
    <row r="44" spans="1:63" s="178" customFormat="1" ht="12.95" customHeight="1">
      <c r="A44" s="252"/>
      <c r="B44" s="245"/>
      <c r="C44" s="273"/>
      <c r="D44" s="273"/>
      <c r="E44" s="273"/>
      <c r="F44" s="270"/>
      <c r="G44" s="628"/>
      <c r="H44" s="215"/>
      <c r="I44" s="215"/>
      <c r="J44" s="215"/>
      <c r="K44" s="215"/>
      <c r="T44" s="489"/>
      <c r="U44" s="219"/>
      <c r="V44" s="180"/>
      <c r="W44" s="294"/>
      <c r="X44" s="430"/>
      <c r="Y44" s="286"/>
      <c r="Z44" s="180"/>
      <c r="AA44" s="180"/>
      <c r="AB44" s="180"/>
      <c r="AC44" s="180"/>
      <c r="AD44" s="415"/>
      <c r="AE44" s="180"/>
      <c r="AF44" s="180"/>
      <c r="AG44" s="180"/>
      <c r="AH44" s="180"/>
      <c r="AI44" s="458"/>
      <c r="AJ44" s="179"/>
      <c r="AK44" s="179"/>
      <c r="AL44" s="179"/>
      <c r="AM44" s="444"/>
      <c r="AN44" s="190"/>
      <c r="AO44" s="190"/>
      <c r="AP44" s="1111" t="str">
        <f>Data_original!DJ1</f>
        <v>Additional comments:</v>
      </c>
      <c r="AQ44" s="1110" t="str">
        <f>Data_original!DJ2</f>
        <v xml:space="preserve">Open for one day. Prob with water supply. Health center in process of being set up. </v>
      </c>
      <c r="AR44" s="190"/>
    </row>
    <row r="45" spans="1:63" ht="12.95" customHeight="1">
      <c r="A45" s="252"/>
      <c r="B45" s="242"/>
      <c r="C45" s="494"/>
      <c r="D45" s="494"/>
      <c r="E45" s="494"/>
      <c r="F45" s="495"/>
      <c r="G45" s="629"/>
      <c r="H45" s="486"/>
      <c r="I45" s="486"/>
      <c r="J45" s="486"/>
      <c r="K45" s="486"/>
      <c r="T45" s="539"/>
      <c r="U45" s="220"/>
      <c r="V45" s="189"/>
      <c r="W45" s="282"/>
      <c r="X45" s="431"/>
      <c r="Y45" s="282"/>
      <c r="Z45" s="189"/>
      <c r="AA45" s="189"/>
      <c r="AB45" s="189"/>
      <c r="AC45" s="189"/>
      <c r="AD45" s="411"/>
      <c r="AE45" s="189"/>
      <c r="AF45" s="189"/>
      <c r="AG45" s="189"/>
      <c r="AH45" s="189"/>
      <c r="AI45" s="450"/>
      <c r="AJ45" s="189"/>
      <c r="AK45" s="189"/>
      <c r="AL45" s="189"/>
      <c r="AM45" s="411"/>
      <c r="AP45" s="1112"/>
      <c r="AQ45" s="1110"/>
      <c r="BC45" s="183"/>
    </row>
    <row r="46" spans="1:63" ht="12.95" customHeight="1">
      <c r="A46" s="252"/>
      <c r="B46" s="242"/>
      <c r="C46" s="496"/>
      <c r="D46" s="496"/>
      <c r="E46" s="496"/>
      <c r="F46" s="497"/>
      <c r="G46" s="629"/>
      <c r="H46" s="498"/>
      <c r="I46" s="498"/>
      <c r="J46" s="499"/>
      <c r="K46" s="499"/>
      <c r="T46" s="539"/>
      <c r="U46" s="220"/>
      <c r="V46" s="189"/>
      <c r="W46" s="282"/>
      <c r="X46" s="431"/>
      <c r="Y46" s="282"/>
      <c r="Z46" s="189"/>
      <c r="AA46" s="189"/>
      <c r="AB46" s="189"/>
      <c r="AC46" s="189"/>
      <c r="AD46" s="411"/>
      <c r="AE46" s="189"/>
      <c r="AF46" s="189"/>
      <c r="AG46" s="189"/>
      <c r="AH46" s="189"/>
      <c r="AI46" s="450"/>
      <c r="AJ46" s="189"/>
      <c r="AK46" s="189"/>
      <c r="AL46" s="189"/>
      <c r="AM46" s="411"/>
      <c r="AP46" s="1112"/>
      <c r="AQ46" s="1110"/>
      <c r="BC46" s="183"/>
    </row>
    <row r="47" spans="1:63" ht="12.95" customHeight="1">
      <c r="A47" s="252"/>
      <c r="B47" s="242"/>
      <c r="C47" s="494"/>
      <c r="D47" s="494"/>
      <c r="E47" s="494"/>
      <c r="F47" s="495"/>
      <c r="G47" s="629"/>
      <c r="H47" s="500"/>
      <c r="I47" s="500"/>
      <c r="J47" s="501"/>
      <c r="K47" s="501"/>
      <c r="T47" s="487"/>
      <c r="U47" s="220"/>
      <c r="V47" s="189"/>
      <c r="W47" s="282"/>
      <c r="X47" s="431"/>
      <c r="Y47" s="282"/>
      <c r="Z47" s="189"/>
      <c r="AA47" s="189"/>
      <c r="AB47" s="189"/>
      <c r="AC47" s="189"/>
      <c r="AD47" s="411"/>
      <c r="AE47" s="189"/>
      <c r="AF47" s="189"/>
      <c r="AG47" s="189"/>
      <c r="AH47" s="189"/>
      <c r="AI47" s="450"/>
      <c r="AJ47" s="189"/>
      <c r="AK47" s="189"/>
      <c r="AL47" s="189"/>
      <c r="AM47" s="411"/>
      <c r="AP47" s="1113"/>
      <c r="AQ47" s="1110"/>
      <c r="BC47" s="183"/>
    </row>
    <row r="48" spans="1:63" ht="12.95" customHeight="1">
      <c r="A48" s="252"/>
      <c r="B48" s="242"/>
      <c r="C48" s="496"/>
      <c r="D48" s="496"/>
      <c r="E48" s="496"/>
      <c r="F48" s="497"/>
      <c r="G48" s="629"/>
      <c r="H48" s="498"/>
      <c r="I48" s="498"/>
      <c r="J48" s="502"/>
      <c r="K48" s="502"/>
      <c r="T48" s="487"/>
      <c r="U48" s="220"/>
      <c r="V48" s="189"/>
      <c r="W48" s="282"/>
      <c r="X48" s="431"/>
      <c r="Y48" s="282"/>
      <c r="Z48" s="189"/>
      <c r="AA48" s="189"/>
      <c r="AB48" s="189"/>
      <c r="AC48" s="189"/>
      <c r="AD48" s="411"/>
      <c r="AE48" s="189"/>
      <c r="AF48" s="189"/>
      <c r="AG48" s="189"/>
      <c r="AH48" s="189"/>
      <c r="AI48" s="450"/>
      <c r="AJ48" s="189"/>
      <c r="AK48" s="189"/>
      <c r="AL48" s="189"/>
      <c r="AM48" s="411"/>
      <c r="BC48" s="183"/>
    </row>
    <row r="49" spans="1:56" ht="12.95" customHeight="1">
      <c r="A49" s="252"/>
      <c r="B49" s="242"/>
      <c r="C49" s="494"/>
      <c r="D49" s="494"/>
      <c r="E49" s="494"/>
      <c r="F49" s="495"/>
      <c r="G49" s="629"/>
      <c r="H49" s="498"/>
      <c r="I49" s="498"/>
      <c r="T49" s="506"/>
      <c r="U49" s="220"/>
      <c r="V49" s="189"/>
      <c r="W49" s="282"/>
      <c r="X49" s="431"/>
      <c r="Y49" s="282"/>
      <c r="Z49" s="189"/>
      <c r="AA49" s="189"/>
      <c r="AB49" s="189"/>
      <c r="AC49" s="189"/>
      <c r="AD49" s="411"/>
      <c r="AE49" s="189"/>
      <c r="AF49" s="189"/>
      <c r="AG49" s="189"/>
      <c r="AH49" s="189"/>
      <c r="AI49" s="450"/>
      <c r="AJ49" s="189"/>
      <c r="AK49" s="189"/>
      <c r="AL49" s="189"/>
      <c r="AM49" s="411"/>
      <c r="BC49" s="183"/>
    </row>
    <row r="50" spans="1:56" ht="12.95" customHeight="1">
      <c r="A50" s="252"/>
      <c r="B50" s="242"/>
      <c r="C50" s="496"/>
      <c r="D50" s="496"/>
      <c r="E50" s="496"/>
      <c r="F50" s="497"/>
      <c r="G50" s="629"/>
      <c r="H50" s="508"/>
      <c r="I50" s="508"/>
      <c r="J50" s="656"/>
      <c r="K50" s="656"/>
      <c r="L50" s="509"/>
      <c r="M50" s="503"/>
      <c r="N50" s="510"/>
      <c r="O50" s="510"/>
      <c r="P50" s="510"/>
      <c r="Q50" s="505"/>
      <c r="R50" s="505"/>
      <c r="S50" s="505"/>
      <c r="T50" s="506"/>
      <c r="U50" s="220"/>
      <c r="V50" s="189"/>
      <c r="W50" s="282"/>
      <c r="X50" s="482"/>
      <c r="Y50" s="282"/>
      <c r="Z50" s="189"/>
      <c r="AA50" s="189"/>
      <c r="AB50" s="189"/>
      <c r="AC50" s="189"/>
      <c r="AD50" s="411"/>
      <c r="AE50" s="189"/>
      <c r="AF50" s="189"/>
      <c r="AG50" s="189"/>
      <c r="AH50" s="189"/>
      <c r="AI50" s="450"/>
      <c r="AJ50" s="189"/>
      <c r="AK50" s="189"/>
      <c r="AL50" s="189"/>
      <c r="AM50" s="411"/>
      <c r="BC50" s="183"/>
    </row>
    <row r="51" spans="1:56" ht="12.95" customHeight="1">
      <c r="A51" s="252"/>
      <c r="B51" s="242"/>
      <c r="C51" s="494"/>
      <c r="D51" s="494"/>
      <c r="E51" s="494"/>
      <c r="F51" s="495"/>
      <c r="G51" s="629"/>
      <c r="H51" s="508"/>
      <c r="I51" s="508"/>
      <c r="J51" s="511"/>
      <c r="K51" s="511"/>
      <c r="L51" s="512"/>
      <c r="M51" s="507"/>
      <c r="N51" s="513"/>
      <c r="O51" s="513"/>
      <c r="P51" s="513"/>
      <c r="Q51" s="505"/>
      <c r="R51" s="505"/>
      <c r="S51" s="505"/>
      <c r="T51" s="506"/>
      <c r="U51" s="220"/>
      <c r="V51" s="189"/>
      <c r="W51" s="282"/>
      <c r="X51" s="431"/>
      <c r="Y51" s="282"/>
      <c r="Z51" s="189"/>
      <c r="AA51" s="189"/>
      <c r="AB51" s="189"/>
      <c r="AC51" s="189"/>
      <c r="AD51" s="411"/>
      <c r="AE51" s="189"/>
      <c r="AF51" s="189"/>
      <c r="AG51" s="189"/>
      <c r="AH51" s="189"/>
      <c r="AI51" s="450"/>
      <c r="AJ51" s="189"/>
      <c r="AK51" s="189"/>
      <c r="AL51" s="189"/>
      <c r="AM51" s="411"/>
      <c r="BC51" s="183"/>
    </row>
    <row r="52" spans="1:56" ht="12.95" customHeight="1">
      <c r="A52" s="252"/>
      <c r="B52" s="242"/>
      <c r="C52" s="496"/>
      <c r="D52" s="496"/>
      <c r="E52" s="496"/>
      <c r="F52" s="497"/>
      <c r="G52" s="629"/>
      <c r="H52" s="514"/>
      <c r="I52" s="514"/>
      <c r="J52" s="511"/>
      <c r="K52" s="511"/>
      <c r="L52" s="512"/>
      <c r="M52" s="509"/>
      <c r="N52" s="1108"/>
      <c r="O52" s="1108"/>
      <c r="P52" s="1108"/>
      <c r="Q52" s="1108"/>
      <c r="R52" s="656"/>
      <c r="S52" s="656"/>
      <c r="T52" s="506"/>
      <c r="U52" s="217"/>
      <c r="V52" s="187"/>
      <c r="W52" s="297"/>
      <c r="X52" s="432"/>
      <c r="Y52" s="283"/>
      <c r="Z52" s="187"/>
      <c r="AA52" s="187"/>
      <c r="AB52" s="187"/>
      <c r="AC52" s="187"/>
      <c r="AD52" s="412"/>
      <c r="AE52" s="187"/>
      <c r="AF52" s="187"/>
      <c r="AG52" s="187"/>
      <c r="AH52" s="187"/>
      <c r="AI52" s="457"/>
      <c r="BC52" s="183"/>
    </row>
    <row r="53" spans="1:56" ht="12.95" customHeight="1">
      <c r="B53" s="242"/>
      <c r="C53" s="494"/>
      <c r="D53" s="494"/>
      <c r="E53" s="494"/>
      <c r="F53" s="495"/>
      <c r="G53" s="629"/>
      <c r="H53" s="514"/>
      <c r="I53" s="514"/>
      <c r="J53" s="511"/>
      <c r="K53" s="511"/>
      <c r="L53" s="512"/>
      <c r="M53" s="515"/>
      <c r="N53" s="505"/>
      <c r="O53" s="505"/>
      <c r="P53" s="505"/>
      <c r="Q53" s="516"/>
      <c r="R53" s="516"/>
      <c r="S53" s="516"/>
      <c r="T53" s="517"/>
      <c r="U53" s="217"/>
      <c r="V53" s="187"/>
      <c r="W53" s="297"/>
      <c r="X53" s="432"/>
      <c r="Y53" s="283"/>
      <c r="Z53" s="187"/>
      <c r="AA53" s="187"/>
      <c r="AB53" s="187"/>
      <c r="AC53" s="187"/>
      <c r="AD53" s="412"/>
      <c r="AE53" s="187"/>
      <c r="AF53" s="187"/>
      <c r="AG53" s="187"/>
      <c r="AH53" s="187"/>
      <c r="AI53" s="457"/>
      <c r="BC53" s="183"/>
    </row>
    <row r="54" spans="1:56" ht="12.95" customHeight="1">
      <c r="B54" s="242"/>
      <c r="C54" s="496"/>
      <c r="D54" s="496"/>
      <c r="E54" s="496"/>
      <c r="F54" s="497"/>
      <c r="G54" s="629"/>
      <c r="H54" s="504"/>
      <c r="I54" s="504"/>
      <c r="J54" s="511"/>
      <c r="K54" s="511"/>
      <c r="L54" s="512"/>
      <c r="M54" s="515"/>
      <c r="N54" s="505"/>
      <c r="O54" s="505"/>
      <c r="P54" s="505"/>
      <c r="Q54" s="516"/>
      <c r="R54" s="516"/>
      <c r="S54" s="516"/>
      <c r="T54" s="517"/>
      <c r="U54" s="217"/>
      <c r="V54" s="187"/>
      <c r="W54" s="297"/>
      <c r="X54" s="432"/>
      <c r="Y54" s="283"/>
      <c r="Z54" s="187"/>
      <c r="AA54" s="187"/>
      <c r="AB54" s="187"/>
      <c r="AC54" s="187"/>
      <c r="AD54" s="412"/>
      <c r="AE54" s="187"/>
      <c r="AF54" s="187"/>
      <c r="AG54" s="187"/>
      <c r="AH54" s="187"/>
      <c r="AI54" s="457"/>
      <c r="BC54" s="183"/>
    </row>
    <row r="55" spans="1:56" s="228" customFormat="1" ht="12.95" customHeight="1">
      <c r="B55" s="239"/>
      <c r="C55" s="1184" t="s">
        <v>396</v>
      </c>
      <c r="D55" s="498"/>
      <c r="E55" s="498"/>
      <c r="F55" s="493"/>
      <c r="G55" s="630"/>
      <c r="H55" s="518"/>
      <c r="I55" s="518"/>
      <c r="J55" s="511"/>
      <c r="K55" s="511"/>
      <c r="L55" s="1184" t="s">
        <v>395</v>
      </c>
      <c r="M55" s="1184"/>
      <c r="N55" s="1184"/>
      <c r="O55" s="1184"/>
      <c r="P55" s="1184"/>
      <c r="Q55" s="1184"/>
      <c r="R55" s="1184"/>
      <c r="S55" s="519"/>
      <c r="T55" s="520"/>
      <c r="U55" s="253"/>
      <c r="V55" s="229"/>
      <c r="W55" s="299"/>
      <c r="X55" s="433"/>
      <c r="Y55" s="287"/>
      <c r="Z55" s="229"/>
      <c r="AA55" s="229"/>
      <c r="AB55" s="229"/>
      <c r="AC55" s="229"/>
      <c r="AD55" s="416"/>
      <c r="AE55" s="229"/>
      <c r="AF55" s="229"/>
      <c r="AG55" s="229"/>
      <c r="AH55" s="229"/>
      <c r="AI55" s="459"/>
      <c r="AJ55" s="229"/>
      <c r="AK55" s="225"/>
      <c r="AL55" s="225"/>
      <c r="AM55" s="418"/>
      <c r="AN55" s="225"/>
      <c r="AO55" s="225"/>
      <c r="AP55" s="225"/>
      <c r="AQ55" s="418"/>
      <c r="AR55" s="225"/>
      <c r="AS55" s="225"/>
      <c r="AT55" s="225"/>
      <c r="AU55" s="225"/>
      <c r="AV55" s="225"/>
      <c r="AW55" s="225"/>
      <c r="AX55" s="225"/>
      <c r="AY55" s="225"/>
      <c r="AZ55" s="225"/>
      <c r="BA55" s="225"/>
      <c r="BB55" s="225"/>
      <c r="BC55" s="225"/>
      <c r="BD55" s="225"/>
    </row>
    <row r="56" spans="1:56" s="228" customFormat="1" ht="12.95" customHeight="1">
      <c r="B56" s="239"/>
      <c r="C56" s="1184"/>
      <c r="D56" s="521"/>
      <c r="E56" s="521"/>
      <c r="F56" s="498"/>
      <c r="G56" s="631"/>
      <c r="H56" s="511"/>
      <c r="I56" s="511"/>
      <c r="J56" s="511"/>
      <c r="K56" s="511"/>
      <c r="L56" s="1184"/>
      <c r="M56" s="1184"/>
      <c r="N56" s="1184"/>
      <c r="O56" s="1184"/>
      <c r="P56" s="1184"/>
      <c r="Q56" s="1184"/>
      <c r="R56" s="1184"/>
      <c r="S56" s="522"/>
      <c r="T56" s="523"/>
      <c r="U56" s="229"/>
      <c r="V56" s="229"/>
      <c r="W56" s="299"/>
      <c r="X56" s="433"/>
      <c r="Y56" s="287"/>
      <c r="Z56" s="229"/>
      <c r="AA56" s="229"/>
      <c r="AB56" s="229"/>
      <c r="AC56" s="229"/>
      <c r="AD56" s="416"/>
      <c r="AE56" s="229"/>
      <c r="AF56" s="229"/>
      <c r="AG56" s="229"/>
      <c r="AH56" s="229"/>
      <c r="AI56" s="459"/>
      <c r="AJ56" s="225"/>
      <c r="AK56" s="225"/>
      <c r="AL56" s="225"/>
      <c r="AM56" s="418"/>
      <c r="AN56" s="225"/>
      <c r="AO56" s="225"/>
      <c r="AP56" s="225"/>
      <c r="AQ56" s="418"/>
      <c r="AR56" s="225"/>
      <c r="AS56" s="225"/>
      <c r="AT56" s="225"/>
      <c r="AU56" s="225"/>
      <c r="AV56" s="225"/>
      <c r="AW56" s="225"/>
      <c r="AX56" s="225"/>
      <c r="AY56" s="225"/>
      <c r="AZ56" s="225"/>
      <c r="BA56" s="225"/>
      <c r="BB56" s="225"/>
      <c r="BC56" s="225"/>
    </row>
    <row r="57" spans="1:56" s="203" customFormat="1" ht="12.95" customHeight="1">
      <c r="B57" s="258"/>
      <c r="C57" s="634" t="s">
        <v>346</v>
      </c>
      <c r="D57" s="483"/>
      <c r="E57" s="483"/>
      <c r="F57" s="484"/>
      <c r="G57" s="632"/>
      <c r="H57" s="228"/>
      <c r="I57" s="182"/>
      <c r="J57" s="182"/>
      <c r="K57" s="484"/>
      <c r="L57" s="634" t="s">
        <v>359</v>
      </c>
      <c r="M57" s="228"/>
      <c r="N57" s="228"/>
      <c r="O57" s="228"/>
      <c r="P57" s="228"/>
      <c r="Q57" s="576"/>
      <c r="R57" s="576"/>
      <c r="S57" s="524"/>
      <c r="T57" s="523"/>
      <c r="U57" s="186"/>
      <c r="V57" s="186"/>
      <c r="W57" s="298"/>
      <c r="X57" s="434"/>
      <c r="Y57" s="284"/>
      <c r="Z57" s="186"/>
      <c r="AA57" s="186"/>
      <c r="AB57" s="186"/>
      <c r="AC57" s="186"/>
      <c r="AD57" s="417"/>
      <c r="AE57" s="186"/>
      <c r="AF57" s="186"/>
      <c r="AG57" s="186"/>
      <c r="AH57" s="186"/>
      <c r="AI57" s="460"/>
      <c r="AJ57" s="184"/>
      <c r="AK57" s="184"/>
      <c r="AL57" s="184"/>
      <c r="AM57" s="413"/>
      <c r="AN57" s="184"/>
      <c r="AO57" s="184"/>
      <c r="AP57" s="184"/>
      <c r="AQ57" s="413"/>
      <c r="AR57" s="184"/>
      <c r="AS57" s="184"/>
      <c r="AT57" s="184"/>
      <c r="AU57" s="184"/>
      <c r="AV57" s="184"/>
      <c r="AW57" s="184"/>
      <c r="AX57" s="184"/>
      <c r="AY57" s="184"/>
      <c r="AZ57" s="184"/>
      <c r="BA57" s="184"/>
      <c r="BB57" s="184"/>
      <c r="BC57" s="184"/>
    </row>
    <row r="58" spans="1:56" s="228" customFormat="1" ht="12.95" customHeight="1">
      <c r="B58" s="239"/>
      <c r="C58" s="562" t="str">
        <f>AC9</f>
        <v># Tents:</v>
      </c>
      <c r="D58" s="562"/>
      <c r="E58" s="562"/>
      <c r="F58" s="563"/>
      <c r="H58" s="574">
        <f>AD9</f>
        <v>0</v>
      </c>
      <c r="I58" s="182"/>
      <c r="J58" s="182"/>
      <c r="K58" s="484"/>
      <c r="L58" s="556" t="str">
        <f>AH9</f>
        <v># Toilets:</v>
      </c>
      <c r="M58" s="543"/>
      <c r="N58" s="561"/>
      <c r="O58" s="561"/>
      <c r="P58" s="561"/>
      <c r="R58" s="574">
        <f>AI9</f>
        <v>43</v>
      </c>
      <c r="T58" s="523"/>
      <c r="U58" s="225"/>
      <c r="V58" s="225"/>
      <c r="W58" s="300"/>
      <c r="X58" s="435"/>
      <c r="Z58" s="225"/>
      <c r="AA58" s="225"/>
      <c r="AB58" s="225"/>
      <c r="AC58" s="225"/>
      <c r="AD58" s="418"/>
      <c r="AE58" s="225"/>
      <c r="AF58" s="225"/>
      <c r="AG58" s="225"/>
      <c r="AH58" s="225"/>
      <c r="AI58" s="451"/>
      <c r="AJ58" s="225"/>
      <c r="AK58" s="225"/>
      <c r="AL58" s="225"/>
      <c r="AM58" s="418"/>
      <c r="AN58" s="225"/>
      <c r="AO58" s="225"/>
      <c r="AP58" s="225"/>
      <c r="AQ58" s="418"/>
      <c r="AR58" s="225"/>
      <c r="AS58" s="225"/>
      <c r="AT58" s="225"/>
      <c r="AU58" s="225"/>
      <c r="AV58" s="225"/>
      <c r="AW58" s="225"/>
      <c r="AX58" s="225"/>
      <c r="AY58" s="225"/>
      <c r="AZ58" s="225"/>
      <c r="BA58" s="225"/>
      <c r="BB58" s="225"/>
      <c r="BC58" s="225"/>
    </row>
    <row r="59" spans="1:56" s="228" customFormat="1" ht="12.95" customHeight="1">
      <c r="B59" s="239"/>
      <c r="C59" s="562" t="str">
        <f>AC10</f>
        <v># Rub Halls:</v>
      </c>
      <c r="D59" s="562"/>
      <c r="E59" s="562"/>
      <c r="F59" s="565"/>
      <c r="H59" s="574">
        <f>AD10</f>
        <v>0</v>
      </c>
      <c r="L59" s="556" t="str">
        <f>AH10</f>
        <v>Toilets in separated area for women:</v>
      </c>
      <c r="M59" s="556"/>
      <c r="N59" s="561"/>
      <c r="O59" s="561"/>
      <c r="P59" s="561"/>
      <c r="R59" s="574" t="str">
        <f>AI10</f>
        <v>Yes</v>
      </c>
      <c r="S59" s="576"/>
      <c r="T59" s="523"/>
      <c r="U59" s="225"/>
      <c r="V59" s="225"/>
      <c r="W59" s="300"/>
      <c r="X59" s="435"/>
      <c r="Z59" s="225"/>
      <c r="AA59" s="225"/>
      <c r="AB59" s="225"/>
      <c r="AC59" s="225"/>
      <c r="AD59" s="418"/>
      <c r="AE59" s="225"/>
      <c r="AF59" s="225"/>
      <c r="AG59" s="225"/>
      <c r="AH59" s="225"/>
      <c r="AI59" s="451"/>
      <c r="AJ59" s="225"/>
      <c r="AK59" s="225"/>
      <c r="AL59" s="225"/>
      <c r="AM59" s="418"/>
      <c r="AN59" s="225"/>
      <c r="AO59" s="225"/>
      <c r="AP59" s="225"/>
      <c r="AQ59" s="418"/>
      <c r="AR59" s="225"/>
      <c r="AS59" s="225"/>
      <c r="AT59" s="225"/>
      <c r="AU59" s="225"/>
      <c r="AV59" s="225"/>
      <c r="AW59" s="225"/>
      <c r="AX59" s="225"/>
      <c r="AY59" s="225"/>
      <c r="AZ59" s="225"/>
      <c r="BA59" s="225"/>
      <c r="BB59" s="225"/>
      <c r="BC59" s="225"/>
    </row>
    <row r="60" spans="1:56" s="228" customFormat="1" ht="12.95" customHeight="1">
      <c r="B60" s="239"/>
      <c r="C60" s="562" t="str">
        <f>AC11</f>
        <v># RHUs:</v>
      </c>
      <c r="D60" s="562"/>
      <c r="E60" s="562"/>
      <c r="F60" s="565"/>
      <c r="H60" s="574">
        <f>AD11</f>
        <v>0</v>
      </c>
      <c r="S60" s="574"/>
      <c r="T60" s="523"/>
      <c r="U60" s="225"/>
      <c r="V60" s="225"/>
      <c r="W60" s="300"/>
      <c r="X60" s="435"/>
      <c r="Z60" s="225"/>
      <c r="AA60" s="225"/>
      <c r="AB60" s="225"/>
      <c r="AC60" s="225"/>
      <c r="AD60" s="418"/>
      <c r="AE60" s="225"/>
      <c r="AF60" s="225"/>
      <c r="AG60" s="225"/>
      <c r="AH60" s="225"/>
      <c r="AI60" s="451"/>
      <c r="AJ60" s="225"/>
      <c r="AK60" s="225"/>
      <c r="AL60" s="225"/>
      <c r="AM60" s="418"/>
      <c r="AN60" s="225"/>
      <c r="AO60" s="225"/>
      <c r="AP60" s="225"/>
      <c r="AQ60" s="418"/>
      <c r="AR60" s="225"/>
      <c r="AS60" s="225"/>
      <c r="AT60" s="225"/>
      <c r="AU60" s="225"/>
      <c r="AV60" s="225"/>
      <c r="AW60" s="225"/>
      <c r="AX60" s="225"/>
      <c r="AY60" s="225"/>
      <c r="AZ60" s="225"/>
      <c r="BA60" s="225"/>
      <c r="BB60" s="225"/>
      <c r="BC60" s="225"/>
    </row>
    <row r="61" spans="1:56" s="228" customFormat="1" ht="12.95" customHeight="1">
      <c r="B61" s="239"/>
      <c r="C61" s="562" t="str">
        <f>AC12</f>
        <v># Pre Fabs:</v>
      </c>
      <c r="D61" s="562"/>
      <c r="E61" s="562"/>
      <c r="F61" s="566"/>
      <c r="H61" s="574">
        <f>AD12</f>
        <v>0</v>
      </c>
      <c r="L61" s="634" t="s">
        <v>358</v>
      </c>
      <c r="R61" s="612"/>
      <c r="S61" s="574"/>
      <c r="T61" s="523"/>
      <c r="U61" s="225"/>
      <c r="V61" s="225"/>
      <c r="W61" s="300"/>
      <c r="X61" s="435"/>
      <c r="Z61" s="225"/>
      <c r="AA61" s="225"/>
      <c r="AB61" s="225"/>
      <c r="AC61" s="225"/>
      <c r="AD61" s="418"/>
      <c r="AE61" s="225"/>
      <c r="AF61" s="225"/>
      <c r="AG61" s="225"/>
      <c r="AH61" s="225"/>
      <c r="AI61" s="451"/>
      <c r="AJ61" s="225"/>
      <c r="AK61" s="225"/>
      <c r="AL61" s="225"/>
      <c r="AM61" s="418"/>
      <c r="AN61" s="225"/>
      <c r="AO61" s="225"/>
      <c r="AP61" s="225"/>
      <c r="AQ61" s="418"/>
      <c r="AR61" s="225"/>
      <c r="AS61" s="225"/>
      <c r="AT61" s="225"/>
      <c r="AU61" s="225"/>
      <c r="AV61" s="225"/>
      <c r="AW61" s="225"/>
      <c r="AX61" s="225"/>
      <c r="AY61" s="225"/>
      <c r="AZ61" s="225"/>
      <c r="BA61" s="225"/>
      <c r="BB61" s="225"/>
      <c r="BC61" s="225"/>
    </row>
    <row r="62" spans="1:56" s="228" customFormat="1" ht="12.95" customHeight="1">
      <c r="B62" s="239"/>
      <c r="C62" s="562" t="str">
        <f>AC13</f>
        <v># people accommodated in buildings:</v>
      </c>
      <c r="D62" s="562"/>
      <c r="E62" s="562"/>
      <c r="F62" s="567"/>
      <c r="H62" s="574">
        <f>AD13</f>
        <v>328</v>
      </c>
      <c r="L62" s="557" t="str">
        <f>AH14</f>
        <v># Showers:</v>
      </c>
      <c r="M62" s="557"/>
      <c r="N62" s="558"/>
      <c r="O62" s="557"/>
      <c r="P62" s="557"/>
      <c r="R62" s="611">
        <f>AI14</f>
        <v>38</v>
      </c>
      <c r="T62" s="523"/>
      <c r="U62" s="225"/>
      <c r="V62" s="225"/>
      <c r="W62" s="300"/>
      <c r="X62" s="435"/>
      <c r="Z62" s="225"/>
      <c r="AA62" s="225"/>
      <c r="AB62" s="225"/>
      <c r="AC62" s="225"/>
      <c r="AD62" s="418"/>
      <c r="AE62" s="225"/>
      <c r="AF62" s="225"/>
      <c r="AG62" s="225"/>
      <c r="AH62" s="225"/>
      <c r="AI62" s="451"/>
      <c r="AJ62" s="225"/>
      <c r="AK62" s="225"/>
      <c r="AL62" s="225"/>
      <c r="AM62" s="418"/>
      <c r="AN62" s="225"/>
      <c r="AO62" s="225"/>
      <c r="AP62" s="225"/>
      <c r="AQ62" s="418"/>
      <c r="AR62" s="225"/>
      <c r="AS62" s="225"/>
      <c r="AT62" s="225"/>
      <c r="AU62" s="225"/>
      <c r="AV62" s="225"/>
      <c r="AW62" s="225"/>
      <c r="AX62" s="225"/>
      <c r="AY62" s="225"/>
      <c r="AZ62" s="225"/>
      <c r="BA62" s="225"/>
      <c r="BB62" s="225"/>
      <c r="BC62" s="225"/>
    </row>
    <row r="63" spans="1:56" s="228" customFormat="1" ht="12.95" customHeight="1">
      <c r="B63" s="239"/>
      <c r="C63" s="645" t="str">
        <f>AC21</f>
        <v>Organisation in charge of shelter allocation:</v>
      </c>
      <c r="D63" s="564"/>
      <c r="E63" s="564"/>
      <c r="F63" s="564"/>
      <c r="H63" s="530" t="str">
        <f>AD21</f>
        <v>Army</v>
      </c>
      <c r="L63" s="557" t="str">
        <f>AH15</f>
        <v># Showers with hot water:</v>
      </c>
      <c r="M63" s="557"/>
      <c r="N63" s="559"/>
      <c r="O63" s="559"/>
      <c r="P63" s="559"/>
      <c r="R63" s="611">
        <f>AI15</f>
        <v>0</v>
      </c>
      <c r="S63" s="612"/>
      <c r="T63" s="240"/>
      <c r="U63" s="225"/>
      <c r="V63" s="225"/>
      <c r="W63" s="300"/>
      <c r="X63" s="435"/>
      <c r="Z63" s="225"/>
      <c r="AA63" s="225"/>
      <c r="AB63" s="225"/>
      <c r="AC63" s="225"/>
      <c r="AD63" s="418"/>
      <c r="AE63" s="225"/>
      <c r="AF63" s="225"/>
      <c r="AG63" s="225"/>
      <c r="AH63" s="225"/>
      <c r="AI63" s="451"/>
      <c r="AJ63" s="225"/>
      <c r="AK63" s="225"/>
      <c r="AL63" s="225"/>
      <c r="AM63" s="418"/>
      <c r="AN63" s="225"/>
      <c r="AO63" s="225"/>
      <c r="AP63" s="225"/>
      <c r="AQ63" s="418"/>
      <c r="AR63" s="225"/>
      <c r="AS63" s="225"/>
      <c r="AT63" s="225"/>
      <c r="AU63" s="225"/>
      <c r="AV63" s="225"/>
      <c r="AW63" s="225"/>
      <c r="AX63" s="225"/>
      <c r="AY63" s="225"/>
      <c r="AZ63" s="225"/>
      <c r="BA63" s="225"/>
      <c r="BB63" s="225"/>
      <c r="BC63" s="225"/>
    </row>
    <row r="64" spans="1:56" s="228" customFormat="1" ht="12.95" customHeight="1">
      <c r="B64" s="239"/>
      <c r="C64" s="564"/>
      <c r="D64" s="564"/>
      <c r="E64" s="564"/>
      <c r="F64" s="564"/>
      <c r="H64" s="625"/>
      <c r="I64" s="211"/>
      <c r="J64" s="578"/>
      <c r="L64" s="560" t="str">
        <f>AH16</f>
        <v>Showers in separated area for women:</v>
      </c>
      <c r="M64" s="560"/>
      <c r="N64" s="561"/>
      <c r="O64" s="561"/>
      <c r="P64" s="561"/>
      <c r="R64" s="611" t="str">
        <f>AI16</f>
        <v>Yes</v>
      </c>
      <c r="S64" s="611"/>
      <c r="T64" s="240"/>
      <c r="U64" s="225"/>
      <c r="V64" s="225"/>
      <c r="W64" s="300"/>
      <c r="X64" s="435"/>
      <c r="Z64" s="225"/>
      <c r="AA64" s="225"/>
      <c r="AB64" s="225"/>
      <c r="AC64" s="225"/>
      <c r="AD64" s="418"/>
      <c r="AE64" s="225"/>
      <c r="AF64" s="225"/>
      <c r="AG64" s="225"/>
      <c r="AH64" s="225"/>
      <c r="AI64" s="451"/>
      <c r="AJ64" s="225"/>
      <c r="AK64" s="225"/>
      <c r="AL64" s="225"/>
      <c r="AM64" s="418"/>
      <c r="AN64" s="225"/>
      <c r="AO64" s="225"/>
      <c r="AP64" s="225"/>
      <c r="AQ64" s="418"/>
      <c r="AR64" s="225"/>
      <c r="AS64" s="225"/>
      <c r="AT64" s="225"/>
      <c r="AU64" s="225"/>
      <c r="AV64" s="225"/>
      <c r="AW64" s="225"/>
      <c r="AX64" s="225"/>
      <c r="AY64" s="225"/>
      <c r="AZ64" s="225"/>
      <c r="BA64" s="225"/>
      <c r="BB64" s="225"/>
      <c r="BC64" s="225"/>
    </row>
    <row r="65" spans="2:55" s="228" customFormat="1" ht="12.95" customHeight="1">
      <c r="B65" s="239"/>
      <c r="C65" s="634" t="s">
        <v>430</v>
      </c>
      <c r="D65" s="483"/>
      <c r="E65" s="182"/>
      <c r="H65" s="625"/>
      <c r="I65" s="211"/>
      <c r="J65" s="211"/>
      <c r="K65" s="211"/>
      <c r="S65" s="611"/>
      <c r="T65" s="536"/>
      <c r="U65" s="225"/>
      <c r="V65" s="225"/>
      <c r="W65" s="300"/>
      <c r="X65" s="435"/>
      <c r="Z65" s="225"/>
      <c r="AA65" s="225"/>
      <c r="AB65" s="225"/>
      <c r="AC65" s="225"/>
      <c r="AD65" s="418"/>
      <c r="AE65" s="225"/>
      <c r="AF65" s="225"/>
      <c r="AG65" s="225"/>
      <c r="AH65" s="225"/>
      <c r="AI65" s="451"/>
      <c r="AJ65" s="225"/>
      <c r="AK65" s="225"/>
      <c r="AL65" s="225"/>
      <c r="AM65" s="418"/>
      <c r="AN65" s="225"/>
      <c r="AO65" s="225"/>
      <c r="AP65" s="225"/>
      <c r="AQ65" s="418"/>
      <c r="AR65" s="225"/>
      <c r="AS65" s="225"/>
      <c r="AT65" s="225"/>
      <c r="AU65" s="225"/>
      <c r="AV65" s="225"/>
      <c r="AW65" s="225"/>
      <c r="AX65" s="225"/>
      <c r="AY65" s="225"/>
      <c r="AZ65" s="225"/>
      <c r="BA65" s="225"/>
      <c r="BB65" s="225"/>
      <c r="BC65" s="225"/>
    </row>
    <row r="66" spans="2:55" s="228" customFormat="1" ht="12.95" customHeight="1">
      <c r="B66" s="239"/>
      <c r="C66" s="644" t="str">
        <f>AC16</f>
        <v># Tents:</v>
      </c>
      <c r="D66" s="644"/>
      <c r="E66" s="538"/>
      <c r="F66" s="538"/>
      <c r="G66" s="538"/>
      <c r="H66" s="606">
        <f>AD16</f>
        <v>0</v>
      </c>
      <c r="I66" s="178"/>
      <c r="J66" s="178"/>
      <c r="K66" s="178"/>
      <c r="L66" s="634" t="s">
        <v>457</v>
      </c>
      <c r="M66" s="203"/>
      <c r="N66" s="203"/>
      <c r="O66" s="203"/>
      <c r="P66" s="203"/>
      <c r="Q66" s="538"/>
      <c r="R66" s="613"/>
      <c r="S66" s="611"/>
      <c r="T66" s="247"/>
      <c r="U66" s="225"/>
      <c r="V66" s="225"/>
      <c r="W66" s="300"/>
      <c r="X66" s="435"/>
      <c r="Z66" s="225"/>
      <c r="AA66" s="225"/>
      <c r="AB66" s="225"/>
      <c r="AC66" s="225"/>
      <c r="AD66" s="418"/>
      <c r="AE66" s="225"/>
      <c r="AF66" s="225"/>
      <c r="AG66" s="225"/>
      <c r="AH66" s="225"/>
      <c r="AI66" s="451"/>
      <c r="AJ66" s="225"/>
      <c r="AK66" s="225"/>
      <c r="AL66" s="225"/>
      <c r="AM66" s="418"/>
      <c r="AN66" s="225"/>
      <c r="AO66" s="225"/>
      <c r="AP66" s="225"/>
      <c r="AQ66" s="418"/>
      <c r="AR66" s="225"/>
      <c r="AS66" s="225"/>
      <c r="AT66" s="225"/>
      <c r="AU66" s="225"/>
      <c r="AV66" s="225"/>
      <c r="AW66" s="225"/>
      <c r="AX66" s="225"/>
      <c r="AY66" s="225"/>
      <c r="AZ66" s="225"/>
      <c r="BA66" s="225"/>
      <c r="BB66" s="225"/>
      <c r="BC66" s="225"/>
    </row>
    <row r="67" spans="2:55" s="228" customFormat="1" ht="12.95" customHeight="1">
      <c r="B67" s="239"/>
      <c r="C67" s="644" t="str">
        <f>AC18</f>
        <v xml:space="preserve"># Rub Halls: </v>
      </c>
      <c r="D67" s="644"/>
      <c r="E67" s="625"/>
      <c r="F67" s="538"/>
      <c r="G67" s="625"/>
      <c r="H67" s="606">
        <f>AD18</f>
        <v>0</v>
      </c>
      <c r="I67" s="505"/>
      <c r="J67" s="505"/>
      <c r="K67" s="569"/>
      <c r="L67" s="556" t="str">
        <f>AH21</f>
        <v># Hand washing facilities:</v>
      </c>
      <c r="M67" s="549"/>
      <c r="N67" s="550"/>
      <c r="O67" s="550"/>
      <c r="P67" s="550"/>
      <c r="Q67" s="231"/>
      <c r="R67" s="574">
        <f>AI21</f>
        <v>0</v>
      </c>
      <c r="T67" s="240"/>
      <c r="U67" s="225"/>
      <c r="V67" s="225"/>
      <c r="W67" s="300"/>
      <c r="X67" s="435"/>
      <c r="Z67" s="225"/>
      <c r="AA67" s="225"/>
      <c r="AB67" s="225"/>
      <c r="AC67" s="225"/>
      <c r="AD67" s="418"/>
      <c r="AE67" s="225"/>
      <c r="AF67" s="225"/>
      <c r="AG67" s="225"/>
      <c r="AH67" s="225"/>
      <c r="AI67" s="451"/>
      <c r="AJ67" s="225"/>
      <c r="AK67" s="225"/>
      <c r="AL67" s="225"/>
      <c r="AM67" s="418"/>
      <c r="AN67" s="225"/>
      <c r="AO67" s="225"/>
      <c r="AP67" s="225"/>
      <c r="AQ67" s="418"/>
      <c r="AR67" s="225"/>
      <c r="AS67" s="225"/>
      <c r="AT67" s="225"/>
      <c r="AU67" s="225"/>
      <c r="AV67" s="225"/>
      <c r="AW67" s="225"/>
      <c r="AX67" s="225"/>
      <c r="AY67" s="225"/>
      <c r="AZ67" s="225"/>
      <c r="BA67" s="225"/>
      <c r="BB67" s="225"/>
      <c r="BC67" s="225"/>
    </row>
    <row r="68" spans="2:55" s="538" customFormat="1" ht="12.95" customHeight="1">
      <c r="B68" s="535"/>
      <c r="C68" s="644" t="str">
        <f>AC19</f>
        <v xml:space="preserve"># RHUs: </v>
      </c>
      <c r="D68" s="644"/>
      <c r="H68" s="606">
        <f>AD19</f>
        <v>0</v>
      </c>
      <c r="I68" s="505"/>
      <c r="J68" s="505"/>
      <c r="K68" s="570"/>
      <c r="L68" s="556" t="str">
        <f>AH22</f>
        <v># Water taps:</v>
      </c>
      <c r="M68" s="551"/>
      <c r="N68" s="550"/>
      <c r="O68" s="552"/>
      <c r="P68" s="552"/>
      <c r="Q68" s="228"/>
      <c r="R68" s="574">
        <f>AI22</f>
        <v>50</v>
      </c>
      <c r="S68" s="613"/>
      <c r="T68" s="262"/>
      <c r="U68" s="451"/>
      <c r="V68" s="451"/>
      <c r="W68" s="537"/>
      <c r="X68" s="435"/>
      <c r="Z68" s="451"/>
      <c r="AA68" s="451"/>
      <c r="AB68" s="451"/>
      <c r="AC68" s="451"/>
      <c r="AD68" s="418"/>
      <c r="AE68" s="451"/>
      <c r="AF68" s="451"/>
      <c r="AG68" s="451"/>
      <c r="AH68" s="451"/>
      <c r="AI68" s="451"/>
      <c r="AJ68" s="451"/>
      <c r="AK68" s="451"/>
      <c r="AL68" s="451"/>
      <c r="AM68" s="418"/>
      <c r="AN68" s="451"/>
      <c r="AO68" s="451"/>
      <c r="AP68" s="451"/>
      <c r="AQ68" s="418"/>
      <c r="AR68" s="451"/>
      <c r="AS68" s="451"/>
      <c r="AT68" s="451"/>
      <c r="AU68" s="451"/>
      <c r="AV68" s="451"/>
      <c r="AW68" s="451"/>
      <c r="AX68" s="451"/>
      <c r="AY68" s="451"/>
      <c r="AZ68" s="451"/>
      <c r="BA68" s="451"/>
      <c r="BB68" s="451"/>
      <c r="BC68" s="451"/>
    </row>
    <row r="69" spans="2:55" s="231" customFormat="1" ht="12.95" customHeight="1">
      <c r="B69" s="246"/>
      <c r="C69" s="644" t="str">
        <f>AC20</f>
        <v xml:space="preserve"># Pre Fabs: </v>
      </c>
      <c r="D69" s="644"/>
      <c r="E69" s="538"/>
      <c r="F69" s="538"/>
      <c r="G69" s="538"/>
      <c r="H69" s="606">
        <f>AD20</f>
        <v>0</v>
      </c>
      <c r="I69" s="574"/>
      <c r="J69" s="574"/>
      <c r="K69" s="571"/>
      <c r="L69" s="556" t="str">
        <f>AH23</f>
        <v># Hygiene promoters:</v>
      </c>
      <c r="M69" s="544"/>
      <c r="N69" s="550"/>
      <c r="O69" s="553"/>
      <c r="P69" s="553"/>
      <c r="Q69" s="228"/>
      <c r="R69" s="574">
        <f>AI23</f>
        <v>0</v>
      </c>
      <c r="S69" s="574"/>
      <c r="T69" s="260"/>
      <c r="U69" s="230"/>
      <c r="V69" s="230"/>
      <c r="W69" s="301"/>
      <c r="X69" s="436"/>
      <c r="Z69" s="230"/>
      <c r="AA69" s="230"/>
      <c r="AB69" s="230"/>
      <c r="AC69" s="230"/>
      <c r="AD69" s="419"/>
      <c r="AE69" s="230"/>
      <c r="AF69" s="230"/>
      <c r="AG69" s="230"/>
      <c r="AH69" s="230"/>
      <c r="AI69" s="452"/>
      <c r="AJ69" s="230"/>
      <c r="AK69" s="230"/>
      <c r="AL69" s="230"/>
      <c r="AM69" s="419"/>
      <c r="AN69" s="230"/>
      <c r="AO69" s="230"/>
      <c r="AP69" s="230"/>
      <c r="AQ69" s="419"/>
      <c r="AR69" s="230"/>
      <c r="AS69" s="230"/>
      <c r="AT69" s="230"/>
      <c r="AU69" s="230"/>
      <c r="AV69" s="230"/>
      <c r="AW69" s="230"/>
      <c r="AX69" s="230"/>
      <c r="AY69" s="230"/>
      <c r="AZ69" s="230"/>
      <c r="BA69" s="230"/>
      <c r="BB69" s="230"/>
      <c r="BC69" s="230"/>
    </row>
    <row r="70" spans="2:55" s="228" customFormat="1" ht="12.95" customHeight="1">
      <c r="B70" s="239"/>
      <c r="C70" s="1184" t="s">
        <v>134</v>
      </c>
      <c r="I70" s="574"/>
      <c r="J70" s="574"/>
      <c r="K70" s="570"/>
      <c r="L70" s="556" t="str">
        <f>AH24</f>
        <v>Cleaning of wash facilities ensured:</v>
      </c>
      <c r="M70" s="554"/>
      <c r="N70" s="555"/>
      <c r="O70" s="555"/>
      <c r="P70" s="555"/>
      <c r="R70" s="611" t="str">
        <f>AI24</f>
        <v>Yes</v>
      </c>
      <c r="S70" s="574"/>
      <c r="T70" s="262"/>
      <c r="U70" s="225"/>
      <c r="V70" s="225"/>
      <c r="W70" s="300"/>
      <c r="X70" s="435"/>
      <c r="Z70" s="225"/>
      <c r="AA70" s="225"/>
      <c r="AB70" s="225"/>
      <c r="AC70" s="225"/>
      <c r="AD70" s="418"/>
      <c r="AE70" s="225"/>
      <c r="AF70" s="225"/>
      <c r="AG70" s="225"/>
      <c r="AH70" s="225"/>
      <c r="AI70" s="451"/>
      <c r="AJ70" s="225"/>
      <c r="AK70" s="225"/>
      <c r="AL70" s="225"/>
      <c r="AM70" s="418"/>
      <c r="AN70" s="225"/>
      <c r="AO70" s="225"/>
      <c r="AP70" s="225"/>
      <c r="AQ70" s="418"/>
      <c r="AR70" s="225"/>
      <c r="AS70" s="225"/>
      <c r="AT70" s="225"/>
      <c r="AU70" s="225"/>
      <c r="AV70" s="225"/>
      <c r="AW70" s="225"/>
      <c r="AX70" s="225"/>
      <c r="AY70" s="225"/>
      <c r="AZ70" s="225"/>
      <c r="BA70" s="225"/>
      <c r="BB70" s="225"/>
      <c r="BC70" s="225"/>
    </row>
    <row r="71" spans="2:55" s="228" customFormat="1" ht="12.95" customHeight="1">
      <c r="B71" s="239"/>
      <c r="C71" s="1184"/>
      <c r="I71" s="574"/>
      <c r="J71" s="574"/>
      <c r="K71" s="571"/>
      <c r="L71" s="556" t="str">
        <f>AH25</f>
        <v>Garbage disposal/waste management organised:</v>
      </c>
      <c r="M71" s="599"/>
      <c r="N71" s="599"/>
      <c r="O71" s="599"/>
      <c r="P71" s="599"/>
      <c r="Q71" s="203"/>
      <c r="R71" s="611" t="str">
        <f>AI25</f>
        <v>Yes</v>
      </c>
      <c r="S71" s="574"/>
      <c r="T71" s="260"/>
      <c r="U71" s="225"/>
      <c r="V71" s="225"/>
      <c r="W71" s="300"/>
      <c r="X71" s="435"/>
      <c r="Z71" s="225"/>
      <c r="AA71" s="225"/>
      <c r="AB71" s="225"/>
      <c r="AC71" s="225"/>
      <c r="AD71" s="418"/>
      <c r="AE71" s="225"/>
      <c r="AF71" s="225"/>
      <c r="AG71" s="225"/>
      <c r="AH71" s="225"/>
      <c r="AI71" s="451"/>
      <c r="AJ71" s="225"/>
      <c r="AK71" s="225"/>
      <c r="AL71" s="225"/>
      <c r="AM71" s="418"/>
      <c r="AN71" s="225"/>
      <c r="AO71" s="225"/>
      <c r="AP71" s="225"/>
      <c r="AQ71" s="418"/>
      <c r="AR71" s="225"/>
      <c r="AS71" s="225"/>
      <c r="AT71" s="225"/>
      <c r="AU71" s="225"/>
      <c r="AV71" s="225"/>
      <c r="AW71" s="225"/>
      <c r="AX71" s="225"/>
      <c r="AY71" s="225"/>
      <c r="AZ71" s="225"/>
      <c r="BA71" s="225"/>
      <c r="BB71" s="225"/>
      <c r="BC71" s="225"/>
    </row>
    <row r="72" spans="2:55" s="228" customFormat="1" ht="12.95" customHeight="1">
      <c r="B72" s="261"/>
      <c r="C72" s="556" t="str">
        <f>AL9</f>
        <v>Frequency of meals:</v>
      </c>
      <c r="D72" s="556"/>
      <c r="E72" s="556"/>
      <c r="F72" s="543"/>
      <c r="G72" s="642"/>
      <c r="H72" s="574" t="str">
        <f>AM9</f>
        <v>3 times per day</v>
      </c>
      <c r="I72" s="203"/>
      <c r="J72" s="574"/>
      <c r="K72" s="570"/>
      <c r="L72" s="1184" t="s">
        <v>398</v>
      </c>
      <c r="M72" s="1184"/>
      <c r="N72" s="1184"/>
      <c r="O72" s="1184"/>
      <c r="P72" s="1184"/>
      <c r="Q72" s="1184"/>
      <c r="R72" s="1184"/>
      <c r="S72" s="611"/>
      <c r="T72" s="532"/>
      <c r="U72" s="225"/>
      <c r="V72" s="225"/>
      <c r="W72" s="300"/>
      <c r="X72" s="435"/>
      <c r="Z72" s="225"/>
      <c r="AA72" s="225"/>
      <c r="AB72" s="225"/>
      <c r="AC72" s="225"/>
      <c r="AD72" s="418"/>
      <c r="AE72" s="225"/>
      <c r="AF72" s="225"/>
      <c r="AG72" s="225"/>
      <c r="AH72" s="225"/>
      <c r="AI72" s="451"/>
      <c r="AJ72" s="225"/>
      <c r="AK72" s="225"/>
      <c r="AL72" s="225"/>
      <c r="AM72" s="418"/>
      <c r="AN72" s="225"/>
      <c r="AO72" s="225"/>
      <c r="AP72" s="225"/>
      <c r="AQ72" s="418"/>
      <c r="AR72" s="225"/>
      <c r="AS72" s="225"/>
      <c r="AT72" s="225"/>
      <c r="AU72" s="225"/>
      <c r="AV72" s="225"/>
      <c r="AW72" s="225"/>
      <c r="AX72" s="225"/>
      <c r="AY72" s="225"/>
      <c r="AZ72" s="225"/>
      <c r="BA72" s="225"/>
      <c r="BB72" s="225"/>
      <c r="BC72" s="225"/>
    </row>
    <row r="73" spans="2:55" s="203" customFormat="1" ht="12.95" customHeight="1">
      <c r="B73" s="259"/>
      <c r="C73" s="556" t="str">
        <f>AL15</f>
        <v>% Population covered by food distributions:</v>
      </c>
      <c r="D73" s="556"/>
      <c r="E73" s="556"/>
      <c r="F73" s="548"/>
      <c r="G73" s="642"/>
      <c r="H73" s="574">
        <f>AM15</f>
        <v>100</v>
      </c>
      <c r="J73" s="574"/>
      <c r="K73" s="571"/>
      <c r="L73" s="1184"/>
      <c r="M73" s="1184"/>
      <c r="N73" s="1184"/>
      <c r="O73" s="1184"/>
      <c r="P73" s="1184"/>
      <c r="Q73" s="1184"/>
      <c r="R73" s="1184"/>
      <c r="S73" s="611"/>
      <c r="T73" s="534"/>
      <c r="U73" s="184"/>
      <c r="V73" s="184"/>
      <c r="W73" s="302"/>
      <c r="X73" s="437"/>
      <c r="Z73" s="184"/>
      <c r="AA73" s="184"/>
      <c r="AB73" s="184"/>
      <c r="AC73" s="184"/>
      <c r="AD73" s="413"/>
      <c r="AE73" s="184"/>
      <c r="AF73" s="184"/>
      <c r="AG73" s="184"/>
      <c r="AH73" s="184"/>
      <c r="AI73" s="449"/>
      <c r="AJ73" s="184"/>
      <c r="AK73" s="184"/>
      <c r="AL73" s="184"/>
      <c r="AM73" s="413"/>
      <c r="AN73" s="184"/>
      <c r="AO73" s="184"/>
      <c r="AP73" s="184"/>
      <c r="AQ73" s="413"/>
      <c r="AR73" s="184"/>
      <c r="AS73" s="184"/>
      <c r="AT73" s="184"/>
      <c r="AU73" s="184"/>
      <c r="AV73" s="184"/>
      <c r="AW73" s="184"/>
      <c r="AX73" s="184"/>
      <c r="AY73" s="184"/>
      <c r="AZ73" s="184"/>
      <c r="BA73" s="184"/>
      <c r="BB73" s="184"/>
    </row>
    <row r="74" spans="2:55" s="203" customFormat="1" ht="12.95" customHeight="1">
      <c r="B74" s="261"/>
      <c r="C74" s="556" t="str">
        <f>AL10</f>
        <v>Types of meals distributed:</v>
      </c>
      <c r="H74" s="1183" t="str">
        <f>AM10</f>
        <v>Hot Meals, Sandwiches</v>
      </c>
      <c r="I74" s="1183"/>
      <c r="J74" s="1183"/>
      <c r="K74" s="571"/>
      <c r="L74" s="542" t="str">
        <f>AP23</f>
        <v>Availability of internet:</v>
      </c>
      <c r="M74" s="542"/>
      <c r="N74" s="543"/>
      <c r="O74" s="185"/>
      <c r="P74" s="182"/>
      <c r="Q74" s="182"/>
      <c r="R74" s="1183" t="str">
        <f>AQ23</f>
        <v>Through 3G continuously</v>
      </c>
      <c r="S74" s="1183"/>
      <c r="T74" s="534"/>
      <c r="U74" s="184"/>
      <c r="V74" s="184"/>
      <c r="W74" s="302"/>
      <c r="X74" s="437"/>
      <c r="Z74" s="184"/>
      <c r="AA74" s="184"/>
      <c r="AB74" s="184"/>
      <c r="AC74" s="184"/>
      <c r="AD74" s="413"/>
      <c r="AE74" s="184"/>
      <c r="AF74" s="184"/>
      <c r="AG74" s="184"/>
      <c r="AH74" s="184"/>
      <c r="AI74" s="449"/>
      <c r="AJ74" s="184"/>
      <c r="AK74" s="184"/>
      <c r="AL74" s="184"/>
      <c r="AM74" s="413"/>
      <c r="AN74" s="184"/>
      <c r="AO74" s="184"/>
      <c r="AP74" s="184"/>
      <c r="AQ74" s="413"/>
      <c r="AR74" s="184"/>
      <c r="AS74" s="184"/>
      <c r="AT74" s="184"/>
      <c r="AU74" s="184"/>
      <c r="AV74" s="184"/>
      <c r="AW74" s="184"/>
      <c r="AX74" s="184"/>
      <c r="AY74" s="184"/>
      <c r="AZ74" s="184"/>
      <c r="BA74" s="184"/>
      <c r="BB74" s="184"/>
    </row>
    <row r="75" spans="2:55" s="203" customFormat="1" ht="12.75" customHeight="1">
      <c r="B75" s="259"/>
      <c r="H75" s="1183"/>
      <c r="I75" s="1183"/>
      <c r="J75" s="1183"/>
      <c r="K75" s="569"/>
      <c r="L75" s="471"/>
      <c r="M75" s="471"/>
      <c r="N75" s="182"/>
      <c r="O75" s="182"/>
      <c r="P75" s="182"/>
      <c r="Q75" s="182"/>
      <c r="R75" s="1183"/>
      <c r="S75" s="1183"/>
      <c r="T75" s="248"/>
      <c r="Z75" s="184"/>
      <c r="AA75" s="184"/>
      <c r="AB75" s="184"/>
      <c r="AC75" s="184"/>
      <c r="AD75" s="413"/>
      <c r="AE75" s="184"/>
      <c r="AF75" s="184"/>
      <c r="AG75" s="184"/>
      <c r="AH75" s="184"/>
      <c r="AI75" s="449"/>
      <c r="AJ75" s="184"/>
      <c r="AK75" s="184"/>
      <c r="AL75" s="184"/>
      <c r="AM75" s="413"/>
      <c r="AN75" s="184"/>
      <c r="AO75" s="184"/>
      <c r="AP75" s="184"/>
      <c r="AQ75" s="413"/>
      <c r="AR75" s="184"/>
      <c r="AS75" s="184"/>
      <c r="AT75" s="184"/>
      <c r="AU75" s="184"/>
      <c r="AV75" s="184"/>
      <c r="AW75" s="184"/>
      <c r="AX75" s="184"/>
      <c r="AY75" s="184"/>
      <c r="AZ75" s="184"/>
      <c r="BA75" s="184"/>
      <c r="BB75" s="184"/>
    </row>
    <row r="76" spans="2:55" ht="17.25" customHeight="1">
      <c r="B76" s="531"/>
      <c r="C76" s="556" t="str">
        <f>AL16</f>
        <v>Nutritional screening available:</v>
      </c>
      <c r="D76" s="556"/>
      <c r="E76" s="556"/>
      <c r="F76" s="643"/>
      <c r="H76" s="574" t="str">
        <f>AM16</f>
        <v>No</v>
      </c>
      <c r="K76" s="569"/>
      <c r="L76" s="542" t="str">
        <f>AP25</f>
        <v># Charging plugs available:</v>
      </c>
      <c r="M76" s="542"/>
      <c r="N76" s="547"/>
      <c r="O76" s="185"/>
      <c r="R76" s="574">
        <f>AQ25</f>
        <v>100</v>
      </c>
      <c r="T76" s="248"/>
      <c r="X76" s="438"/>
    </row>
    <row r="77" spans="2:55" ht="12.95" customHeight="1">
      <c r="B77" s="533"/>
      <c r="C77" s="556" t="str">
        <f>AL18</f>
        <v>Separate facilities for breastfeeding available:</v>
      </c>
      <c r="D77" s="556"/>
      <c r="E77" s="556"/>
      <c r="F77" s="545"/>
      <c r="H77" s="574" t="str">
        <f>AM18</f>
        <v>No</v>
      </c>
      <c r="I77" s="492"/>
      <c r="K77" s="572"/>
      <c r="L77" s="599" t="str">
        <f>AP39</f>
        <v>Two way communication system operational:</v>
      </c>
      <c r="M77" s="599"/>
      <c r="N77" s="598"/>
      <c r="O77" s="185"/>
      <c r="R77" s="574" t="str">
        <f>AQ39</f>
        <v>No</v>
      </c>
      <c r="T77" s="248"/>
      <c r="W77" s="296"/>
      <c r="X77" s="438"/>
    </row>
    <row r="78" spans="2:55" ht="12.95" customHeight="1">
      <c r="B78" s="533"/>
      <c r="C78" s="1184" t="s">
        <v>397</v>
      </c>
      <c r="J78" s="569"/>
      <c r="K78" s="573"/>
      <c r="T78" s="248"/>
      <c r="V78" s="1106" t="s">
        <v>183</v>
      </c>
      <c r="W78" s="1107"/>
      <c r="X78" s="1107"/>
      <c r="Y78" s="1107"/>
      <c r="Z78" s="1107"/>
    </row>
    <row r="79" spans="2:55" ht="12.95" customHeight="1">
      <c r="B79" s="242"/>
      <c r="C79" s="1184"/>
      <c r="J79" s="570"/>
      <c r="K79" s="528"/>
      <c r="L79" s="634" t="s">
        <v>439</v>
      </c>
      <c r="M79" s="213"/>
      <c r="N79" s="212"/>
      <c r="O79" s="212"/>
      <c r="P79" s="212"/>
      <c r="R79" s="615"/>
      <c r="S79" s="574"/>
      <c r="T79" s="248"/>
      <c r="W79" s="296"/>
      <c r="X79" s="438"/>
    </row>
    <row r="80" spans="2:55" ht="12.95" customHeight="1">
      <c r="B80" s="242"/>
      <c r="C80" s="556" t="str">
        <f>AL22</f>
        <v>Distance to nearest health facility:</v>
      </c>
      <c r="D80" s="556"/>
      <c r="E80" s="556"/>
      <c r="F80" s="543"/>
      <c r="H80" s="574" t="str">
        <f>AM22</f>
        <v>On site</v>
      </c>
      <c r="I80" s="568"/>
      <c r="J80" s="571"/>
      <c r="K80" s="528"/>
      <c r="L80" s="556" t="str">
        <f t="shared" ref="L80:L85" si="0">AP27</f>
        <v>Health Services:</v>
      </c>
      <c r="M80" s="635"/>
      <c r="N80" s="636"/>
      <c r="O80" s="636"/>
      <c r="P80" s="636"/>
      <c r="Q80" s="637"/>
      <c r="R80" s="611" t="str">
        <f t="shared" ref="R80:R85" si="1">AQ27</f>
        <v>No</v>
      </c>
      <c r="S80" s="574"/>
      <c r="T80" s="248"/>
      <c r="W80" s="296"/>
      <c r="X80" s="438"/>
    </row>
    <row r="81" spans="2:24" ht="12.95" customHeight="1">
      <c r="B81" s="242"/>
      <c r="C81" s="556" t="str">
        <f>AL23</f>
        <v>MoH psychosocial programmes available:</v>
      </c>
      <c r="D81" s="556"/>
      <c r="E81" s="556"/>
      <c r="F81" s="546"/>
      <c r="H81" s="574" t="str">
        <f>AM23</f>
        <v>No</v>
      </c>
      <c r="I81" s="574"/>
      <c r="J81" s="570"/>
      <c r="K81" s="528"/>
      <c r="L81" s="556" t="str">
        <f t="shared" si="0"/>
        <v>Relocation Procedures:</v>
      </c>
      <c r="M81" s="638"/>
      <c r="N81" s="636"/>
      <c r="O81" s="636"/>
      <c r="P81" s="636"/>
      <c r="Q81" s="637"/>
      <c r="R81" s="611" t="str">
        <f t="shared" si="1"/>
        <v>No</v>
      </c>
      <c r="S81" s="574"/>
      <c r="T81" s="248"/>
      <c r="W81" s="296"/>
      <c r="X81" s="438"/>
    </row>
    <row r="82" spans="2:24" ht="12.95" customHeight="1">
      <c r="B82" s="242"/>
      <c r="C82" s="556" t="str">
        <f>AL24</f>
        <v>Other psychosocial programmes available:</v>
      </c>
      <c r="D82" s="556"/>
      <c r="E82" s="556"/>
      <c r="F82" s="640"/>
      <c r="H82" s="574" t="str">
        <f>AM24</f>
        <v>No</v>
      </c>
      <c r="I82" s="574"/>
      <c r="J82" s="571"/>
      <c r="K82" s="528"/>
      <c r="L82" s="556" t="str">
        <f t="shared" si="0"/>
        <v>Asylum Procedures:</v>
      </c>
      <c r="M82" s="638"/>
      <c r="N82" s="636"/>
      <c r="O82" s="636"/>
      <c r="P82" s="636"/>
      <c r="Q82" s="637"/>
      <c r="R82" s="611" t="str">
        <f t="shared" si="1"/>
        <v>No</v>
      </c>
      <c r="T82" s="248"/>
      <c r="W82" s="296"/>
      <c r="X82" s="438"/>
    </row>
    <row r="83" spans="2:24" ht="12.95" customHeight="1">
      <c r="B83" s="242"/>
      <c r="C83" s="556" t="str">
        <f>AL25</f>
        <v>24x7 referral service in place:</v>
      </c>
      <c r="D83" s="556"/>
      <c r="E83" s="556"/>
      <c r="F83" s="641"/>
      <c r="H83" s="574" t="str">
        <f>AM25</f>
        <v>Yes</v>
      </c>
      <c r="I83" s="574"/>
      <c r="J83" s="570"/>
      <c r="K83" s="528"/>
      <c r="L83" s="556" t="str">
        <f t="shared" si="0"/>
        <v>Food distributions:</v>
      </c>
      <c r="M83" s="638"/>
      <c r="N83" s="636"/>
      <c r="O83" s="636"/>
      <c r="P83" s="636"/>
      <c r="Q83" s="637"/>
      <c r="R83" s="611" t="str">
        <f t="shared" si="1"/>
        <v>No</v>
      </c>
      <c r="S83" s="615"/>
      <c r="T83" s="248"/>
      <c r="W83" s="296"/>
      <c r="X83" s="438"/>
    </row>
    <row r="84" spans="2:24" ht="12.95" customHeight="1">
      <c r="B84" s="242"/>
      <c r="C84" s="1184" t="s">
        <v>148</v>
      </c>
      <c r="I84" s="574"/>
      <c r="L84" s="556" t="str">
        <f t="shared" si="0"/>
        <v>Shelter allocation:</v>
      </c>
      <c r="M84" s="638"/>
      <c r="N84" s="636"/>
      <c r="O84" s="636"/>
      <c r="P84" s="636"/>
      <c r="Q84" s="637"/>
      <c r="R84" s="611" t="str">
        <f t="shared" si="1"/>
        <v>No</v>
      </c>
      <c r="S84" s="611"/>
      <c r="T84" s="248"/>
      <c r="W84" s="296"/>
      <c r="X84" s="438"/>
    </row>
    <row r="85" spans="2:24" ht="12.95" customHeight="1">
      <c r="B85" s="242"/>
      <c r="C85" s="1184"/>
      <c r="I85" s="574"/>
      <c r="L85" s="556" t="str">
        <f t="shared" si="0"/>
        <v>Media/Newspapers:</v>
      </c>
      <c r="M85" s="638"/>
      <c r="N85" s="636"/>
      <c r="O85" s="636"/>
      <c r="P85" s="636"/>
      <c r="Q85" s="637"/>
      <c r="R85" s="611" t="str">
        <f t="shared" si="1"/>
        <v>No</v>
      </c>
      <c r="S85" s="611"/>
      <c r="T85" s="248"/>
      <c r="W85" s="296"/>
      <c r="X85" s="438"/>
    </row>
    <row r="86" spans="2:24" ht="12.95" customHeight="1">
      <c r="B86" s="242"/>
      <c r="C86" s="542" t="str">
        <f>AP9</f>
        <v>Safe spaces for children:</v>
      </c>
      <c r="D86" s="542"/>
      <c r="E86" s="542"/>
      <c r="F86" s="543"/>
      <c r="H86" s="574" t="str">
        <f>AQ9</f>
        <v>Yes</v>
      </c>
      <c r="J86" s="569"/>
      <c r="K86" s="528"/>
      <c r="L86" s="556" t="str">
        <f>AP36</f>
        <v>Restoring family links services:</v>
      </c>
      <c r="M86" s="638"/>
      <c r="N86" s="636"/>
      <c r="O86" s="636"/>
      <c r="P86" s="636"/>
      <c r="Q86" s="637"/>
      <c r="R86" s="611" t="str">
        <f>AQ36</f>
        <v>No</v>
      </c>
      <c r="S86" s="611"/>
      <c r="T86" s="248"/>
      <c r="W86" s="296"/>
      <c r="X86" s="438"/>
    </row>
    <row r="87" spans="2:24" ht="12.95" customHeight="1">
      <c r="B87" s="242"/>
      <c r="C87" s="542" t="str">
        <f>AP15</f>
        <v>Restoring family link services:</v>
      </c>
      <c r="D87" s="542"/>
      <c r="E87" s="542"/>
      <c r="F87" s="543"/>
      <c r="H87" s="574" t="str">
        <f>AQ15</f>
        <v>No</v>
      </c>
      <c r="I87" s="610"/>
      <c r="J87" s="569"/>
      <c r="K87" s="185"/>
      <c r="L87" s="556" t="str">
        <f>AP37</f>
        <v>UNHCR's services:</v>
      </c>
      <c r="M87" s="638"/>
      <c r="N87" s="636"/>
      <c r="O87" s="636"/>
      <c r="P87" s="636"/>
      <c r="Q87" s="637"/>
      <c r="R87" s="611" t="str">
        <f>AQ37</f>
        <v>No</v>
      </c>
      <c r="S87" s="611"/>
      <c r="T87" s="248"/>
      <c r="W87" s="296"/>
      <c r="X87" s="438"/>
    </row>
    <row r="88" spans="2:24" ht="12.95" customHeight="1">
      <c r="B88" s="242"/>
      <c r="C88" s="542" t="str">
        <f>AP16</f>
        <v>Legal counselling/information provision:</v>
      </c>
      <c r="D88" s="542"/>
      <c r="E88" s="542"/>
      <c r="F88" s="543"/>
      <c r="H88" s="574" t="str">
        <f>AQ16</f>
        <v>No</v>
      </c>
      <c r="J88" s="528"/>
      <c r="K88" s="185"/>
      <c r="L88" s="556" t="str">
        <f>AP38</f>
        <v>NGOs/Local Org services:</v>
      </c>
      <c r="M88" s="638"/>
      <c r="N88" s="636"/>
      <c r="O88" s="636"/>
      <c r="P88" s="636"/>
      <c r="Q88" s="637"/>
      <c r="R88" s="611" t="str">
        <f>AQ38</f>
        <v>No</v>
      </c>
      <c r="S88" s="611"/>
      <c r="T88" s="248"/>
      <c r="W88" s="296"/>
      <c r="X88" s="438"/>
    </row>
    <row r="89" spans="2:24" ht="12.95" customHeight="1">
      <c r="B89" s="242"/>
      <c r="C89" s="542" t="str">
        <f>AP18</f>
        <v>Tensions with host community:</v>
      </c>
      <c r="D89" s="542"/>
      <c r="E89" s="542"/>
      <c r="F89" s="543"/>
      <c r="H89" s="574" t="str">
        <f>AQ18</f>
        <v>No</v>
      </c>
      <c r="J89" s="528"/>
      <c r="K89" s="185"/>
      <c r="S89" s="611"/>
      <c r="T89" s="248"/>
      <c r="W89" s="296"/>
      <c r="X89" s="438"/>
    </row>
    <row r="90" spans="2:24" ht="12.95" customHeight="1">
      <c r="B90" s="242"/>
      <c r="C90" s="542" t="str">
        <f>AP19</f>
        <v>Tensions between communities in site:</v>
      </c>
      <c r="D90" s="542"/>
      <c r="E90" s="542"/>
      <c r="F90" s="543"/>
      <c r="H90" s="574" t="str">
        <f>AQ19</f>
        <v>No</v>
      </c>
      <c r="J90" s="528"/>
      <c r="K90" s="185"/>
      <c r="S90" s="611"/>
      <c r="T90" s="248"/>
      <c r="W90" s="296"/>
      <c r="X90" s="438"/>
    </row>
    <row r="91" spans="2:24" ht="12.95" customHeight="1">
      <c r="B91" s="242"/>
      <c r="J91" s="528"/>
      <c r="K91" s="185"/>
      <c r="S91" s="611"/>
      <c r="T91" s="248"/>
      <c r="W91" s="296"/>
      <c r="X91" s="438"/>
    </row>
    <row r="92" spans="2:24" ht="12.95" customHeight="1">
      <c r="B92" s="242"/>
      <c r="C92" s="634" t="str">
        <f>AP10</f>
        <v>Referral mechanism in place for:</v>
      </c>
      <c r="D92" s="483"/>
      <c r="E92" s="471"/>
      <c r="J92" s="528"/>
      <c r="K92" s="185"/>
      <c r="S92" s="611"/>
      <c r="T92" s="248"/>
      <c r="W92" s="296"/>
      <c r="X92" s="438"/>
    </row>
    <row r="93" spans="2:24" ht="12.95" customHeight="1">
      <c r="B93" s="242"/>
      <c r="C93" s="556" t="str">
        <f>AP11</f>
        <v>SGBV:</v>
      </c>
      <c r="D93" s="556"/>
      <c r="E93" s="639"/>
      <c r="F93" s="637"/>
      <c r="H93" s="611" t="str">
        <f>AQ11</f>
        <v>No</v>
      </c>
      <c r="I93" s="185"/>
      <c r="J93" s="185"/>
      <c r="K93" s="185"/>
      <c r="R93" s="185"/>
      <c r="S93" s="185"/>
      <c r="T93" s="248"/>
      <c r="W93" s="296"/>
      <c r="X93" s="438"/>
    </row>
    <row r="94" spans="2:24" ht="12.95" customHeight="1">
      <c r="B94" s="242"/>
      <c r="C94" s="556" t="str">
        <f>AP12</f>
        <v>UASC:</v>
      </c>
      <c r="D94" s="556"/>
      <c r="E94" s="639"/>
      <c r="F94" s="637"/>
      <c r="H94" s="611" t="str">
        <f>AQ12</f>
        <v>No</v>
      </c>
      <c r="J94" s="185"/>
      <c r="K94" s="185"/>
      <c r="R94" s="185"/>
      <c r="S94" s="185"/>
      <c r="T94" s="248"/>
      <c r="W94" s="296"/>
      <c r="X94" s="438"/>
    </row>
    <row r="95" spans="2:24" ht="12.95" customHeight="1">
      <c r="B95" s="242"/>
      <c r="C95" s="556" t="str">
        <f>AP13</f>
        <v>Psychosocial support:</v>
      </c>
      <c r="D95" s="556"/>
      <c r="E95" s="639"/>
      <c r="F95" s="637"/>
      <c r="H95" s="611" t="str">
        <f>AQ13</f>
        <v>No</v>
      </c>
      <c r="T95" s="248"/>
      <c r="W95" s="296"/>
      <c r="X95" s="438"/>
    </row>
    <row r="96" spans="2:24" ht="12.95" customHeight="1">
      <c r="B96" s="242"/>
      <c r="C96" s="556" t="str">
        <f>AP14</f>
        <v>Other referral mechanism:</v>
      </c>
      <c r="D96" s="556"/>
      <c r="E96" s="639"/>
      <c r="F96" s="637"/>
      <c r="H96" s="611" t="str">
        <f>AQ14</f>
        <v>No</v>
      </c>
      <c r="T96" s="248"/>
      <c r="W96" s="296"/>
      <c r="X96" s="438"/>
    </row>
    <row r="97" spans="2:54" ht="12.95" customHeight="1">
      <c r="B97" s="242"/>
      <c r="T97" s="248"/>
      <c r="W97" s="296"/>
      <c r="X97" s="438"/>
    </row>
    <row r="98" spans="2:54" ht="12.95" customHeight="1">
      <c r="B98" s="242"/>
      <c r="T98" s="248"/>
      <c r="W98" s="296"/>
      <c r="X98" s="438"/>
    </row>
    <row r="99" spans="2:54" ht="12.95" customHeight="1">
      <c r="B99" s="242"/>
      <c r="L99" s="182"/>
      <c r="M99" s="182"/>
      <c r="T99" s="248"/>
      <c r="W99" s="296"/>
      <c r="X99" s="438"/>
    </row>
    <row r="100" spans="2:54" ht="12.95" customHeight="1" thickBot="1">
      <c r="B100" s="249"/>
      <c r="C100" s="250"/>
      <c r="D100" s="250"/>
      <c r="E100" s="250"/>
      <c r="F100" s="250"/>
      <c r="G100" s="633"/>
      <c r="H100" s="250"/>
      <c r="I100" s="250"/>
      <c r="J100" s="250"/>
      <c r="K100" s="250"/>
      <c r="L100" s="479"/>
      <c r="M100" s="479"/>
      <c r="N100" s="250"/>
      <c r="O100" s="250"/>
      <c r="P100" s="250"/>
      <c r="Q100" s="250"/>
      <c r="R100" s="250"/>
      <c r="S100" s="250"/>
      <c r="T100" s="251"/>
      <c r="W100" s="296"/>
      <c r="X100" s="438"/>
    </row>
    <row r="101" spans="2:54" ht="12.75" customHeight="1">
      <c r="B101" s="221"/>
      <c r="C101" s="185"/>
      <c r="D101" s="185"/>
      <c r="E101" s="185"/>
      <c r="F101" s="185"/>
      <c r="H101" s="185"/>
      <c r="I101" s="185"/>
      <c r="J101" s="185"/>
      <c r="K101" s="185"/>
      <c r="L101" s="478"/>
      <c r="M101" s="478"/>
      <c r="N101" s="185"/>
      <c r="O101" s="185"/>
      <c r="P101" s="185"/>
      <c r="Q101" s="185"/>
      <c r="R101" s="185"/>
      <c r="S101" s="185"/>
      <c r="T101" s="216"/>
      <c r="U101" s="216"/>
      <c r="X101" s="438"/>
      <c r="BB101" s="182"/>
    </row>
    <row r="102" spans="2:54" ht="12.75" customHeight="1">
      <c r="G102" s="614"/>
    </row>
    <row r="104" spans="2:54" ht="12.75" customHeight="1">
      <c r="I104" s="528"/>
    </row>
    <row r="105" spans="2:54" ht="12.75" customHeight="1">
      <c r="I105" s="528"/>
    </row>
    <row r="106" spans="2:54" ht="12.75" customHeight="1">
      <c r="I106" s="528"/>
    </row>
    <row r="107" spans="2:54" ht="12.75" customHeight="1">
      <c r="G107" s="614"/>
      <c r="I107" s="528"/>
      <c r="W107" s="1092" t="s">
        <v>179</v>
      </c>
      <c r="X107" s="1092"/>
      <c r="Y107" s="1092"/>
      <c r="Z107" s="1092"/>
    </row>
    <row r="108" spans="2:54" ht="12.75" customHeight="1">
      <c r="W108" s="1093" t="s">
        <v>180</v>
      </c>
      <c r="X108" s="1093"/>
      <c r="Y108" s="1093"/>
      <c r="Z108" s="1093"/>
    </row>
    <row r="109" spans="2:54" ht="12.75" customHeight="1">
      <c r="W109" s="1093" t="s">
        <v>181</v>
      </c>
      <c r="X109" s="1093"/>
      <c r="Y109" s="1093"/>
      <c r="Z109" s="1093"/>
    </row>
    <row r="110" spans="2:54" ht="12.75" customHeight="1">
      <c r="W110" s="1104" t="s">
        <v>182</v>
      </c>
      <c r="X110" s="1104"/>
      <c r="Y110" s="1104"/>
      <c r="Z110" s="1104"/>
    </row>
  </sheetData>
  <mergeCells count="28">
    <mergeCell ref="W107:Z107"/>
    <mergeCell ref="W108:Z108"/>
    <mergeCell ref="W109:Z109"/>
    <mergeCell ref="W110:Z110"/>
    <mergeCell ref="L72:R73"/>
    <mergeCell ref="H74:J75"/>
    <mergeCell ref="R74:S75"/>
    <mergeCell ref="C78:C79"/>
    <mergeCell ref="V78:Z78"/>
    <mergeCell ref="C84:C85"/>
    <mergeCell ref="AP44:AP47"/>
    <mergeCell ref="AQ44:AQ47"/>
    <mergeCell ref="N52:Q52"/>
    <mergeCell ref="C55:C56"/>
    <mergeCell ref="L55:R56"/>
    <mergeCell ref="C70:C71"/>
    <mergeCell ref="C16:C17"/>
    <mergeCell ref="E19:G20"/>
    <mergeCell ref="C21:D22"/>
    <mergeCell ref="C28:C29"/>
    <mergeCell ref="B40:J40"/>
    <mergeCell ref="B41:J41"/>
    <mergeCell ref="M13:T14"/>
    <mergeCell ref="H2:R3"/>
    <mergeCell ref="R4:S4"/>
    <mergeCell ref="G6:M6"/>
    <mergeCell ref="P6:Q6"/>
    <mergeCell ref="M12:T12"/>
  </mergeCells>
  <conditionalFormatting sqref="H72">
    <cfRule type="iconSet" priority="1">
      <iconSet iconSet="4TrafficLights">
        <cfvo type="percent" val="0"/>
        <cfvo type="percent" val="25"/>
        <cfvo type="percent" val="50"/>
        <cfvo type="percent" val="75"/>
      </iconSet>
    </cfRule>
  </conditionalFormatting>
  <hyperlinks>
    <hyperlink ref="G6" r:id="rId1" display="UNHCR Data Portal - Greece"/>
    <hyperlink ref="G6:M6" r:id="rId2" display="UNHCR Greece - Site Map"/>
  </hyperlinks>
  <printOptions horizontalCentered="1" verticalCentered="1"/>
  <pageMargins left="0" right="0" top="0" bottom="0" header="0.55000000000000004" footer="0.55000000000000004"/>
  <pageSetup paperSize="9" scale="57" orientation="landscape"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Data_original!$A$9:$A$91</xm:f>
          </x14:formula1>
          <xm:sqref>V5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B1:G65"/>
  <sheetViews>
    <sheetView topLeftCell="A22" zoomScaleNormal="100" workbookViewId="0">
      <selection activeCell="C35" sqref="C35"/>
    </sheetView>
  </sheetViews>
  <sheetFormatPr defaultColWidth="8.7109375" defaultRowHeight="15"/>
  <cols>
    <col min="1" max="1" width="8.7109375" style="112"/>
    <col min="2" max="2" width="14.5703125" style="150" bestFit="1" customWidth="1"/>
    <col min="3" max="3" width="23.85546875" style="150" customWidth="1"/>
    <col min="4" max="4" width="20.7109375" style="150" bestFit="1" customWidth="1"/>
    <col min="5" max="5" width="11.7109375" style="150" customWidth="1"/>
    <col min="6" max="6" width="51.5703125" style="150" bestFit="1" customWidth="1"/>
    <col min="7" max="7" width="28" style="150" customWidth="1"/>
    <col min="8" max="16384" width="8.7109375" style="112"/>
  </cols>
  <sheetData>
    <row r="1" spans="2:7" ht="15.75" thickBot="1">
      <c r="B1" s="1087" t="s">
        <v>61</v>
      </c>
      <c r="C1" s="1087"/>
      <c r="D1" s="1087"/>
      <c r="E1" s="1087"/>
      <c r="F1" s="1087"/>
      <c r="G1" s="1087"/>
    </row>
    <row r="2" spans="2:7" ht="16.5" thickTop="1" thickBot="1">
      <c r="B2" s="113" t="s">
        <v>62</v>
      </c>
      <c r="C2" s="114" t="s">
        <v>63</v>
      </c>
      <c r="D2" s="115" t="s">
        <v>64</v>
      </c>
      <c r="E2" s="114" t="s">
        <v>65</v>
      </c>
      <c r="F2" s="114" t="s">
        <v>66</v>
      </c>
      <c r="G2" s="116" t="s">
        <v>67</v>
      </c>
    </row>
    <row r="3" spans="2:7" ht="16.5" thickTop="1" thickBot="1">
      <c r="B3" s="1076" t="s">
        <v>16</v>
      </c>
      <c r="C3" s="117" t="s">
        <v>68</v>
      </c>
      <c r="D3" s="122" t="s">
        <v>166</v>
      </c>
      <c r="E3" s="119" t="s">
        <v>69</v>
      </c>
      <c r="F3" s="118"/>
      <c r="G3" s="120"/>
    </row>
    <row r="4" spans="2:7" ht="16.5" thickTop="1" thickBot="1">
      <c r="B4" s="1086"/>
      <c r="C4" s="121" t="s">
        <v>70</v>
      </c>
      <c r="D4" s="157">
        <v>42646</v>
      </c>
      <c r="E4" s="122" t="s">
        <v>71</v>
      </c>
      <c r="F4" s="123"/>
      <c r="G4" s="124"/>
    </row>
    <row r="5" spans="2:7" ht="15.75" thickTop="1">
      <c r="B5" s="1077"/>
      <c r="C5" s="125" t="s">
        <v>72</v>
      </c>
      <c r="D5" s="126" t="s">
        <v>73</v>
      </c>
      <c r="E5" s="126" t="s">
        <v>74</v>
      </c>
      <c r="F5" s="123"/>
      <c r="G5" s="124"/>
    </row>
    <row r="6" spans="2:7" ht="23.25" thickBot="1">
      <c r="B6" s="1077"/>
      <c r="C6" s="125" t="s">
        <v>169</v>
      </c>
      <c r="D6" s="157" t="s">
        <v>167</v>
      </c>
      <c r="E6" s="126" t="s">
        <v>69</v>
      </c>
      <c r="F6" s="126"/>
      <c r="G6" s="127"/>
    </row>
    <row r="7" spans="2:7" ht="15.75" thickTop="1">
      <c r="B7" s="1077"/>
      <c r="C7" s="125" t="s">
        <v>175</v>
      </c>
      <c r="D7" s="161" t="s">
        <v>173</v>
      </c>
      <c r="E7" s="126" t="s">
        <v>69</v>
      </c>
      <c r="F7" s="126"/>
      <c r="G7" s="127"/>
    </row>
    <row r="8" spans="2:7">
      <c r="B8" s="1077"/>
      <c r="C8" s="125" t="s">
        <v>174</v>
      </c>
      <c r="D8" s="162" t="s">
        <v>176</v>
      </c>
      <c r="E8" s="126" t="s">
        <v>106</v>
      </c>
      <c r="F8" s="126"/>
      <c r="G8" s="127"/>
    </row>
    <row r="9" spans="2:7" ht="22.5">
      <c r="B9" s="1077"/>
      <c r="C9" s="125" t="s">
        <v>34</v>
      </c>
      <c r="D9" s="126" t="s">
        <v>5</v>
      </c>
      <c r="E9" s="126" t="s">
        <v>75</v>
      </c>
      <c r="F9" s="126" t="s">
        <v>76</v>
      </c>
      <c r="G9" s="127"/>
    </row>
    <row r="10" spans="2:7">
      <c r="B10" s="1077"/>
      <c r="C10" s="125" t="s">
        <v>77</v>
      </c>
      <c r="D10" s="126" t="s">
        <v>168</v>
      </c>
      <c r="E10" s="126" t="s">
        <v>69</v>
      </c>
      <c r="F10" s="128" t="s">
        <v>78</v>
      </c>
      <c r="G10" s="129"/>
    </row>
    <row r="11" spans="2:7">
      <c r="B11" s="1077"/>
      <c r="C11" s="125" t="s">
        <v>79</v>
      </c>
      <c r="D11" s="126">
        <v>39.127764999999997</v>
      </c>
      <c r="E11" s="126" t="s">
        <v>80</v>
      </c>
      <c r="F11" s="126"/>
      <c r="G11" s="127"/>
    </row>
    <row r="12" spans="2:7" ht="15.75" thickBot="1">
      <c r="B12" s="1077"/>
      <c r="C12" s="125" t="s">
        <v>81</v>
      </c>
      <c r="D12" s="126">
        <v>26.543876999999998</v>
      </c>
      <c r="E12" s="126" t="s">
        <v>82</v>
      </c>
      <c r="F12" s="126"/>
      <c r="G12" s="127"/>
    </row>
    <row r="13" spans="2:7" ht="15.75" thickTop="1">
      <c r="B13" s="1076" t="s">
        <v>83</v>
      </c>
      <c r="C13" s="130" t="s">
        <v>65</v>
      </c>
      <c r="D13" s="131" t="s">
        <v>84</v>
      </c>
      <c r="E13" s="131" t="s">
        <v>75</v>
      </c>
      <c r="F13" s="131" t="s">
        <v>85</v>
      </c>
      <c r="G13" s="132"/>
    </row>
    <row r="14" spans="2:7" ht="22.5">
      <c r="B14" s="1077"/>
      <c r="C14" s="125" t="s">
        <v>86</v>
      </c>
      <c r="D14" s="126" t="s">
        <v>0</v>
      </c>
      <c r="E14" s="126" t="s">
        <v>75</v>
      </c>
      <c r="F14" s="126" t="s">
        <v>87</v>
      </c>
      <c r="G14" s="133"/>
    </row>
    <row r="15" spans="2:7" ht="22.5">
      <c r="B15" s="1077"/>
      <c r="C15" s="125" t="s">
        <v>88</v>
      </c>
      <c r="D15" s="126" t="s">
        <v>89</v>
      </c>
      <c r="E15" s="126" t="s">
        <v>90</v>
      </c>
      <c r="F15" s="126" t="s">
        <v>91</v>
      </c>
      <c r="G15" s="133"/>
    </row>
    <row r="16" spans="2:7" ht="22.5">
      <c r="B16" s="1077"/>
      <c r="C16" s="125" t="s">
        <v>92</v>
      </c>
      <c r="D16" s="126" t="s">
        <v>93</v>
      </c>
      <c r="E16" s="126" t="s">
        <v>90</v>
      </c>
      <c r="F16" s="126" t="s">
        <v>91</v>
      </c>
      <c r="G16" s="133"/>
    </row>
    <row r="17" spans="2:7" ht="22.5">
      <c r="B17" s="1077"/>
      <c r="C17" s="125" t="s">
        <v>94</v>
      </c>
      <c r="D17" s="126" t="s">
        <v>95</v>
      </c>
      <c r="E17" s="126" t="s">
        <v>90</v>
      </c>
      <c r="F17" s="126" t="s">
        <v>91</v>
      </c>
      <c r="G17" s="133"/>
    </row>
    <row r="18" spans="2:7" ht="33.75">
      <c r="B18" s="1077"/>
      <c r="C18" s="125" t="s">
        <v>96</v>
      </c>
      <c r="D18" s="126">
        <v>90</v>
      </c>
      <c r="E18" s="126" t="s">
        <v>23</v>
      </c>
      <c r="F18" s="126" t="s">
        <v>97</v>
      </c>
      <c r="G18" s="133"/>
    </row>
    <row r="19" spans="2:7" ht="33.75">
      <c r="B19" s="1077"/>
      <c r="C19" s="125" t="s">
        <v>98</v>
      </c>
      <c r="D19" s="126">
        <v>5</v>
      </c>
      <c r="E19" s="126" t="s">
        <v>23</v>
      </c>
      <c r="F19" s="126" t="s">
        <v>97</v>
      </c>
      <c r="G19" s="133"/>
    </row>
    <row r="20" spans="2:7" ht="33.75">
      <c r="B20" s="1077"/>
      <c r="C20" s="125" t="s">
        <v>99</v>
      </c>
      <c r="D20" s="126">
        <v>5</v>
      </c>
      <c r="E20" s="126" t="s">
        <v>23</v>
      </c>
      <c r="F20" s="126" t="s">
        <v>97</v>
      </c>
      <c r="G20" s="133"/>
    </row>
    <row r="21" spans="2:7">
      <c r="B21" s="1077"/>
      <c r="C21" s="125" t="s">
        <v>100</v>
      </c>
      <c r="D21" s="126"/>
      <c r="E21" s="126" t="s">
        <v>75</v>
      </c>
      <c r="F21" s="126" t="s">
        <v>101</v>
      </c>
      <c r="G21" s="133"/>
    </row>
    <row r="22" spans="2:7" ht="22.5">
      <c r="B22" s="1088"/>
      <c r="C22" s="175" t="s">
        <v>102</v>
      </c>
      <c r="D22" s="176"/>
      <c r="E22" s="176" t="s">
        <v>131</v>
      </c>
      <c r="F22" s="176" t="s">
        <v>104</v>
      </c>
      <c r="G22" s="177"/>
    </row>
    <row r="23" spans="2:7" ht="22.5">
      <c r="B23" s="1088"/>
      <c r="C23" s="125" t="s">
        <v>177</v>
      </c>
      <c r="D23" s="126"/>
      <c r="E23" s="126"/>
      <c r="F23" s="126"/>
      <c r="G23" s="126"/>
    </row>
    <row r="24" spans="2:7">
      <c r="B24" s="1077" t="s">
        <v>22</v>
      </c>
      <c r="C24" s="125" t="s">
        <v>105</v>
      </c>
      <c r="D24" s="126"/>
      <c r="E24" s="126" t="s">
        <v>106</v>
      </c>
      <c r="F24" s="1089" t="s">
        <v>107</v>
      </c>
      <c r="G24" s="133"/>
    </row>
    <row r="25" spans="2:7" s="138" customFormat="1">
      <c r="B25" s="1077"/>
      <c r="C25" s="135" t="s">
        <v>108</v>
      </c>
      <c r="D25" s="136"/>
      <c r="E25" s="136" t="s">
        <v>75</v>
      </c>
      <c r="F25" s="1090"/>
      <c r="G25" s="137"/>
    </row>
    <row r="26" spans="2:7" s="138" customFormat="1">
      <c r="B26" s="1077"/>
      <c r="C26" s="135" t="s">
        <v>109</v>
      </c>
      <c r="D26" s="136"/>
      <c r="E26" s="136" t="s">
        <v>106</v>
      </c>
      <c r="F26" s="136"/>
      <c r="G26" s="137"/>
    </row>
    <row r="27" spans="2:7" s="138" customFormat="1">
      <c r="B27" s="1077"/>
      <c r="C27" s="135" t="s">
        <v>110</v>
      </c>
      <c r="D27" s="136"/>
      <c r="E27" s="136" t="s">
        <v>106</v>
      </c>
      <c r="F27" s="136"/>
      <c r="G27" s="137"/>
    </row>
    <row r="28" spans="2:7" s="138" customFormat="1" ht="33.75">
      <c r="B28" s="1077"/>
      <c r="C28" s="135" t="s">
        <v>111</v>
      </c>
      <c r="D28" s="136"/>
      <c r="E28" s="136" t="s">
        <v>106</v>
      </c>
      <c r="F28" s="136"/>
      <c r="G28" s="137"/>
    </row>
    <row r="29" spans="2:7" ht="45">
      <c r="B29" s="1077"/>
      <c r="C29" s="125" t="s">
        <v>112</v>
      </c>
      <c r="D29" s="126" t="s">
        <v>113</v>
      </c>
      <c r="E29" s="126" t="s">
        <v>74</v>
      </c>
      <c r="F29" s="126"/>
      <c r="G29" s="133"/>
    </row>
    <row r="30" spans="2:7" ht="22.5">
      <c r="B30" s="1085" t="s">
        <v>114</v>
      </c>
      <c r="C30" s="139" t="s">
        <v>115</v>
      </c>
      <c r="D30" s="140" t="s">
        <v>116</v>
      </c>
      <c r="E30" s="140" t="s">
        <v>117</v>
      </c>
      <c r="F30" s="140" t="s">
        <v>118</v>
      </c>
      <c r="G30" s="141"/>
    </row>
    <row r="31" spans="2:7" ht="22.5">
      <c r="B31" s="1085"/>
      <c r="C31" s="125" t="s">
        <v>119</v>
      </c>
      <c r="D31" s="126" t="s">
        <v>116</v>
      </c>
      <c r="E31" s="126" t="s">
        <v>117</v>
      </c>
      <c r="F31" s="126" t="s">
        <v>118</v>
      </c>
      <c r="G31" s="133"/>
    </row>
    <row r="32" spans="2:7" ht="22.5">
      <c r="B32" s="1085"/>
      <c r="C32" s="125" t="s">
        <v>120</v>
      </c>
      <c r="D32" s="126" t="s">
        <v>116</v>
      </c>
      <c r="E32" s="126" t="s">
        <v>117</v>
      </c>
      <c r="F32" s="126" t="s">
        <v>118</v>
      </c>
      <c r="G32" s="133"/>
    </row>
    <row r="33" spans="2:7" ht="22.5">
      <c r="B33" s="1085"/>
      <c r="C33" s="125" t="s">
        <v>121</v>
      </c>
      <c r="D33" s="126" t="s">
        <v>116</v>
      </c>
      <c r="E33" s="126" t="s">
        <v>117</v>
      </c>
      <c r="F33" s="126" t="s">
        <v>118</v>
      </c>
      <c r="G33" s="133"/>
    </row>
    <row r="34" spans="2:7" ht="23.25" thickBot="1">
      <c r="B34" s="1085"/>
      <c r="C34" s="125" t="s">
        <v>122</v>
      </c>
      <c r="D34" s="126" t="s">
        <v>116</v>
      </c>
      <c r="E34" s="126" t="s">
        <v>117</v>
      </c>
      <c r="F34" s="126" t="s">
        <v>118</v>
      </c>
      <c r="G34" s="133"/>
    </row>
    <row r="35" spans="2:7" ht="23.25" thickTop="1">
      <c r="B35" s="1084" t="s">
        <v>28</v>
      </c>
      <c r="C35" s="117" t="s">
        <v>123</v>
      </c>
      <c r="D35" s="119">
        <v>41</v>
      </c>
      <c r="E35" s="119" t="s">
        <v>106</v>
      </c>
      <c r="F35" s="119"/>
      <c r="G35" s="134"/>
    </row>
    <row r="36" spans="2:7" ht="22.5">
      <c r="B36" s="1085"/>
      <c r="C36" s="139" t="s">
        <v>124</v>
      </c>
      <c r="D36" s="140"/>
      <c r="E36" s="140" t="s">
        <v>106</v>
      </c>
      <c r="F36" s="140"/>
      <c r="G36" s="141"/>
    </row>
    <row r="37" spans="2:7" ht="22.5">
      <c r="B37" s="1085"/>
      <c r="C37" s="125" t="s">
        <v>125</v>
      </c>
      <c r="D37" s="126">
        <v>12</v>
      </c>
      <c r="E37" s="126" t="s">
        <v>106</v>
      </c>
      <c r="F37" s="126"/>
      <c r="G37" s="133"/>
    </row>
    <row r="38" spans="2:7" ht="22.5">
      <c r="B38" s="1085"/>
      <c r="C38" s="125" t="s">
        <v>126</v>
      </c>
      <c r="D38" s="126"/>
      <c r="E38" s="126" t="s">
        <v>127</v>
      </c>
      <c r="F38" s="126"/>
      <c r="G38" s="133"/>
    </row>
    <row r="39" spans="2:7">
      <c r="B39" s="1085"/>
      <c r="C39" s="125" t="s">
        <v>128</v>
      </c>
      <c r="D39" s="126"/>
      <c r="E39" s="126" t="s">
        <v>127</v>
      </c>
      <c r="F39" s="126"/>
      <c r="G39" s="133"/>
    </row>
    <row r="40" spans="2:7" ht="22.5">
      <c r="B40" s="1085"/>
      <c r="C40" s="142" t="s">
        <v>129</v>
      </c>
      <c r="D40" s="143"/>
      <c r="E40" s="143" t="s">
        <v>127</v>
      </c>
      <c r="F40" s="143"/>
      <c r="G40" s="144"/>
    </row>
    <row r="41" spans="2:7" ht="22.5">
      <c r="B41" s="1085"/>
      <c r="C41" s="142" t="s">
        <v>130</v>
      </c>
      <c r="D41" s="143"/>
      <c r="E41" s="143" t="s">
        <v>131</v>
      </c>
      <c r="F41" s="143" t="s">
        <v>132</v>
      </c>
      <c r="G41" s="144"/>
    </row>
    <row r="42" spans="2:7" ht="23.25" thickBot="1">
      <c r="B42" s="1085"/>
      <c r="C42" s="142" t="s">
        <v>133</v>
      </c>
      <c r="D42" s="143"/>
      <c r="E42" s="143" t="s">
        <v>75</v>
      </c>
      <c r="F42" s="143" t="s">
        <v>132</v>
      </c>
      <c r="G42" s="144"/>
    </row>
    <row r="43" spans="2:7" ht="23.25" thickTop="1">
      <c r="B43" s="1084" t="s">
        <v>134</v>
      </c>
      <c r="C43" s="117" t="s">
        <v>135</v>
      </c>
      <c r="D43" s="119"/>
      <c r="E43" s="119"/>
      <c r="F43" s="119" t="s">
        <v>136</v>
      </c>
      <c r="G43" s="134"/>
    </row>
    <row r="44" spans="2:7" ht="22.5">
      <c r="B44" s="1085"/>
      <c r="C44" s="139" t="s">
        <v>137</v>
      </c>
      <c r="D44" s="140"/>
      <c r="E44" s="140" t="s">
        <v>138</v>
      </c>
      <c r="F44" s="140" t="s">
        <v>139</v>
      </c>
      <c r="G44" s="141"/>
    </row>
    <row r="45" spans="2:7" ht="22.5">
      <c r="B45" s="1085"/>
      <c r="C45" s="125" t="s">
        <v>140</v>
      </c>
      <c r="D45" s="126"/>
      <c r="E45" s="126" t="s">
        <v>90</v>
      </c>
      <c r="F45" s="126" t="s">
        <v>141</v>
      </c>
      <c r="G45" s="133"/>
    </row>
    <row r="46" spans="2:7" ht="22.5">
      <c r="B46" s="1085"/>
      <c r="C46" s="125" t="s">
        <v>142</v>
      </c>
      <c r="D46" s="126" t="s">
        <v>20</v>
      </c>
      <c r="E46" s="126" t="s">
        <v>75</v>
      </c>
      <c r="F46" s="126" t="s">
        <v>87</v>
      </c>
      <c r="G46" s="133"/>
    </row>
    <row r="47" spans="2:7" ht="22.5">
      <c r="B47" s="1085"/>
      <c r="C47" s="125" t="s">
        <v>143</v>
      </c>
      <c r="D47" s="126" t="s">
        <v>0</v>
      </c>
      <c r="E47" s="126" t="s">
        <v>75</v>
      </c>
      <c r="F47" s="126" t="s">
        <v>87</v>
      </c>
      <c r="G47" s="133"/>
    </row>
    <row r="48" spans="2:7" ht="22.5">
      <c r="B48" s="1077" t="s">
        <v>4</v>
      </c>
      <c r="C48" s="125" t="s">
        <v>144</v>
      </c>
      <c r="D48" s="126" t="s">
        <v>0</v>
      </c>
      <c r="E48" s="126" t="s">
        <v>90</v>
      </c>
      <c r="F48" s="126" t="s">
        <v>145</v>
      </c>
      <c r="G48" s="133"/>
    </row>
    <row r="49" spans="2:7" ht="24.6" customHeight="1">
      <c r="B49" s="1077"/>
      <c r="C49" s="125" t="s">
        <v>146</v>
      </c>
      <c r="D49" s="126" t="s">
        <v>0</v>
      </c>
      <c r="E49" s="126" t="s">
        <v>75</v>
      </c>
      <c r="F49" s="126" t="s">
        <v>87</v>
      </c>
      <c r="G49" s="133"/>
    </row>
    <row r="50" spans="2:7" ht="34.5" thickBot="1">
      <c r="B50" s="1077"/>
      <c r="C50" s="125" t="s">
        <v>147</v>
      </c>
      <c r="D50" s="126" t="s">
        <v>0</v>
      </c>
      <c r="E50" s="126" t="s">
        <v>75</v>
      </c>
      <c r="F50" s="126" t="s">
        <v>87</v>
      </c>
      <c r="G50" s="133"/>
    </row>
    <row r="51" spans="2:7" ht="24" thickTop="1" thickBot="1">
      <c r="B51" s="1076" t="s">
        <v>148</v>
      </c>
      <c r="C51" s="130" t="s">
        <v>149</v>
      </c>
      <c r="D51" s="131" t="s">
        <v>150</v>
      </c>
      <c r="E51" s="131" t="s">
        <v>75</v>
      </c>
      <c r="F51" s="131" t="s">
        <v>87</v>
      </c>
      <c r="G51" s="132"/>
    </row>
    <row r="52" spans="2:7" ht="23.25" thickTop="1">
      <c r="B52" s="1086"/>
      <c r="C52" s="130" t="s">
        <v>151</v>
      </c>
      <c r="D52" s="145"/>
      <c r="E52" s="131" t="s">
        <v>75</v>
      </c>
      <c r="F52" s="131" t="s">
        <v>87</v>
      </c>
      <c r="G52" s="146"/>
    </row>
    <row r="53" spans="2:7" ht="22.5">
      <c r="B53" s="1077"/>
      <c r="C53" s="135" t="s">
        <v>152</v>
      </c>
      <c r="D53" s="136"/>
      <c r="E53" s="136" t="s">
        <v>153</v>
      </c>
      <c r="F53" s="136" t="s">
        <v>154</v>
      </c>
      <c r="G53" s="137"/>
    </row>
    <row r="54" spans="2:7" ht="22.5">
      <c r="B54" s="1077"/>
      <c r="C54" s="135" t="s">
        <v>155</v>
      </c>
      <c r="D54" s="136"/>
      <c r="E54" s="136" t="s">
        <v>75</v>
      </c>
      <c r="F54" s="136" t="s">
        <v>132</v>
      </c>
      <c r="G54" s="137"/>
    </row>
    <row r="55" spans="2:7" ht="45">
      <c r="B55" s="1077"/>
      <c r="C55" s="147" t="s">
        <v>156</v>
      </c>
      <c r="D55" s="148"/>
      <c r="E55" s="148" t="s">
        <v>75</v>
      </c>
      <c r="F55" s="148" t="s">
        <v>132</v>
      </c>
      <c r="G55" s="149"/>
    </row>
    <row r="56" spans="2:7" ht="22.5">
      <c r="B56" s="1077"/>
      <c r="C56" s="125" t="s">
        <v>157</v>
      </c>
      <c r="D56" s="126" t="s">
        <v>0</v>
      </c>
      <c r="E56" s="126" t="s">
        <v>75</v>
      </c>
      <c r="F56" s="126" t="s">
        <v>87</v>
      </c>
      <c r="G56" s="133"/>
    </row>
    <row r="57" spans="2:7" ht="15.75" thickBot="1">
      <c r="B57" s="1077"/>
      <c r="C57" s="142" t="s">
        <v>158</v>
      </c>
      <c r="D57" s="143" t="s">
        <v>20</v>
      </c>
      <c r="E57" s="143" t="s">
        <v>75</v>
      </c>
      <c r="F57" s="143" t="s">
        <v>87</v>
      </c>
      <c r="G57" s="144"/>
    </row>
    <row r="58" spans="2:7" ht="16.5" thickTop="1" thickBot="1">
      <c r="B58" s="1076" t="s">
        <v>159</v>
      </c>
      <c r="C58" s="117" t="s">
        <v>160</v>
      </c>
      <c r="D58" s="119" t="s">
        <v>0</v>
      </c>
      <c r="E58" s="119" t="s">
        <v>75</v>
      </c>
      <c r="F58" s="119" t="s">
        <v>161</v>
      </c>
      <c r="G58" s="134"/>
    </row>
    <row r="59" spans="2:7" ht="15.75" thickTop="1">
      <c r="B59" s="1077"/>
      <c r="C59" s="125" t="s">
        <v>162</v>
      </c>
      <c r="D59" s="126"/>
      <c r="E59" s="119" t="s">
        <v>106</v>
      </c>
      <c r="F59" s="126"/>
      <c r="G59" s="133"/>
    </row>
    <row r="60" spans="2:7" ht="22.5">
      <c r="B60" s="1077"/>
      <c r="C60" s="125" t="s">
        <v>163</v>
      </c>
      <c r="D60" s="126"/>
      <c r="E60" s="126" t="s">
        <v>103</v>
      </c>
      <c r="F60" s="126" t="s">
        <v>164</v>
      </c>
      <c r="G60" s="133"/>
    </row>
    <row r="61" spans="2:7" ht="34.5" thickBot="1">
      <c r="B61" s="1077"/>
      <c r="C61" s="125" t="s">
        <v>165</v>
      </c>
      <c r="D61" s="126" t="s">
        <v>20</v>
      </c>
      <c r="E61" s="126" t="s">
        <v>75</v>
      </c>
      <c r="F61" s="126" t="s">
        <v>87</v>
      </c>
      <c r="G61" s="133"/>
    </row>
    <row r="62" spans="2:7" ht="15" customHeight="1" thickTop="1">
      <c r="B62" s="1078" t="s">
        <v>171</v>
      </c>
      <c r="C62" s="1079"/>
      <c r="D62" s="1076" t="s">
        <v>172</v>
      </c>
      <c r="E62" s="1076" t="s">
        <v>69</v>
      </c>
      <c r="F62" s="1076"/>
      <c r="G62" s="1076"/>
    </row>
    <row r="63" spans="2:7">
      <c r="B63" s="1080"/>
      <c r="C63" s="1081"/>
      <c r="D63" s="1077"/>
      <c r="E63" s="1077"/>
      <c r="F63" s="1077"/>
      <c r="G63" s="1077"/>
    </row>
    <row r="64" spans="2:7">
      <c r="B64" s="1080"/>
      <c r="C64" s="1081"/>
      <c r="D64" s="1077"/>
      <c r="E64" s="1077"/>
      <c r="F64" s="1077"/>
      <c r="G64" s="1077"/>
    </row>
    <row r="65" spans="2:7">
      <c r="B65" s="1082"/>
      <c r="C65" s="1083"/>
      <c r="D65" s="1077"/>
      <c r="E65" s="1077"/>
      <c r="F65" s="1077"/>
      <c r="G65" s="1077"/>
    </row>
  </sheetData>
  <mergeCells count="16">
    <mergeCell ref="B30:B34"/>
    <mergeCell ref="B1:G1"/>
    <mergeCell ref="B3:B12"/>
    <mergeCell ref="B13:B23"/>
    <mergeCell ref="B24:B29"/>
    <mergeCell ref="F24:F25"/>
    <mergeCell ref="B35:B42"/>
    <mergeCell ref="B43:B47"/>
    <mergeCell ref="B48:B50"/>
    <mergeCell ref="B51:B57"/>
    <mergeCell ref="B58:B61"/>
    <mergeCell ref="D62:D65"/>
    <mergeCell ref="E62:E65"/>
    <mergeCell ref="F62:F65"/>
    <mergeCell ref="G62:G65"/>
    <mergeCell ref="B62:C65"/>
  </mergeCells>
  <pageMargins left="0.7" right="0.7" top="0.75" bottom="0.75" header="0.3" footer="0.3"/>
  <pageSetup paperSize="8" scale="78" orientation="portrait" r:id="rId1"/>
  <customProperties>
    <customPr name="ESRI_SHEET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heetViews>
  <sheetFormatPr defaultRowHeight="15"/>
  <sheetData>
    <row r="1" spans="1:1">
      <c r="A1" t="s">
        <v>178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BV110"/>
  <sheetViews>
    <sheetView showGridLines="0" topLeftCell="A34" zoomScale="75" zoomScaleNormal="75" workbookViewId="0">
      <selection activeCell="W5" sqref="W5"/>
    </sheetView>
  </sheetViews>
  <sheetFormatPr defaultColWidth="8" defaultRowHeight="12.75" customHeight="1"/>
  <cols>
    <col min="1" max="1" width="4.140625" style="182" customWidth="1"/>
    <col min="2" max="2" width="5.5703125" style="182" customWidth="1"/>
    <col min="3" max="3" width="25.85546875" style="182" customWidth="1"/>
    <col min="4" max="4" width="2.42578125" style="182" customWidth="1"/>
    <col min="5" max="5" width="14.28515625" style="182" customWidth="1"/>
    <col min="6" max="6" width="7.7109375" style="182" customWidth="1"/>
    <col min="7" max="7" width="5.5703125" style="541" customWidth="1"/>
    <col min="8" max="8" width="10" style="182" customWidth="1"/>
    <col min="9" max="9" width="8.42578125" style="182" customWidth="1"/>
    <col min="10" max="11" width="3.140625" style="182" customWidth="1"/>
    <col min="12" max="12" width="5.5703125" style="182" customWidth="1"/>
    <col min="13" max="13" width="12.5703125" style="471" customWidth="1"/>
    <col min="14" max="14" width="15" style="471" customWidth="1"/>
    <col min="15" max="15" width="5.5703125" style="182" customWidth="1"/>
    <col min="16" max="16" width="5.42578125" style="182" customWidth="1"/>
    <col min="17" max="17" width="11.28515625" style="182" customWidth="1"/>
    <col min="18" max="18" width="10.7109375" style="182" customWidth="1"/>
    <col min="19" max="19" width="11.28515625" style="182" customWidth="1"/>
    <col min="20" max="20" width="8.85546875" style="182" customWidth="1"/>
    <col min="21" max="21" width="4" style="182" customWidth="1"/>
    <col min="22" max="22" width="4.140625" style="183" customWidth="1"/>
    <col min="23" max="23" width="29.7109375" style="183" customWidth="1"/>
    <col min="24" max="24" width="31.42578125" style="291" bestFit="1" customWidth="1"/>
    <col min="25" max="25" width="22.42578125" style="423" customWidth="1"/>
    <col min="26" max="26" width="13.28515625" style="182" customWidth="1"/>
    <col min="27" max="27" width="7.42578125" style="183" customWidth="1"/>
    <col min="28" max="29" width="6.140625" style="183" customWidth="1"/>
    <col min="30" max="30" width="41.42578125" style="183" bestFit="1" customWidth="1"/>
    <col min="31" max="31" width="10.42578125" style="407" bestFit="1" customWidth="1"/>
    <col min="32" max="34" width="6.140625" style="183" customWidth="1"/>
    <col min="35" max="35" width="41.42578125" style="183" bestFit="1" customWidth="1"/>
    <col min="36" max="36" width="5.7109375" style="445" customWidth="1"/>
    <col min="37" max="38" width="6.140625" style="183" customWidth="1"/>
    <col min="39" max="39" width="40.5703125" style="183" bestFit="1" customWidth="1"/>
    <col min="40" max="40" width="19.5703125" style="407" bestFit="1" customWidth="1"/>
    <col min="41" max="41" width="9.42578125" style="183" customWidth="1"/>
    <col min="42" max="42" width="6.140625" style="183" customWidth="1"/>
    <col min="43" max="43" width="49.7109375" style="183" bestFit="1" customWidth="1"/>
    <col min="44" max="44" width="17.7109375" style="407" bestFit="1" customWidth="1"/>
    <col min="45" max="45" width="6.140625" style="183" customWidth="1"/>
    <col min="46" max="46" width="11" style="183" customWidth="1"/>
    <col min="47" max="49" width="6.140625" style="183" customWidth="1"/>
    <col min="50" max="50" width="14.42578125" style="183" bestFit="1" customWidth="1"/>
    <col min="51" max="53" width="6.140625" style="183" customWidth="1"/>
    <col min="54" max="54" width="7" style="183" customWidth="1"/>
    <col min="55" max="55" width="6.140625" style="183" customWidth="1"/>
    <col min="56" max="61" width="8" style="182" customWidth="1"/>
    <col min="62" max="16384" width="8" style="182"/>
  </cols>
  <sheetData>
    <row r="1" spans="2:74" ht="12.75" customHeight="1">
      <c r="B1" s="232"/>
      <c r="C1" s="233"/>
      <c r="D1" s="233"/>
      <c r="E1" s="233"/>
      <c r="F1" s="233"/>
      <c r="G1" s="622"/>
      <c r="H1" s="234"/>
      <c r="I1" s="234"/>
      <c r="J1" s="235"/>
      <c r="K1" s="235"/>
      <c r="L1" s="235"/>
      <c r="M1" s="468"/>
      <c r="N1" s="468"/>
      <c r="O1" s="235"/>
      <c r="P1" s="235"/>
      <c r="Q1" s="235"/>
      <c r="R1" s="235"/>
      <c r="S1" s="235"/>
      <c r="T1" s="235"/>
      <c r="U1" s="754"/>
      <c r="V1" s="223"/>
    </row>
    <row r="2" spans="2:74" ht="12.75" customHeight="1">
      <c r="B2" s="236"/>
      <c r="C2" s="214"/>
      <c r="D2" s="214"/>
      <c r="E2" s="214"/>
      <c r="F2" s="214"/>
      <c r="G2" s="623"/>
      <c r="H2" s="1109" t="str">
        <f>CONCATENATE("Site Profile: "," ",W5,)</f>
        <v xml:space="preserve">Site Profile:  Andravidas </v>
      </c>
      <c r="I2" s="1109"/>
      <c r="J2" s="1109"/>
      <c r="K2" s="1109"/>
      <c r="L2" s="1109"/>
      <c r="M2" s="1109"/>
      <c r="N2" s="1109"/>
      <c r="O2" s="1109"/>
      <c r="P2" s="1109"/>
      <c r="Q2" s="1109"/>
      <c r="R2" s="1109"/>
      <c r="S2" s="1109"/>
      <c r="T2" s="467"/>
      <c r="U2" s="238"/>
      <c r="V2" s="223"/>
    </row>
    <row r="3" spans="2:74" ht="24" customHeight="1">
      <c r="B3" s="236"/>
      <c r="C3" s="214"/>
      <c r="D3" s="214"/>
      <c r="E3" s="214"/>
      <c r="F3" s="214"/>
      <c r="G3" s="912"/>
      <c r="H3" s="1109"/>
      <c r="I3" s="1109"/>
      <c r="J3" s="1109"/>
      <c r="K3" s="1109"/>
      <c r="L3" s="1109"/>
      <c r="M3" s="1109"/>
      <c r="N3" s="1109"/>
      <c r="O3" s="1109"/>
      <c r="P3" s="1109"/>
      <c r="Q3" s="1109"/>
      <c r="R3" s="1109"/>
      <c r="S3" s="1109"/>
      <c r="T3" s="467"/>
      <c r="U3" s="238"/>
      <c r="V3" s="223"/>
    </row>
    <row r="4" spans="2:74" ht="14.25" customHeight="1">
      <c r="B4" s="236"/>
      <c r="C4" s="214"/>
      <c r="D4" s="214"/>
      <c r="E4" s="214"/>
      <c r="F4" s="214"/>
      <c r="G4" s="646"/>
      <c r="H4" s="646"/>
      <c r="I4" s="646"/>
      <c r="J4" s="646"/>
      <c r="K4" s="646"/>
      <c r="L4" s="646"/>
      <c r="M4" s="646"/>
      <c r="N4" s="646"/>
      <c r="O4" s="646"/>
      <c r="P4" s="651" t="str">
        <f>Data_original!G1</f>
        <v>Date last updated:</v>
      </c>
      <c r="Q4" s="581"/>
      <c r="R4" s="581"/>
      <c r="S4" s="1105" t="str">
        <f>Y12</f>
        <v>31/03/2016</v>
      </c>
      <c r="T4" s="1105"/>
      <c r="U4" s="238"/>
      <c r="V4" s="223"/>
      <c r="W4" s="279" t="s">
        <v>184</v>
      </c>
    </row>
    <row r="5" spans="2:74" ht="12.75" customHeight="1">
      <c r="B5" s="236"/>
      <c r="C5" s="214"/>
      <c r="D5" s="214"/>
      <c r="E5" s="214"/>
      <c r="F5" s="214"/>
      <c r="G5" s="439"/>
      <c r="H5" s="439"/>
      <c r="I5" s="439"/>
      <c r="J5" s="439"/>
      <c r="K5" s="439"/>
      <c r="L5" s="439"/>
      <c r="M5" s="439"/>
      <c r="N5" s="439"/>
      <c r="O5" s="439"/>
      <c r="P5" s="439"/>
      <c r="Q5" s="439"/>
      <c r="R5" s="439"/>
      <c r="S5" s="439"/>
      <c r="T5" s="439"/>
      <c r="U5" s="238"/>
      <c r="V5" s="223"/>
      <c r="W5" s="280" t="s">
        <v>741</v>
      </c>
      <c r="AZ5" s="195"/>
      <c r="BA5" s="195"/>
      <c r="BB5" s="195"/>
      <c r="BC5" s="195"/>
      <c r="BD5" s="195"/>
      <c r="BE5" s="195"/>
      <c r="BF5" s="195"/>
      <c r="BG5" s="195"/>
      <c r="BH5" s="195"/>
      <c r="BI5" s="195"/>
      <c r="BJ5" s="195"/>
      <c r="BK5" s="195"/>
    </row>
    <row r="6" spans="2:74" ht="12.75" customHeight="1">
      <c r="B6" s="237"/>
      <c r="C6" s="222"/>
      <c r="D6" s="222"/>
      <c r="E6" s="222"/>
      <c r="F6" s="222"/>
      <c r="G6" s="1119" t="s">
        <v>370</v>
      </c>
      <c r="H6" s="1119"/>
      <c r="I6" s="1119"/>
      <c r="J6" s="1119"/>
      <c r="K6" s="1119"/>
      <c r="L6" s="1119"/>
      <c r="M6" s="1119"/>
      <c r="N6" s="1119"/>
      <c r="O6" s="222"/>
      <c r="P6" s="439" t="str">
        <f>X16</f>
        <v>Lat:</v>
      </c>
      <c r="Q6" s="1120">
        <f>Y16</f>
        <v>37.938417999999999</v>
      </c>
      <c r="R6" s="1120"/>
      <c r="S6" s="582" t="str">
        <f>X18</f>
        <v>Long:</v>
      </c>
      <c r="T6" s="582">
        <f>Y18</f>
        <v>21.206941</v>
      </c>
      <c r="U6" s="238"/>
      <c r="V6" s="223"/>
      <c r="W6" s="192"/>
      <c r="X6" s="292"/>
      <c r="Y6" s="424"/>
      <c r="Z6" s="283"/>
      <c r="AA6" s="192"/>
      <c r="AB6" s="192"/>
      <c r="AC6" s="192"/>
      <c r="AD6" s="192"/>
      <c r="AE6" s="420"/>
      <c r="AF6" s="192"/>
      <c r="AG6" s="192"/>
      <c r="AH6" s="192"/>
      <c r="AI6" s="192"/>
      <c r="AJ6" s="446"/>
      <c r="AK6" s="191"/>
      <c r="AL6" s="191"/>
      <c r="AM6" s="191"/>
      <c r="AN6" s="408"/>
      <c r="AY6" s="191"/>
      <c r="AZ6" s="191"/>
      <c r="BA6" s="191"/>
      <c r="BB6" s="202"/>
      <c r="BC6" s="202"/>
      <c r="BD6" s="202"/>
      <c r="BE6" s="202"/>
      <c r="BF6" s="202"/>
      <c r="BG6" s="202"/>
      <c r="BH6" s="191"/>
      <c r="BI6" s="191"/>
      <c r="BJ6" s="191"/>
      <c r="BK6" s="195"/>
    </row>
    <row r="7" spans="2:74" ht="12.75" customHeight="1">
      <c r="B7" s="237"/>
      <c r="C7" s="222"/>
      <c r="D7" s="222"/>
      <c r="E7" s="222"/>
      <c r="F7" s="222"/>
      <c r="G7" s="624"/>
      <c r="H7" s="222"/>
      <c r="I7" s="222"/>
      <c r="J7" s="222"/>
      <c r="K7" s="222"/>
      <c r="L7" s="222"/>
      <c r="M7" s="469"/>
      <c r="N7" s="469"/>
      <c r="O7" s="222"/>
      <c r="P7" s="222"/>
      <c r="Q7" s="222"/>
      <c r="R7" s="222"/>
      <c r="S7" s="222"/>
      <c r="T7" s="222"/>
      <c r="U7" s="238"/>
      <c r="V7" s="223"/>
      <c r="W7" s="223"/>
      <c r="X7" s="292"/>
      <c r="Y7" s="424"/>
      <c r="Z7" s="283"/>
      <c r="AA7" s="192"/>
      <c r="AB7" s="192"/>
      <c r="AC7" s="192"/>
      <c r="AD7" s="192"/>
      <c r="AE7" s="420"/>
      <c r="AF7" s="192"/>
      <c r="AG7" s="192"/>
      <c r="AH7" s="192"/>
      <c r="AI7" s="192"/>
      <c r="AJ7" s="446"/>
      <c r="AK7" s="191"/>
      <c r="AL7" s="191"/>
      <c r="AM7" s="191"/>
      <c r="AN7" s="408"/>
      <c r="AY7" s="191"/>
      <c r="AZ7" s="191"/>
      <c r="BA7" s="191"/>
      <c r="BB7" s="202"/>
      <c r="BC7" s="202"/>
      <c r="BD7" s="202"/>
      <c r="BE7" s="202"/>
      <c r="BF7" s="202"/>
      <c r="BG7" s="202"/>
      <c r="BH7" s="191"/>
      <c r="BI7" s="191"/>
      <c r="BJ7" s="191"/>
      <c r="BK7" s="195"/>
    </row>
    <row r="8" spans="2:74" s="228" customFormat="1" ht="12.95" customHeight="1">
      <c r="B8" s="239"/>
      <c r="C8" s="212"/>
      <c r="D8" s="212"/>
      <c r="E8" s="212"/>
      <c r="F8" s="212"/>
      <c r="G8" s="883"/>
      <c r="H8" s="212"/>
      <c r="I8" s="212"/>
      <c r="J8" s="215"/>
      <c r="K8" s="215"/>
      <c r="L8" s="212"/>
      <c r="M8" s="212"/>
      <c r="N8" s="212"/>
      <c r="O8" s="212"/>
      <c r="P8" s="212"/>
      <c r="Q8" s="212"/>
      <c r="R8" s="212"/>
      <c r="S8" s="215"/>
      <c r="T8" s="215"/>
      <c r="U8" s="240"/>
      <c r="V8" s="223"/>
      <c r="W8" s="223"/>
      <c r="X8" s="293"/>
      <c r="Y8" s="425"/>
      <c r="Z8" s="287"/>
      <c r="AA8" s="223"/>
      <c r="AB8" s="223"/>
      <c r="AC8" s="223"/>
      <c r="AD8" s="223" t="s">
        <v>22</v>
      </c>
      <c r="AE8" s="421"/>
      <c r="AF8" s="223"/>
      <c r="AG8" s="223"/>
      <c r="AH8" s="223"/>
      <c r="AI8" s="223" t="s">
        <v>28</v>
      </c>
      <c r="AJ8" s="447"/>
      <c r="AK8" s="224"/>
      <c r="AL8" s="224"/>
      <c r="AM8" s="224" t="s">
        <v>2</v>
      </c>
      <c r="AN8" s="409"/>
      <c r="AO8" s="225"/>
      <c r="AP8" s="225"/>
      <c r="AQ8" s="455" t="s">
        <v>26</v>
      </c>
      <c r="AR8" s="418"/>
      <c r="AS8" s="225"/>
      <c r="AT8" s="225"/>
      <c r="AU8" s="225"/>
      <c r="AV8" s="225"/>
      <c r="AW8" s="225"/>
      <c r="AX8" s="225"/>
      <c r="AY8" s="224"/>
      <c r="AZ8" s="224"/>
      <c r="BA8" s="224"/>
      <c r="BB8" s="226"/>
      <c r="BC8" s="226"/>
      <c r="BD8" s="226"/>
      <c r="BE8" s="226"/>
      <c r="BF8" s="226"/>
      <c r="BG8" s="226"/>
      <c r="BH8" s="224"/>
      <c r="BI8" s="224"/>
      <c r="BJ8" s="224"/>
      <c r="BK8" s="227"/>
    </row>
    <row r="9" spans="2:74" s="188" customFormat="1" ht="18" customHeight="1">
      <c r="B9" s="241"/>
      <c r="C9" s="996" t="str">
        <f>X19</f>
        <v>Type of site:</v>
      </c>
      <c r="D9" s="996"/>
      <c r="E9" s="994" t="str">
        <f>Y19</f>
        <v>Emergency reception site</v>
      </c>
      <c r="F9" s="994"/>
      <c r="G9" s="997"/>
      <c r="H9" s="998"/>
      <c r="I9" s="884"/>
      <c r="J9" s="885"/>
      <c r="K9" s="885"/>
      <c r="L9" s="885"/>
      <c r="M9" s="886"/>
      <c r="N9" s="884"/>
      <c r="O9" s="884"/>
      <c r="P9" s="185"/>
      <c r="Q9" s="884"/>
      <c r="R9" s="254"/>
      <c r="S9" s="254"/>
      <c r="T9" s="254"/>
      <c r="U9" s="441"/>
      <c r="V9" s="193"/>
      <c r="W9" s="193"/>
      <c r="X9" s="292" t="s">
        <v>16</v>
      </c>
      <c r="Y9" s="424"/>
      <c r="Z9" s="329"/>
      <c r="AA9" s="295"/>
      <c r="AD9" s="406" t="str">
        <f>Data_original!AQ1</f>
        <v># Tents:</v>
      </c>
      <c r="AE9" s="410">
        <f>Data_original!AQ2</f>
        <v>0</v>
      </c>
      <c r="AI9" s="406" t="str">
        <f>Data_original!BJ1</f>
        <v># Toilets:</v>
      </c>
      <c r="AJ9" s="448">
        <f>Data_original!BJ2</f>
        <v>43</v>
      </c>
      <c r="AM9" s="406" t="str">
        <f>Data_original!BW1</f>
        <v>Frequency of meals:</v>
      </c>
      <c r="AN9" s="410" t="str">
        <f>Data_original!BW2</f>
        <v>3 times per day</v>
      </c>
      <c r="AP9" s="329"/>
      <c r="AQ9" s="406" t="str">
        <f>Data_original!CK1</f>
        <v>Safe spaces for children:</v>
      </c>
      <c r="AR9" s="410" t="str">
        <f>Data_original!CK2</f>
        <v>Yes</v>
      </c>
      <c r="AS9" s="329"/>
      <c r="AT9" s="329"/>
      <c r="AX9" s="329"/>
      <c r="AZ9" s="329"/>
      <c r="BG9" s="333"/>
      <c r="BH9" s="333"/>
      <c r="BI9" s="333"/>
      <c r="BJ9" s="333"/>
      <c r="BK9" s="333"/>
      <c r="BL9" s="334"/>
      <c r="BM9" s="334"/>
      <c r="BN9" s="334"/>
      <c r="BO9" s="334"/>
      <c r="BP9" s="334"/>
      <c r="BQ9" s="334"/>
      <c r="BR9" s="334"/>
      <c r="BS9" s="335"/>
      <c r="BT9" s="204"/>
      <c r="BU9" s="204"/>
      <c r="BV9" s="204"/>
    </row>
    <row r="10" spans="2:74" ht="27" customHeight="1">
      <c r="B10" s="242"/>
      <c r="C10" s="999"/>
      <c r="D10" s="999"/>
      <c r="E10" s="648"/>
      <c r="F10" s="648"/>
      <c r="G10" s="1000"/>
      <c r="H10" s="889"/>
      <c r="I10" s="529"/>
      <c r="J10" s="405"/>
      <c r="K10" s="405"/>
      <c r="L10" s="405"/>
      <c r="M10" s="478"/>
      <c r="N10" s="478"/>
      <c r="O10" s="185"/>
      <c r="P10" s="185"/>
      <c r="Q10" s="185"/>
      <c r="R10" s="256"/>
      <c r="S10" s="256"/>
      <c r="T10" s="256"/>
      <c r="U10" s="257"/>
      <c r="V10" s="194"/>
      <c r="W10" s="194"/>
      <c r="X10" s="527" t="str">
        <f>Data_original!C1</f>
        <v>Current capacity:</v>
      </c>
      <c r="Y10" s="527">
        <f>Data_original!C2</f>
        <v>300</v>
      </c>
      <c r="Z10" s="294"/>
      <c r="AD10" s="406" t="str">
        <f>Data_original!AS1</f>
        <v># Rub Halls:</v>
      </c>
      <c r="AE10" s="410">
        <f>Data_original!AS2</f>
        <v>0</v>
      </c>
      <c r="AI10" s="406" t="str">
        <f>Data_original!BK1</f>
        <v>Toilets in separated area for women:</v>
      </c>
      <c r="AJ10" s="448" t="str">
        <f>Data_original!BK2</f>
        <v>Yes</v>
      </c>
      <c r="AM10" s="406" t="str">
        <f>Data_original!BX1</f>
        <v>Types of meals distributed:</v>
      </c>
      <c r="AN10" s="410" t="str">
        <f>Data_original!BX2</f>
        <v>Hot Meals, Sandwiches</v>
      </c>
      <c r="AQ10" s="406" t="str">
        <f>Data_original!CL1</f>
        <v>Referral mechanism in place for:</v>
      </c>
      <c r="AR10" s="410">
        <f>Data_original!CL2</f>
        <v>0</v>
      </c>
      <c r="AS10" s="329"/>
      <c r="AT10" s="329"/>
      <c r="AX10" s="329"/>
      <c r="AZ10" s="329"/>
      <c r="BG10" s="336"/>
      <c r="BH10" s="337"/>
      <c r="BI10" s="337"/>
      <c r="BJ10" s="337"/>
      <c r="BK10" s="337"/>
      <c r="BL10" s="337"/>
      <c r="BM10" s="337"/>
      <c r="BN10" s="337"/>
      <c r="BO10" s="337"/>
      <c r="BP10" s="337"/>
      <c r="BQ10" s="337"/>
      <c r="BR10" s="337"/>
      <c r="BS10" s="338"/>
      <c r="BT10" s="205"/>
      <c r="BU10" s="205"/>
      <c r="BV10" s="205"/>
    </row>
    <row r="11" spans="2:74" ht="26.25">
      <c r="B11" s="242"/>
      <c r="C11" s="996" t="str">
        <f>X13</f>
        <v>Opening date:</v>
      </c>
      <c r="D11" s="1001"/>
      <c r="E11" s="1002" t="str">
        <f>Y13</f>
        <v>31/03/2016</v>
      </c>
      <c r="F11" s="999"/>
      <c r="G11" s="890"/>
      <c r="H11" s="890"/>
      <c r="I11" s="541"/>
      <c r="J11" s="290"/>
      <c r="K11" s="290"/>
      <c r="L11" s="290"/>
      <c r="M11" s="478"/>
      <c r="N11" s="478"/>
      <c r="O11" s="185"/>
      <c r="P11" s="185"/>
      <c r="Q11" s="185"/>
      <c r="R11" s="256"/>
      <c r="S11" s="256"/>
      <c r="T11" s="256"/>
      <c r="U11" s="257"/>
      <c r="V11" s="194"/>
      <c r="W11" s="194"/>
      <c r="X11" s="527" t="str">
        <f>Data_original!E1</f>
        <v># People in site:</v>
      </c>
      <c r="Y11" s="527">
        <f>Data_original!E2</f>
        <v>328</v>
      </c>
      <c r="Z11" s="281"/>
      <c r="AA11" s="194"/>
      <c r="AB11" s="194"/>
      <c r="AC11" s="194"/>
      <c r="AD11" s="406" t="str">
        <f>Data_original!AT1</f>
        <v># RHUs:</v>
      </c>
      <c r="AE11" s="410">
        <f>Data_original!AT2</f>
        <v>0</v>
      </c>
      <c r="AF11" s="194"/>
      <c r="AG11" s="194"/>
      <c r="AI11" s="406" t="str">
        <f>Data_original!BL1</f>
        <v># broken/Non working toilets:</v>
      </c>
      <c r="AJ11" s="448">
        <f>Data_original!BL2</f>
        <v>0</v>
      </c>
      <c r="AK11" s="181"/>
      <c r="AL11" s="181"/>
      <c r="AM11" s="406" t="str">
        <f>Data_original!BY1</f>
        <v xml:space="preserve">Dry Food </v>
      </c>
      <c r="AN11" s="410" t="str">
        <f>Data_original!BY2</f>
        <v>No</v>
      </c>
      <c r="AO11" s="196"/>
      <c r="AP11" s="196"/>
      <c r="AQ11" s="406" t="str">
        <f>Data_original!CM1</f>
        <v>SGBV:</v>
      </c>
      <c r="AR11" s="410" t="str">
        <f>Data_original!CM2</f>
        <v>No</v>
      </c>
      <c r="AS11" s="196"/>
      <c r="AT11" s="196"/>
      <c r="AU11" s="200"/>
      <c r="AV11" s="200"/>
      <c r="AW11" s="200"/>
      <c r="AX11" s="200"/>
      <c r="AY11" s="200"/>
      <c r="AZ11" s="200"/>
      <c r="BA11" s="200"/>
      <c r="BB11" s="198"/>
      <c r="BC11" s="198"/>
      <c r="BD11" s="198"/>
      <c r="BE11" s="198"/>
      <c r="BF11" s="198"/>
      <c r="BG11" s="198"/>
      <c r="BH11" s="200"/>
      <c r="BI11" s="200"/>
      <c r="BJ11" s="183"/>
      <c r="BK11" s="183"/>
      <c r="BL11" s="183"/>
      <c r="BM11" s="183"/>
      <c r="BN11" s="183"/>
      <c r="BO11" s="183"/>
      <c r="BP11" s="183"/>
      <c r="BQ11" s="183"/>
      <c r="BR11" s="183"/>
      <c r="BS11" s="205"/>
      <c r="BT11" s="205"/>
      <c r="BU11" s="205"/>
      <c r="BV11" s="205"/>
    </row>
    <row r="12" spans="2:74" ht="5.0999999999999996" customHeight="1">
      <c r="B12" s="242"/>
      <c r="C12" s="889"/>
      <c r="D12" s="1003"/>
      <c r="E12" s="889"/>
      <c r="F12" s="1004"/>
      <c r="G12" s="890"/>
      <c r="H12" s="889"/>
      <c r="I12" s="185"/>
      <c r="J12" s="405"/>
      <c r="K12" s="405"/>
      <c r="L12" s="405"/>
      <c r="M12" s="472"/>
      <c r="N12" s="255"/>
      <c r="O12" s="255"/>
      <c r="P12" s="255"/>
      <c r="Q12" s="255"/>
      <c r="R12" s="255"/>
      <c r="S12" s="255"/>
      <c r="T12" s="255"/>
      <c r="U12" s="463"/>
      <c r="V12" s="189"/>
      <c r="W12" s="189"/>
      <c r="X12" s="330" t="str">
        <f>Data_original!G1</f>
        <v>Date last updated:</v>
      </c>
      <c r="Y12" s="442" t="str">
        <f>Data_original!G2</f>
        <v>31/03/2016</v>
      </c>
      <c r="Z12" s="282"/>
      <c r="AA12" s="189"/>
      <c r="AB12" s="189"/>
      <c r="AC12" s="189"/>
      <c r="AD12" s="406" t="str">
        <f>Data_original!AU1</f>
        <v># Pre Fabs:</v>
      </c>
      <c r="AE12" s="410">
        <f>Data_original!AU2</f>
        <v>0</v>
      </c>
      <c r="AF12" s="189"/>
      <c r="AG12" s="189"/>
      <c r="AH12" s="189"/>
      <c r="AI12" s="189"/>
      <c r="AK12" s="189"/>
      <c r="AL12" s="189"/>
      <c r="AM12" s="406" t="str">
        <f>Data_original!BZ1</f>
        <v xml:space="preserve">Hot Meals </v>
      </c>
      <c r="AN12" s="410" t="str">
        <f>Data_original!BZ2</f>
        <v>Yes</v>
      </c>
      <c r="AO12" s="196"/>
      <c r="AP12" s="201"/>
      <c r="AQ12" s="406" t="str">
        <f>Data_original!CN1</f>
        <v>UASC:</v>
      </c>
      <c r="AR12" s="410" t="str">
        <f>Data_original!CN2</f>
        <v>No</v>
      </c>
      <c r="AS12" s="196"/>
      <c r="AT12" s="196"/>
      <c r="AU12" s="201"/>
      <c r="AV12" s="196"/>
      <c r="AW12" s="196"/>
      <c r="AX12" s="201"/>
      <c r="AY12" s="201"/>
      <c r="AZ12" s="201"/>
      <c r="BA12" s="197"/>
      <c r="BB12" s="198"/>
      <c r="BC12" s="199"/>
      <c r="BD12" s="199"/>
      <c r="BE12" s="199"/>
      <c r="BF12" s="199"/>
      <c r="BG12" s="199"/>
      <c r="BH12" s="197"/>
      <c r="BI12" s="197"/>
      <c r="BJ12" s="183"/>
      <c r="BK12" s="183"/>
      <c r="BL12" s="183"/>
      <c r="BM12" s="183"/>
      <c r="BN12" s="183"/>
      <c r="BO12" s="183"/>
      <c r="BP12" s="183"/>
      <c r="BQ12" s="183"/>
      <c r="BR12" s="183"/>
      <c r="BS12" s="205"/>
      <c r="BT12" s="205"/>
      <c r="BU12" s="205"/>
      <c r="BV12" s="205"/>
    </row>
    <row r="13" spans="2:74" ht="18" customHeight="1">
      <c r="B13" s="242"/>
      <c r="C13" s="1005" t="str">
        <f>X10</f>
        <v>Current capacity:</v>
      </c>
      <c r="D13" s="1001"/>
      <c r="E13" s="1006">
        <f>Y10</f>
        <v>300</v>
      </c>
      <c r="F13" s="999"/>
      <c r="G13" s="890"/>
      <c r="H13" s="889"/>
      <c r="I13" s="466"/>
      <c r="J13" s="405"/>
      <c r="K13" s="405"/>
      <c r="L13" s="405"/>
      <c r="M13" s="473"/>
      <c r="N13" s="256"/>
      <c r="O13" s="256"/>
      <c r="P13" s="256"/>
      <c r="Q13" s="256"/>
      <c r="R13" s="256"/>
      <c r="S13" s="256"/>
      <c r="T13" s="256"/>
      <c r="U13" s="257"/>
      <c r="V13" s="189"/>
      <c r="W13" s="189"/>
      <c r="X13" s="330" t="str">
        <f>Data_original!B1</f>
        <v>Opening date:</v>
      </c>
      <c r="Y13" s="438" t="str">
        <f>Data_original!B2</f>
        <v>31/03/2016</v>
      </c>
      <c r="Z13" s="282"/>
      <c r="AA13" s="189"/>
      <c r="AB13" s="189"/>
      <c r="AC13" s="189"/>
      <c r="AD13" s="406" t="str">
        <f>Data_original!AW1</f>
        <v># people accommodated in buildings:</v>
      </c>
      <c r="AE13" s="410">
        <f>Data_original!AW2</f>
        <v>328</v>
      </c>
      <c r="AF13" s="189"/>
      <c r="AG13" s="189"/>
      <c r="AH13" s="189"/>
      <c r="AI13" s="189"/>
      <c r="AJ13" s="450"/>
      <c r="AK13" s="189"/>
      <c r="AL13" s="189"/>
      <c r="AM13" s="406" t="str">
        <f>Data_original!CA1</f>
        <v xml:space="preserve">Sandwiches </v>
      </c>
      <c r="AN13" s="410" t="str">
        <f>Data_original!CA2</f>
        <v>Yes</v>
      </c>
      <c r="AO13" s="201"/>
      <c r="AP13" s="201"/>
      <c r="AQ13" s="406" t="str">
        <f>Data_original!CO1</f>
        <v>Psychosocial support:</v>
      </c>
      <c r="AR13" s="410" t="str">
        <f>Data_original!CO2</f>
        <v>No</v>
      </c>
      <c r="AS13" s="201"/>
      <c r="AT13" s="201"/>
      <c r="AU13" s="201"/>
      <c r="AV13" s="201"/>
      <c r="AW13" s="201"/>
      <c r="AX13" s="201"/>
      <c r="AY13" s="201"/>
      <c r="AZ13" s="201"/>
      <c r="BA13" s="197"/>
      <c r="BB13" s="198"/>
      <c r="BC13" s="199"/>
      <c r="BD13" s="199"/>
      <c r="BE13" s="199"/>
      <c r="BF13" s="199"/>
      <c r="BG13" s="199"/>
      <c r="BH13" s="197"/>
      <c r="BI13" s="197"/>
      <c r="BJ13" s="183"/>
      <c r="BK13" s="183"/>
      <c r="BL13" s="183"/>
      <c r="BM13" s="183"/>
      <c r="BN13" s="183"/>
      <c r="BO13" s="183"/>
      <c r="BP13" s="183"/>
      <c r="BQ13" s="183"/>
      <c r="BR13" s="183"/>
      <c r="BS13" s="205"/>
      <c r="BT13" s="205"/>
      <c r="BU13" s="205"/>
      <c r="BV13" s="205"/>
    </row>
    <row r="14" spans="2:74" ht="13.5" customHeight="1">
      <c r="B14" s="242"/>
      <c r="C14" s="1116" t="s">
        <v>640</v>
      </c>
      <c r="D14" s="999"/>
      <c r="E14" s="1007"/>
      <c r="F14" s="999"/>
      <c r="G14" s="890"/>
      <c r="H14" s="889"/>
      <c r="I14" s="466"/>
      <c r="J14" s="405"/>
      <c r="K14" s="405"/>
      <c r="L14" s="405"/>
      <c r="M14" s="473"/>
      <c r="N14" s="256"/>
      <c r="O14" s="256"/>
      <c r="P14" s="256"/>
      <c r="Q14" s="256"/>
      <c r="R14" s="256"/>
      <c r="S14" s="256"/>
      <c r="T14" s="256"/>
      <c r="U14" s="257"/>
      <c r="V14" s="189"/>
      <c r="W14" s="189"/>
      <c r="X14" s="330" t="str">
        <f>Data_original!I1</f>
        <v>Site management:</v>
      </c>
      <c r="Y14" s="426" t="str">
        <f>Data_original!I2</f>
        <v>Hellenic Army</v>
      </c>
      <c r="Z14" s="282"/>
      <c r="AA14" s="189"/>
      <c r="AB14" s="189"/>
      <c r="AC14" s="189"/>
      <c r="AD14" s="189"/>
      <c r="AF14" s="189"/>
      <c r="AG14" s="189"/>
      <c r="AH14" s="189"/>
      <c r="AI14" s="406" t="str">
        <f>Data_original!BN1</f>
        <v># Showers:</v>
      </c>
      <c r="AJ14" s="448">
        <f>Data_original!BN2</f>
        <v>38</v>
      </c>
      <c r="AK14" s="189"/>
      <c r="AL14" s="189"/>
      <c r="AM14" s="406" t="str">
        <f>Data_original!CB1</f>
        <v xml:space="preserve">Other meals </v>
      </c>
      <c r="AN14" s="410" t="str">
        <f>Data_original!CB2</f>
        <v>No</v>
      </c>
      <c r="AO14" s="201"/>
      <c r="AP14" s="196"/>
      <c r="AQ14" s="406" t="str">
        <f>Data_original!CP1</f>
        <v>Other referral mechanism:</v>
      </c>
      <c r="AR14" s="410" t="str">
        <f>Data_original!CP2</f>
        <v>No</v>
      </c>
      <c r="AS14" s="201"/>
      <c r="AT14" s="201"/>
      <c r="AU14" s="201"/>
      <c r="AV14" s="196"/>
      <c r="AW14" s="196"/>
      <c r="AX14" s="196"/>
      <c r="AY14" s="196"/>
      <c r="AZ14" s="201"/>
      <c r="BA14" s="197"/>
      <c r="BB14" s="198"/>
      <c r="BC14" s="199"/>
      <c r="BD14" s="199"/>
      <c r="BE14" s="199"/>
      <c r="BF14" s="199"/>
      <c r="BG14" s="199"/>
      <c r="BH14" s="197"/>
      <c r="BI14" s="197"/>
      <c r="BJ14" s="183"/>
      <c r="BK14" s="183"/>
      <c r="BL14" s="183"/>
      <c r="BM14" s="183"/>
      <c r="BN14" s="183"/>
      <c r="BO14" s="183"/>
      <c r="BP14" s="183"/>
      <c r="BQ14" s="183"/>
      <c r="BR14" s="183"/>
      <c r="BS14" s="205"/>
      <c r="BT14" s="205"/>
      <c r="BU14" s="205"/>
      <c r="BV14" s="205"/>
    </row>
    <row r="15" spans="2:74" ht="18" customHeight="1">
      <c r="B15" s="242"/>
      <c r="C15" s="1116"/>
      <c r="D15" s="1008"/>
      <c r="E15" s="889"/>
      <c r="F15" s="999"/>
      <c r="G15" s="890"/>
      <c r="H15" s="889"/>
      <c r="I15" s="466"/>
      <c r="J15" s="290"/>
      <c r="K15" s="290"/>
      <c r="L15" s="290"/>
      <c r="M15" s="473"/>
      <c r="N15" s="256"/>
      <c r="O15" s="256"/>
      <c r="P15" s="256"/>
      <c r="Q15" s="256"/>
      <c r="R15" s="256"/>
      <c r="S15" s="256"/>
      <c r="T15" s="256"/>
      <c r="U15" s="257"/>
      <c r="V15" s="189"/>
      <c r="W15" s="189"/>
      <c r="X15" s="330" t="str">
        <f>Data_original!K1</f>
        <v>Status:</v>
      </c>
      <c r="Y15" s="426" t="str">
        <f>Data_original!K2</f>
        <v>Open</v>
      </c>
      <c r="Z15" s="282"/>
      <c r="AA15" s="189"/>
      <c r="AB15" s="189"/>
      <c r="AC15" s="189"/>
      <c r="AD15" s="189"/>
      <c r="AE15" s="411"/>
      <c r="AF15" s="189"/>
      <c r="AG15" s="189"/>
      <c r="AH15" s="189"/>
      <c r="AI15" s="406" t="str">
        <f>Data_original!BO1</f>
        <v># Showers with hot water:</v>
      </c>
      <c r="AJ15" s="448">
        <f>Data_original!BO2</f>
        <v>0</v>
      </c>
      <c r="AK15" s="189"/>
      <c r="AL15" s="189"/>
      <c r="AM15" s="406" t="str">
        <f>Data_original!CC1</f>
        <v>% Population covered by food distributions:</v>
      </c>
      <c r="AN15" s="410">
        <f>Data_original!CC2</f>
        <v>100</v>
      </c>
      <c r="AO15" s="201"/>
      <c r="AP15" s="196"/>
      <c r="AQ15" s="406" t="str">
        <f>Data_original!CR1</f>
        <v>Restoring family link services:</v>
      </c>
      <c r="AR15" s="410" t="str">
        <f>Data_original!CR2</f>
        <v>No</v>
      </c>
      <c r="AS15" s="201"/>
      <c r="AT15" s="201"/>
      <c r="AU15" s="201"/>
      <c r="AV15" s="196"/>
      <c r="AW15" s="196"/>
      <c r="AX15" s="196"/>
      <c r="AY15" s="196"/>
      <c r="AZ15" s="201"/>
      <c r="BA15" s="197"/>
      <c r="BB15" s="198"/>
      <c r="BC15" s="199"/>
      <c r="BD15" s="199"/>
      <c r="BE15" s="199"/>
      <c r="BF15" s="199"/>
      <c r="BG15" s="199"/>
      <c r="BH15" s="197"/>
      <c r="BI15" s="197"/>
      <c r="BJ15" s="183"/>
      <c r="BK15" s="183"/>
      <c r="BL15" s="183"/>
      <c r="BM15" s="183"/>
      <c r="BN15" s="183"/>
      <c r="BO15" s="183"/>
      <c r="BP15" s="183"/>
      <c r="BQ15" s="183"/>
      <c r="BR15" s="183"/>
      <c r="BS15" s="205"/>
      <c r="BT15" s="205"/>
      <c r="BU15" s="205"/>
      <c r="BV15" s="205"/>
    </row>
    <row r="16" spans="2:74" ht="18" customHeight="1">
      <c r="B16" s="242"/>
      <c r="C16" s="1009" t="str">
        <f>X11</f>
        <v># People in site:</v>
      </c>
      <c r="D16" s="1009"/>
      <c r="E16" s="1010">
        <f>Y11</f>
        <v>328</v>
      </c>
      <c r="F16" s="999"/>
      <c r="G16" s="890"/>
      <c r="H16" s="889"/>
      <c r="I16" s="185"/>
      <c r="J16" s="405"/>
      <c r="K16" s="405"/>
      <c r="L16" s="405"/>
      <c r="M16" s="472"/>
      <c r="N16" s="472"/>
      <c r="O16" s="255"/>
      <c r="P16" s="255"/>
      <c r="Q16" s="255"/>
      <c r="R16" s="255"/>
      <c r="S16" s="255"/>
      <c r="T16" s="255"/>
      <c r="U16" s="463"/>
      <c r="V16" s="189"/>
      <c r="W16" s="189"/>
      <c r="X16" s="330" t="str">
        <f>Data_original!M1</f>
        <v>Lat:</v>
      </c>
      <c r="Y16" s="426">
        <f>Data_original!M2</f>
        <v>37.938417999999999</v>
      </c>
      <c r="Z16" s="282"/>
      <c r="AA16" s="189"/>
      <c r="AB16" s="189"/>
      <c r="AC16" s="189"/>
      <c r="AD16" s="406" t="str">
        <f>Data_original!AY1</f>
        <v># Tents:</v>
      </c>
      <c r="AE16" s="410">
        <f>Data_original!AY2</f>
        <v>0</v>
      </c>
      <c r="AF16" s="189"/>
      <c r="AG16" s="189"/>
      <c r="AH16" s="189"/>
      <c r="AI16" s="406" t="str">
        <f>Data_original!BP1</f>
        <v>Showers in separated area for women:</v>
      </c>
      <c r="AJ16" s="448" t="str">
        <f>Data_original!BP2</f>
        <v>Yes</v>
      </c>
      <c r="AK16" s="189"/>
      <c r="AL16" s="189"/>
      <c r="AM16" s="406" t="str">
        <f>Data_original!CD1</f>
        <v>Nutritional screening available:</v>
      </c>
      <c r="AN16" s="410" t="str">
        <f>Data_original!CD2</f>
        <v>No</v>
      </c>
      <c r="AO16" s="201"/>
      <c r="AP16" s="201"/>
      <c r="AQ16" s="406" t="str">
        <f>Data_original!CS1</f>
        <v>Legal counselling/information provision:</v>
      </c>
      <c r="AR16" s="410" t="str">
        <f>Data_original!CS2</f>
        <v>No</v>
      </c>
      <c r="AS16" s="201"/>
      <c r="AT16" s="201"/>
      <c r="AU16" s="201"/>
      <c r="AV16" s="201"/>
      <c r="AW16" s="201"/>
      <c r="AX16" s="201"/>
      <c r="AY16" s="196"/>
      <c r="AZ16" s="201"/>
      <c r="BA16" s="197"/>
      <c r="BB16" s="198"/>
      <c r="BC16" s="199"/>
      <c r="BD16" s="199"/>
      <c r="BE16" s="199"/>
      <c r="BF16" s="199"/>
      <c r="BG16" s="199"/>
      <c r="BH16" s="197"/>
      <c r="BI16" s="197"/>
      <c r="BJ16" s="183"/>
      <c r="BK16" s="183"/>
      <c r="BL16" s="183"/>
      <c r="BM16" s="183"/>
      <c r="BN16" s="183"/>
      <c r="BO16" s="183"/>
      <c r="BP16" s="183"/>
      <c r="BQ16" s="183"/>
      <c r="BR16" s="183"/>
      <c r="BS16" s="205"/>
      <c r="BT16" s="205"/>
      <c r="BU16" s="205"/>
      <c r="BV16" s="205"/>
    </row>
    <row r="17" spans="2:74" ht="18" customHeight="1">
      <c r="B17" s="242"/>
      <c r="C17" s="1116" t="s">
        <v>348</v>
      </c>
      <c r="D17" s="1011"/>
      <c r="E17" s="889"/>
      <c r="F17" s="889"/>
      <c r="G17" s="890"/>
      <c r="H17" s="889"/>
      <c r="I17" s="580"/>
      <c r="J17" s="405"/>
      <c r="K17" s="405"/>
      <c r="L17" s="405"/>
      <c r="M17" s="473"/>
      <c r="N17" s="473"/>
      <c r="O17" s="256"/>
      <c r="P17" s="256"/>
      <c r="Q17" s="256"/>
      <c r="R17" s="256"/>
      <c r="S17" s="256"/>
      <c r="T17" s="256"/>
      <c r="U17" s="257"/>
      <c r="V17" s="189"/>
      <c r="W17" s="189"/>
      <c r="X17" s="649"/>
      <c r="Y17" s="575"/>
      <c r="Z17" s="282"/>
      <c r="AA17" s="189"/>
      <c r="AB17" s="189"/>
      <c r="AC17" s="189"/>
      <c r="AD17" s="406"/>
      <c r="AE17" s="575"/>
      <c r="AF17" s="189"/>
      <c r="AG17" s="189"/>
      <c r="AH17" s="189"/>
      <c r="AI17" s="490"/>
      <c r="AJ17" s="650"/>
      <c r="AK17" s="189"/>
      <c r="AL17" s="189"/>
      <c r="AM17" s="406"/>
      <c r="AN17" s="575"/>
      <c r="AO17" s="201"/>
      <c r="AP17" s="201"/>
      <c r="AQ17" s="406"/>
      <c r="AR17" s="575"/>
      <c r="AS17" s="201"/>
      <c r="AT17" s="201"/>
      <c r="AU17" s="201"/>
      <c r="AV17" s="201"/>
      <c r="AW17" s="201"/>
      <c r="AX17" s="201"/>
      <c r="AY17" s="196"/>
      <c r="AZ17" s="201"/>
      <c r="BA17" s="197"/>
      <c r="BB17" s="198"/>
      <c r="BC17" s="199"/>
      <c r="BD17" s="199"/>
      <c r="BE17" s="199"/>
      <c r="BF17" s="199"/>
      <c r="BG17" s="199"/>
      <c r="BH17" s="197"/>
      <c r="BI17" s="197"/>
      <c r="BJ17" s="183"/>
      <c r="BK17" s="183"/>
      <c r="BL17" s="183"/>
      <c r="BM17" s="183"/>
      <c r="BN17" s="183"/>
      <c r="BO17" s="183"/>
      <c r="BP17" s="183"/>
      <c r="BQ17" s="183"/>
      <c r="BR17" s="183"/>
      <c r="BS17" s="205"/>
      <c r="BT17" s="205"/>
      <c r="BU17" s="205"/>
      <c r="BV17" s="205"/>
    </row>
    <row r="18" spans="2:74" ht="18" customHeight="1">
      <c r="B18" s="242"/>
      <c r="C18" s="1116"/>
      <c r="D18" s="1011"/>
      <c r="E18" s="889"/>
      <c r="F18" s="889"/>
      <c r="G18" s="890"/>
      <c r="H18" s="889"/>
      <c r="I18" s="580"/>
      <c r="J18" s="405"/>
      <c r="K18" s="405"/>
      <c r="L18" s="405"/>
      <c r="M18" s="473"/>
      <c r="N18" s="473"/>
      <c r="O18" s="256"/>
      <c r="P18" s="256"/>
      <c r="Q18" s="256"/>
      <c r="R18" s="256"/>
      <c r="S18" s="256"/>
      <c r="T18" s="256"/>
      <c r="U18" s="257"/>
      <c r="V18" s="189"/>
      <c r="W18" s="189"/>
      <c r="X18" s="330" t="str">
        <f>Data_original!N1</f>
        <v>Long:</v>
      </c>
      <c r="Y18" s="426">
        <f>Data_original!N2</f>
        <v>21.206941</v>
      </c>
      <c r="Z18" s="282"/>
      <c r="AA18" s="189"/>
      <c r="AB18" s="189"/>
      <c r="AC18" s="189"/>
      <c r="AD18" s="406" t="str">
        <f>Data_original!AZ1</f>
        <v xml:space="preserve"># Rub Halls: </v>
      </c>
      <c r="AE18" s="410">
        <f>Data_original!AZ2</f>
        <v>0</v>
      </c>
      <c r="AF18" s="189"/>
      <c r="AG18" s="189"/>
      <c r="AH18" s="189"/>
      <c r="AI18" s="329"/>
      <c r="AK18" s="189"/>
      <c r="AL18" s="189"/>
      <c r="AM18" s="406" t="str">
        <f>Data_original!CE1</f>
        <v>Separate facilities for breastfeeding available:</v>
      </c>
      <c r="AN18" s="410" t="str">
        <f>Data_original!CE2</f>
        <v>No</v>
      </c>
      <c r="AO18" s="196"/>
      <c r="AP18" s="196"/>
      <c r="AQ18" s="406" t="str">
        <f>Data_original!CT1</f>
        <v>Tensions with host community:</v>
      </c>
      <c r="AR18" s="410" t="str">
        <f>Data_original!CT2</f>
        <v>No</v>
      </c>
      <c r="AS18" s="196"/>
      <c r="AT18" s="196"/>
      <c r="AU18" s="201"/>
      <c r="AV18" s="196"/>
      <c r="AW18" s="196"/>
      <c r="AX18" s="196"/>
      <c r="AY18" s="196"/>
      <c r="AZ18" s="196"/>
      <c r="BA18" s="197"/>
      <c r="BB18" s="198"/>
      <c r="BC18" s="199"/>
      <c r="BD18" s="199"/>
      <c r="BE18" s="199"/>
      <c r="BF18" s="199"/>
      <c r="BG18" s="199"/>
      <c r="BH18" s="197"/>
      <c r="BI18" s="197"/>
      <c r="BJ18" s="183"/>
      <c r="BK18" s="183"/>
      <c r="BL18" s="183"/>
      <c r="BM18" s="183"/>
      <c r="BN18" s="183"/>
      <c r="BO18" s="183"/>
      <c r="BP18" s="183"/>
      <c r="BQ18" s="183"/>
      <c r="BR18" s="183"/>
      <c r="BS18" s="205"/>
      <c r="BT18" s="205"/>
      <c r="BU18" s="205"/>
      <c r="BV18" s="205"/>
    </row>
    <row r="19" spans="2:74" ht="5.0999999999999996" customHeight="1">
      <c r="B19" s="242"/>
      <c r="C19" s="889"/>
      <c r="D19" s="889"/>
      <c r="E19" s="889"/>
      <c r="F19" s="900"/>
      <c r="G19" s="891"/>
      <c r="H19" s="889"/>
      <c r="I19" s="580"/>
      <c r="J19" s="290"/>
      <c r="K19" s="290"/>
      <c r="L19" s="290"/>
      <c r="M19" s="473"/>
      <c r="N19" s="473"/>
      <c r="O19" s="256"/>
      <c r="P19" s="256"/>
      <c r="Q19" s="256"/>
      <c r="R19" s="256"/>
      <c r="S19" s="256"/>
      <c r="T19" s="256"/>
      <c r="U19" s="257"/>
      <c r="V19" s="189"/>
      <c r="W19" s="189"/>
      <c r="X19" s="330" t="str">
        <f>Data_original!Q1</f>
        <v>Type of site:</v>
      </c>
      <c r="Y19" s="426" t="str">
        <f>Data_original!Q2</f>
        <v>Emergency reception site</v>
      </c>
      <c r="Z19" s="282"/>
      <c r="AA19" s="189"/>
      <c r="AB19" s="189"/>
      <c r="AC19" s="189"/>
      <c r="AD19" s="406" t="str">
        <f>Data_original!BA1</f>
        <v xml:space="preserve"># RHUs: </v>
      </c>
      <c r="AE19" s="410">
        <f>Data_original!BA2</f>
        <v>0</v>
      </c>
      <c r="AF19" s="189"/>
      <c r="AG19" s="189"/>
      <c r="AH19" s="189"/>
      <c r="AI19" s="329"/>
      <c r="AK19" s="189"/>
      <c r="AL19" s="189"/>
      <c r="AM19" s="490"/>
      <c r="AN19" s="526"/>
      <c r="AO19" s="196"/>
      <c r="AP19" s="196"/>
      <c r="AQ19" s="406" t="str">
        <f>Data_original!CU1</f>
        <v>Tensions between communities in site:</v>
      </c>
      <c r="AR19" s="410" t="str">
        <f>Data_original!CU2</f>
        <v>No</v>
      </c>
      <c r="AS19" s="196"/>
      <c r="AT19" s="196"/>
      <c r="AU19" s="201"/>
      <c r="AV19" s="196"/>
      <c r="AW19" s="196"/>
      <c r="AX19" s="196"/>
      <c r="AY19" s="196"/>
      <c r="AZ19" s="196"/>
      <c r="BA19" s="197"/>
      <c r="BB19" s="198"/>
      <c r="BC19" s="199"/>
      <c r="BD19" s="199"/>
      <c r="BE19" s="199"/>
      <c r="BF19" s="199"/>
      <c r="BG19" s="199"/>
      <c r="BH19" s="197"/>
      <c r="BI19" s="197"/>
      <c r="BJ19" s="183"/>
      <c r="BK19" s="183"/>
      <c r="BL19" s="183"/>
      <c r="BM19" s="183"/>
      <c r="BN19" s="183"/>
      <c r="BO19" s="183"/>
      <c r="BP19" s="183"/>
      <c r="BQ19" s="183"/>
      <c r="BR19" s="183"/>
      <c r="BS19" s="205"/>
      <c r="BT19" s="205"/>
      <c r="BU19" s="205"/>
      <c r="BV19" s="205"/>
    </row>
    <row r="20" spans="2:74" ht="18" customHeight="1">
      <c r="B20" s="242"/>
      <c r="C20" s="1122" t="s">
        <v>705</v>
      </c>
      <c r="D20" s="1001"/>
      <c r="E20" s="1121" t="str">
        <f>Y14</f>
        <v>Hellenic Army</v>
      </c>
      <c r="F20" s="1121"/>
      <c r="G20" s="1121"/>
      <c r="H20" s="1046"/>
      <c r="I20" s="185"/>
      <c r="J20" s="290"/>
      <c r="K20" s="290"/>
      <c r="L20" s="290"/>
      <c r="M20" s="473"/>
      <c r="N20" s="473"/>
      <c r="O20" s="256"/>
      <c r="P20" s="256"/>
      <c r="Q20" s="256"/>
      <c r="R20" s="256"/>
      <c r="S20" s="256"/>
      <c r="T20" s="256"/>
      <c r="U20" s="257"/>
      <c r="V20" s="189"/>
      <c r="W20" s="189"/>
      <c r="X20" s="330" t="str">
        <f>Data_original!S1</f>
        <v>Occupancy registration conducted by:</v>
      </c>
      <c r="Y20" s="911" t="str">
        <f>Data_original!S2</f>
        <v>Hellenic Army</v>
      </c>
      <c r="Z20" s="282"/>
      <c r="AA20" s="189"/>
      <c r="AB20" s="189"/>
      <c r="AC20" s="189"/>
      <c r="AD20" s="406" t="str">
        <f>Data_original!BB1</f>
        <v xml:space="preserve"># Pre Fabs: </v>
      </c>
      <c r="AE20" s="410">
        <f>Data_original!BB2</f>
        <v>0</v>
      </c>
      <c r="AF20" s="189"/>
      <c r="AG20" s="189"/>
      <c r="AH20" s="189"/>
      <c r="AI20" s="189"/>
      <c r="AJ20" s="450"/>
      <c r="AK20" s="189"/>
      <c r="AL20" s="189"/>
      <c r="AM20" s="189"/>
      <c r="AO20" s="201"/>
      <c r="AP20" s="201"/>
      <c r="AS20" s="196"/>
      <c r="AT20" s="196"/>
      <c r="AU20" s="201"/>
      <c r="AV20" s="201"/>
      <c r="AW20" s="201"/>
      <c r="AX20" s="201"/>
      <c r="AY20" s="201"/>
      <c r="AZ20" s="201"/>
      <c r="BA20" s="197"/>
      <c r="BB20" s="198"/>
      <c r="BC20" s="199"/>
      <c r="BD20" s="199"/>
      <c r="BE20" s="199"/>
      <c r="BF20" s="199"/>
      <c r="BG20" s="199"/>
      <c r="BH20" s="197"/>
      <c r="BI20" s="197"/>
      <c r="BJ20" s="183"/>
      <c r="BK20" s="183"/>
      <c r="BL20" s="183"/>
      <c r="BM20" s="183"/>
      <c r="BN20" s="183"/>
      <c r="BO20" s="183"/>
      <c r="BP20" s="183"/>
      <c r="BQ20" s="183"/>
      <c r="BR20" s="183"/>
      <c r="BS20" s="205"/>
      <c r="BT20" s="205"/>
      <c r="BU20" s="205"/>
      <c r="BV20" s="205"/>
    </row>
    <row r="21" spans="2:74" ht="18" customHeight="1">
      <c r="B21" s="242"/>
      <c r="C21" s="1122"/>
      <c r="D21" s="1001"/>
      <c r="E21" s="1121"/>
      <c r="F21" s="1121"/>
      <c r="G21" s="1121"/>
      <c r="H21" s="1046"/>
      <c r="I21" s="289"/>
      <c r="J21" s="440"/>
      <c r="K21" s="440"/>
      <c r="L21" s="440"/>
      <c r="M21" s="472"/>
      <c r="N21" s="472"/>
      <c r="O21" s="255"/>
      <c r="P21" s="255"/>
      <c r="Q21" s="255"/>
      <c r="R21" s="255"/>
      <c r="S21" s="255"/>
      <c r="T21" s="255"/>
      <c r="U21" s="463"/>
      <c r="V21" s="189"/>
      <c r="W21" s="189"/>
      <c r="X21" s="330"/>
      <c r="Y21" s="427"/>
      <c r="Z21" s="282"/>
      <c r="AA21" s="189"/>
      <c r="AB21" s="189"/>
      <c r="AC21" s="189"/>
      <c r="AD21" s="406" t="str">
        <f>Data_original!BC1</f>
        <v>Organisation in charge of shelter allocation:</v>
      </c>
      <c r="AE21" s="410" t="str">
        <f>Data_original!BC2</f>
        <v>Army</v>
      </c>
      <c r="AF21" s="189"/>
      <c r="AG21" s="189"/>
      <c r="AH21" s="189"/>
      <c r="AI21" s="406" t="str">
        <f>Data_original!BR1</f>
        <v># Hand washing facilities:</v>
      </c>
      <c r="AJ21" s="448">
        <f>Data_original!BR2</f>
        <v>0</v>
      </c>
      <c r="AM21" s="454" t="s">
        <v>4</v>
      </c>
      <c r="AY21" s="196"/>
      <c r="AZ21" s="196"/>
      <c r="BA21" s="197"/>
      <c r="BB21" s="198"/>
      <c r="BC21" s="199"/>
      <c r="BD21" s="199"/>
      <c r="BE21" s="199"/>
      <c r="BF21" s="199"/>
      <c r="BG21" s="199"/>
      <c r="BH21" s="197"/>
      <c r="BI21" s="197"/>
      <c r="BJ21" s="183"/>
      <c r="BK21" s="183"/>
      <c r="BL21" s="183"/>
      <c r="BM21" s="183"/>
      <c r="BN21" s="183"/>
      <c r="BO21" s="183"/>
      <c r="BP21" s="183"/>
      <c r="BQ21" s="183"/>
      <c r="BR21" s="183"/>
      <c r="BS21" s="205"/>
      <c r="BT21" s="205"/>
      <c r="BU21" s="205"/>
      <c r="BV21" s="205"/>
    </row>
    <row r="22" spans="2:74" ht="18" customHeight="1">
      <c r="B22" s="242"/>
      <c r="C22" s="1118" t="s">
        <v>392</v>
      </c>
      <c r="D22" s="1118"/>
      <c r="E22" s="1123" t="str">
        <f>Y20</f>
        <v>Hellenic Army</v>
      </c>
      <c r="F22" s="1123"/>
      <c r="G22" s="1123"/>
      <c r="H22" s="1045"/>
      <c r="I22" s="289"/>
      <c r="J22" s="440"/>
      <c r="K22" s="440"/>
      <c r="L22" s="440"/>
      <c r="M22" s="473"/>
      <c r="N22" s="473"/>
      <c r="O22" s="256"/>
      <c r="P22" s="256"/>
      <c r="Q22" s="256"/>
      <c r="R22" s="256"/>
      <c r="S22" s="256"/>
      <c r="T22" s="256"/>
      <c r="U22" s="257"/>
      <c r="AD22" s="182"/>
      <c r="AE22" s="182"/>
      <c r="AI22" s="406" t="str">
        <f>Data_original!BS1</f>
        <v># Water taps:</v>
      </c>
      <c r="AJ22" s="448">
        <f>Data_original!BS2</f>
        <v>50</v>
      </c>
      <c r="AM22" s="406" t="str">
        <f>Data_original!CF1</f>
        <v>Distance to nearest health facility:</v>
      </c>
      <c r="AN22" s="410" t="str">
        <f>Data_original!CF2</f>
        <v>On site</v>
      </c>
      <c r="AQ22" s="454" t="s">
        <v>195</v>
      </c>
      <c r="BM22" s="183"/>
      <c r="BN22" s="183"/>
      <c r="BO22" s="183"/>
      <c r="BP22" s="183"/>
      <c r="BQ22" s="183"/>
      <c r="BR22" s="183"/>
      <c r="BS22" s="205"/>
      <c r="BT22" s="205"/>
      <c r="BU22" s="205"/>
      <c r="BV22" s="205"/>
    </row>
    <row r="23" spans="2:74" ht="38.25" customHeight="1">
      <c r="B23" s="242"/>
      <c r="C23" s="1118"/>
      <c r="D23" s="1118"/>
      <c r="E23" s="1123"/>
      <c r="F23" s="1123"/>
      <c r="G23" s="1123"/>
      <c r="H23" s="1045"/>
      <c r="I23" s="290"/>
      <c r="J23" s="272"/>
      <c r="K23" s="272"/>
      <c r="L23" s="272"/>
      <c r="M23" s="473"/>
      <c r="N23" s="473"/>
      <c r="O23" s="256"/>
      <c r="P23" s="256"/>
      <c r="Q23" s="256"/>
      <c r="R23" s="256"/>
      <c r="S23" s="256"/>
      <c r="T23" s="256"/>
      <c r="U23" s="257"/>
      <c r="Z23" s="288" t="s">
        <v>116</v>
      </c>
      <c r="AI23" s="406" t="str">
        <f>Data_original!BT1</f>
        <v># Hygiene promoters:</v>
      </c>
      <c r="AJ23" s="448">
        <f>Data_original!BT2</f>
        <v>0</v>
      </c>
      <c r="AM23" s="406" t="str">
        <f>Data_original!CG1</f>
        <v>MoH psychosocial programmes available:</v>
      </c>
      <c r="AN23" s="410" t="str">
        <f>Data_original!CG2</f>
        <v>No</v>
      </c>
      <c r="AQ23" s="406" t="str">
        <f>Data_original!CV1</f>
        <v>Availability of internet:</v>
      </c>
      <c r="AR23" s="410" t="str">
        <f>Data_original!CV2</f>
        <v>Through 3G continuously</v>
      </c>
      <c r="BM23" s="183"/>
      <c r="BN23" s="183"/>
      <c r="BO23" s="183"/>
      <c r="BP23" s="183"/>
      <c r="BQ23" s="183"/>
      <c r="BR23" s="183"/>
      <c r="BS23" s="205"/>
      <c r="BT23" s="205"/>
      <c r="BU23" s="205"/>
      <c r="BV23" s="205"/>
    </row>
    <row r="24" spans="2:74" ht="5.0999999999999996" customHeight="1">
      <c r="B24" s="242"/>
      <c r="C24" s="889"/>
      <c r="D24" s="889"/>
      <c r="E24" s="889"/>
      <c r="F24" s="889"/>
      <c r="G24" s="890"/>
      <c r="H24" s="289"/>
      <c r="I24" s="289"/>
      <c r="J24" s="440"/>
      <c r="K24" s="440"/>
      <c r="L24" s="440"/>
      <c r="M24" s="472"/>
      <c r="N24" s="472"/>
      <c r="O24" s="255"/>
      <c r="P24" s="255"/>
      <c r="Q24" s="255"/>
      <c r="R24" s="255"/>
      <c r="S24" s="255"/>
      <c r="T24" s="255"/>
      <c r="U24" s="463"/>
      <c r="V24" s="207"/>
      <c r="W24" s="207"/>
      <c r="X24" s="330" t="str">
        <f>Data_original!Z1</f>
        <v>Main nationality present</v>
      </c>
      <c r="Y24" s="426" t="str">
        <f>Data_original!Z2</f>
        <v>Syrian</v>
      </c>
      <c r="Z24" s="339">
        <f>Data_original!AB2</f>
        <v>100</v>
      </c>
      <c r="AA24" s="207"/>
      <c r="AB24" s="207"/>
      <c r="AC24" s="207"/>
      <c r="AD24" s="453" t="s">
        <v>326</v>
      </c>
      <c r="AE24" s="422"/>
      <c r="AF24" s="207"/>
      <c r="AG24" s="207"/>
      <c r="AI24" s="406" t="str">
        <f>Data_original!BU1</f>
        <v>Cleaning of wash facilities ensured:</v>
      </c>
      <c r="AJ24" s="448" t="str">
        <f>Data_original!BU2</f>
        <v>Yes</v>
      </c>
      <c r="AK24" s="205"/>
      <c r="AL24" s="205"/>
      <c r="AM24" s="406" t="str">
        <f>Data_original!CH1</f>
        <v>Other psychosocial programmes available:</v>
      </c>
      <c r="AN24" s="410" t="str">
        <f>Data_original!CH2</f>
        <v>No</v>
      </c>
      <c r="AO24" s="205"/>
      <c r="AP24" s="205"/>
      <c r="AQ24" s="406" t="str">
        <f>Data_original!CW1</f>
        <v>% Site residents accessing internet:</v>
      </c>
      <c r="AR24" s="410">
        <f>Data_original!CW2</f>
        <v>0</v>
      </c>
      <c r="AS24" s="205"/>
      <c r="AT24" s="205"/>
      <c r="AU24" s="205"/>
      <c r="AV24" s="205"/>
      <c r="AW24" s="205"/>
      <c r="AX24" s="205"/>
      <c r="AY24" s="205"/>
      <c r="AZ24" s="205"/>
      <c r="BA24" s="205"/>
      <c r="BB24" s="206"/>
      <c r="BC24" s="206"/>
      <c r="BD24" s="206"/>
      <c r="BE24" s="206"/>
      <c r="BF24" s="206"/>
      <c r="BG24" s="206"/>
      <c r="BH24" s="205"/>
      <c r="BI24" s="205"/>
      <c r="BJ24" s="205"/>
      <c r="BK24" s="205"/>
      <c r="BL24" s="205"/>
      <c r="BM24" s="205"/>
      <c r="BN24" s="205"/>
      <c r="BO24" s="205"/>
      <c r="BP24" s="205"/>
      <c r="BQ24" s="205"/>
      <c r="BR24" s="205"/>
      <c r="BS24" s="205"/>
      <c r="BT24" s="205"/>
      <c r="BU24" s="205"/>
      <c r="BV24" s="205"/>
    </row>
    <row r="25" spans="2:74" ht="18" customHeight="1">
      <c r="B25" s="242"/>
      <c r="C25" s="1012" t="str">
        <f>X39</f>
        <v>Electricity:</v>
      </c>
      <c r="D25" s="1012"/>
      <c r="E25" s="1013" t="str">
        <f>Y39</f>
        <v>Available all day</v>
      </c>
      <c r="F25" s="1001"/>
      <c r="G25" s="890"/>
      <c r="H25" s="889"/>
      <c r="I25" s="289"/>
      <c r="J25" s="440"/>
      <c r="K25" s="440"/>
      <c r="L25" s="440"/>
      <c r="M25" s="474"/>
      <c r="N25" s="474"/>
      <c r="O25" s="464"/>
      <c r="P25" s="464"/>
      <c r="Q25" s="464"/>
      <c r="R25" s="464"/>
      <c r="S25" s="464"/>
      <c r="T25" s="464"/>
      <c r="U25" s="465"/>
      <c r="V25" s="207"/>
      <c r="W25" s="207"/>
      <c r="X25" s="331" t="str">
        <f>Data_original!AC1</f>
        <v>Second nationality present</v>
      </c>
      <c r="Y25" s="426">
        <f>Data_original!AC2</f>
        <v>0</v>
      </c>
      <c r="Z25" s="339">
        <f>Data_original!AE2</f>
        <v>0</v>
      </c>
      <c r="AA25" s="207"/>
      <c r="AB25" s="207"/>
      <c r="AC25" s="207"/>
      <c r="AD25" s="406" t="str">
        <f>Data_original!BD1</f>
        <v>% Need NFIs</v>
      </c>
      <c r="AE25" s="525">
        <f>Data_original!BD2</f>
        <v>0</v>
      </c>
      <c r="AI25" s="406" t="str">
        <f>Data_original!BV1</f>
        <v>Garbage disposal/waste management organised:</v>
      </c>
      <c r="AJ25" s="448" t="str">
        <f>Data_original!BV2</f>
        <v>Yes</v>
      </c>
      <c r="AM25" s="406" t="str">
        <f>Data_original!CI1</f>
        <v>24x7 referral service in place:</v>
      </c>
      <c r="AN25" s="410" t="str">
        <f>Data_original!CI2</f>
        <v>Yes</v>
      </c>
      <c r="AQ25" s="406" t="str">
        <f>Data_original!CX1</f>
        <v># Charging plugs available:</v>
      </c>
      <c r="AR25" s="410">
        <f>Data_original!CX2</f>
        <v>100</v>
      </c>
      <c r="AT25" s="205"/>
      <c r="AU25" s="205"/>
      <c r="AV25" s="205"/>
      <c r="AW25" s="205"/>
      <c r="AX25" s="205"/>
      <c r="AY25" s="205"/>
      <c r="AZ25" s="205"/>
      <c r="BA25" s="205"/>
      <c r="BB25" s="206"/>
      <c r="BC25" s="206"/>
      <c r="BD25" s="206"/>
      <c r="BE25" s="206"/>
      <c r="BF25" s="206"/>
      <c r="BG25" s="206"/>
      <c r="BH25" s="205"/>
      <c r="BI25" s="205"/>
      <c r="BJ25" s="205"/>
      <c r="BK25" s="205"/>
      <c r="BL25" s="205"/>
      <c r="BM25" s="205"/>
      <c r="BN25" s="183"/>
      <c r="BO25" s="183"/>
    </row>
    <row r="26" spans="2:74" ht="5.0999999999999996" customHeight="1">
      <c r="B26" s="242"/>
      <c r="C26" s="889"/>
      <c r="D26" s="1014"/>
      <c r="E26" s="889"/>
      <c r="F26" s="889"/>
      <c r="G26" s="890"/>
      <c r="H26" s="889"/>
      <c r="I26" s="215"/>
      <c r="J26" s="215"/>
      <c r="K26" s="215"/>
      <c r="L26" s="215"/>
      <c r="M26" s="474"/>
      <c r="N26" s="474"/>
      <c r="O26" s="464"/>
      <c r="P26" s="464"/>
      <c r="Q26" s="464"/>
      <c r="R26" s="464"/>
      <c r="S26" s="464"/>
      <c r="T26" s="464"/>
      <c r="U26" s="465"/>
      <c r="V26" s="207"/>
      <c r="W26" s="207"/>
      <c r="X26" s="331" t="str">
        <f>Data_original!AF1</f>
        <v>Third nationality present</v>
      </c>
      <c r="Y26" s="426">
        <f>Data_original!AF2</f>
        <v>0</v>
      </c>
      <c r="Z26" s="339">
        <f>Data_original!AH2</f>
        <v>0</v>
      </c>
      <c r="AA26" s="207"/>
      <c r="AB26" s="207"/>
      <c r="AC26" s="207"/>
      <c r="AD26" s="406" t="str">
        <f>Data_original!BE1</f>
        <v>% Need hygiene kit</v>
      </c>
      <c r="AE26" s="525">
        <f>Data_original!BE2</f>
        <v>100</v>
      </c>
      <c r="AM26" s="406" t="str">
        <f>Data_original!CJ1</f>
        <v>Reported cases dysentery:</v>
      </c>
      <c r="AN26" s="410" t="str">
        <f>Data_original!CJ2</f>
        <v>No</v>
      </c>
      <c r="AQ26" s="406" t="str">
        <f>Data_original!CY1</f>
        <v>Information distributed provided on:</v>
      </c>
      <c r="AR26" s="410">
        <f>Data_original!CY2</f>
        <v>0</v>
      </c>
      <c r="AT26" s="205"/>
      <c r="AU26" s="205"/>
      <c r="AV26" s="205"/>
      <c r="AW26" s="205"/>
      <c r="AX26" s="205"/>
      <c r="AY26" s="205"/>
      <c r="AZ26" s="205"/>
      <c r="BA26" s="205"/>
      <c r="BB26" s="206"/>
      <c r="BC26" s="206"/>
      <c r="BD26" s="206"/>
      <c r="BE26" s="206"/>
      <c r="BF26" s="206"/>
      <c r="BG26" s="206"/>
      <c r="BH26" s="205"/>
      <c r="BI26" s="205"/>
      <c r="BJ26" s="205"/>
      <c r="BK26" s="205"/>
      <c r="BL26" s="205"/>
      <c r="BM26" s="205"/>
      <c r="BN26" s="183"/>
      <c r="BO26" s="183"/>
    </row>
    <row r="27" spans="2:74" ht="18" customHeight="1">
      <c r="B27" s="242"/>
      <c r="C27" s="1015" t="str">
        <f>X40</f>
        <v>Security provided by:</v>
      </c>
      <c r="D27" s="1001"/>
      <c r="E27" s="1016" t="str">
        <f>Y40</f>
        <v>None</v>
      </c>
      <c r="F27" s="1001"/>
      <c r="G27" s="890"/>
      <c r="H27" s="889"/>
      <c r="I27" s="601"/>
      <c r="J27" s="215"/>
      <c r="K27" s="215"/>
      <c r="L27" s="215"/>
      <c r="M27" s="474"/>
      <c r="N27" s="475"/>
      <c r="O27" s="275"/>
      <c r="P27" s="275"/>
      <c r="Q27" s="275"/>
      <c r="R27" s="275"/>
      <c r="S27" s="275"/>
      <c r="T27" s="275"/>
      <c r="U27" s="276"/>
      <c r="V27" s="207"/>
      <c r="W27" s="207"/>
      <c r="X27" s="207"/>
      <c r="Y27" s="422"/>
      <c r="Z27" s="207"/>
      <c r="AA27" s="207"/>
      <c r="AB27" s="207"/>
      <c r="AC27" s="207"/>
      <c r="AD27" s="406" t="str">
        <f>Data_original!BF1</f>
        <v>% Need sanitory napkins</v>
      </c>
      <c r="AE27" s="525">
        <f>Data_original!BF2</f>
        <v>0</v>
      </c>
      <c r="AF27" s="207"/>
      <c r="AG27" s="207"/>
      <c r="AH27" s="207"/>
      <c r="AI27" s="207"/>
      <c r="AJ27" s="456"/>
      <c r="AK27" s="205"/>
      <c r="AL27" s="205"/>
      <c r="AM27" s="205"/>
      <c r="AO27" s="205"/>
      <c r="AP27" s="205"/>
      <c r="AQ27" s="406" t="str">
        <f>Data_original!CZ1</f>
        <v>Health Services:</v>
      </c>
      <c r="AR27" s="410" t="str">
        <f>Data_original!CZ2</f>
        <v>No</v>
      </c>
      <c r="AS27" s="205"/>
      <c r="AT27" s="205"/>
      <c r="AU27" s="205"/>
      <c r="AV27" s="205"/>
      <c r="AW27" s="205"/>
      <c r="AX27" s="205"/>
      <c r="AY27" s="205"/>
      <c r="AZ27" s="205"/>
      <c r="BA27" s="205"/>
      <c r="BB27" s="205"/>
      <c r="BC27" s="205"/>
      <c r="BD27" s="205"/>
      <c r="BE27" s="205"/>
      <c r="BF27" s="205"/>
      <c r="BG27" s="205"/>
      <c r="BH27" s="205"/>
      <c r="BI27" s="205"/>
      <c r="BJ27" s="205"/>
      <c r="BK27" s="205"/>
      <c r="BL27" s="205"/>
      <c r="BM27" s="205"/>
    </row>
    <row r="28" spans="2:74" ht="5.0999999999999996" customHeight="1">
      <c r="B28" s="242"/>
      <c r="C28" s="889"/>
      <c r="D28" s="1014"/>
      <c r="E28" s="889"/>
      <c r="F28" s="889"/>
      <c r="G28" s="890"/>
      <c r="H28" s="889"/>
      <c r="I28" s="185"/>
      <c r="J28" s="742"/>
      <c r="K28" s="742"/>
      <c r="L28" s="742"/>
      <c r="M28" s="480"/>
      <c r="N28" s="887"/>
      <c r="O28" s="742"/>
      <c r="P28" s="742"/>
      <c r="Q28" s="742"/>
      <c r="R28" s="742"/>
      <c r="S28" s="742"/>
      <c r="T28" s="742"/>
      <c r="U28" s="264"/>
      <c r="V28" s="187"/>
      <c r="W28" s="187"/>
      <c r="X28" s="331" t="str">
        <f>Data_original!AI1</f>
        <v>% Adult men estimation</v>
      </c>
      <c r="Y28" s="428">
        <f>Data_original!AI2</f>
        <v>23</v>
      </c>
      <c r="Z28" s="187"/>
      <c r="AA28" s="187"/>
      <c r="AB28" s="187"/>
      <c r="AC28" s="187"/>
      <c r="AD28" s="406" t="str">
        <f>Data_original!BG1</f>
        <v>% Need sleeping bags</v>
      </c>
      <c r="AE28" s="525">
        <f>Data_original!BG2</f>
        <v>0</v>
      </c>
      <c r="AF28" s="187"/>
      <c r="AG28" s="187"/>
      <c r="AH28" s="187"/>
      <c r="AI28" s="187"/>
      <c r="AQ28" s="406" t="str">
        <f>Data_original!DA1</f>
        <v>Relocation Procedures:</v>
      </c>
      <c r="AR28" s="410" t="str">
        <f>Data_original!DA2</f>
        <v>No</v>
      </c>
      <c r="BD28" s="183"/>
      <c r="BE28" s="183"/>
      <c r="BF28" s="183"/>
      <c r="BG28" s="183"/>
      <c r="BH28" s="183"/>
      <c r="BI28" s="183"/>
      <c r="BJ28" s="183"/>
      <c r="BK28" s="183"/>
    </row>
    <row r="29" spans="2:74" ht="18" customHeight="1">
      <c r="B29" s="242"/>
      <c r="C29" s="1117" t="str">
        <f>X41</f>
        <v>Coordination meeting conducted at site:</v>
      </c>
      <c r="D29" s="1017"/>
      <c r="E29" s="1001"/>
      <c r="F29" s="889"/>
      <c r="G29" s="890"/>
      <c r="H29" s="889"/>
      <c r="I29" s="579"/>
      <c r="J29" s="743"/>
      <c r="K29" s="743"/>
      <c r="L29" s="743"/>
      <c r="M29" s="481"/>
      <c r="N29" s="888"/>
      <c r="O29" s="743"/>
      <c r="P29" s="743"/>
      <c r="Q29" s="743"/>
      <c r="R29" s="743"/>
      <c r="S29" s="743"/>
      <c r="T29" s="743"/>
      <c r="U29" s="266"/>
      <c r="V29" s="187"/>
      <c r="W29" s="187"/>
      <c r="X29" s="331" t="str">
        <f>Data_original!AJ1</f>
        <v>% Adult women estimation</v>
      </c>
      <c r="Y29" s="428">
        <f>Data_original!AJ2</f>
        <v>23</v>
      </c>
      <c r="Z29" s="187"/>
      <c r="AA29" s="187"/>
      <c r="AB29" s="187"/>
      <c r="AC29" s="187"/>
      <c r="AD29" s="406" t="str">
        <f>Data_original!BH1</f>
        <v>% Need blankets:</v>
      </c>
      <c r="AE29" s="525">
        <f>Data_original!BH2</f>
        <v>100</v>
      </c>
      <c r="AF29" s="187"/>
      <c r="AG29" s="187"/>
      <c r="AH29" s="187"/>
      <c r="AI29" s="187"/>
      <c r="AJ29" s="457"/>
      <c r="AK29" s="187"/>
      <c r="AL29" s="187"/>
      <c r="AM29" s="187"/>
      <c r="AQ29" s="406" t="str">
        <f>Data_original!DB1</f>
        <v>Asylum Procedures:</v>
      </c>
      <c r="AR29" s="410" t="str">
        <f>Data_original!DB2</f>
        <v>No</v>
      </c>
      <c r="BD29" s="183"/>
      <c r="BE29" s="183"/>
      <c r="BF29" s="183"/>
      <c r="BG29" s="183"/>
      <c r="BH29" s="183"/>
      <c r="BI29" s="183"/>
      <c r="BJ29" s="183"/>
      <c r="BK29" s="183"/>
    </row>
    <row r="30" spans="2:74" ht="18" customHeight="1">
      <c r="B30" s="242"/>
      <c r="C30" s="1117"/>
      <c r="D30" s="1017"/>
      <c r="E30" s="1016" t="str">
        <f>Y41</f>
        <v>No</v>
      </c>
      <c r="F30" s="889"/>
      <c r="G30" s="890"/>
      <c r="H30" s="889"/>
      <c r="I30" s="185"/>
      <c r="J30" s="743"/>
      <c r="K30" s="743"/>
      <c r="L30" s="743"/>
      <c r="M30" s="473"/>
      <c r="N30" s="888"/>
      <c r="O30" s="743"/>
      <c r="P30" s="743"/>
      <c r="Q30" s="743"/>
      <c r="R30" s="743"/>
      <c r="S30" s="743"/>
      <c r="T30" s="743"/>
      <c r="U30" s="266"/>
      <c r="V30" s="187"/>
      <c r="W30" s="187"/>
      <c r="X30" s="331" t="str">
        <f>Data_original!AK1</f>
        <v>% Under 18s estimation</v>
      </c>
      <c r="Y30" s="428">
        <f>Data_original!AK2</f>
        <v>54</v>
      </c>
      <c r="Z30" s="283"/>
      <c r="AA30" s="187"/>
      <c r="AB30" s="187"/>
      <c r="AC30" s="187"/>
      <c r="AD30" s="187"/>
      <c r="AF30" s="187"/>
      <c r="AG30" s="187"/>
      <c r="AH30" s="187"/>
      <c r="AI30" s="187"/>
      <c r="AQ30" s="406" t="str">
        <f>Data_original!DC1</f>
        <v>Food distributions:</v>
      </c>
      <c r="AR30" s="410" t="str">
        <f>Data_original!DC2</f>
        <v>No</v>
      </c>
      <c r="BD30" s="183"/>
      <c r="BE30" s="183"/>
      <c r="BF30" s="183"/>
      <c r="BG30" s="183"/>
      <c r="BH30" s="183"/>
      <c r="BI30" s="183"/>
      <c r="BJ30" s="183"/>
      <c r="BK30" s="183"/>
    </row>
    <row r="31" spans="2:74" ht="15" customHeight="1">
      <c r="B31" s="239"/>
      <c r="C31" s="271"/>
      <c r="D31" s="271"/>
      <c r="E31" s="271"/>
      <c r="F31" s="271"/>
      <c r="G31" s="272"/>
      <c r="H31" s="271"/>
      <c r="I31" s="271"/>
      <c r="J31" s="215"/>
      <c r="K31" s="215"/>
      <c r="L31" s="215"/>
      <c r="M31" s="892"/>
      <c r="N31" s="892"/>
      <c r="O31" s="212"/>
      <c r="P31" s="212"/>
      <c r="Q31" s="212"/>
      <c r="R31" s="212"/>
      <c r="S31" s="212"/>
      <c r="T31" s="212"/>
      <c r="U31" s="257"/>
      <c r="V31" s="187"/>
      <c r="W31" s="187"/>
      <c r="X31" s="490"/>
      <c r="Y31" s="491"/>
      <c r="Z31" s="283"/>
      <c r="AA31" s="187"/>
      <c r="AB31" s="187"/>
      <c r="AC31" s="187"/>
      <c r="AD31" s="187"/>
      <c r="AF31" s="187"/>
      <c r="AG31" s="187"/>
      <c r="AH31" s="187"/>
      <c r="AI31" s="187"/>
      <c r="AQ31" s="406" t="str">
        <f>Data_original!DD1</f>
        <v>Shelter allocation:</v>
      </c>
      <c r="AR31" s="410" t="str">
        <f>Data_original!DD2</f>
        <v>No</v>
      </c>
      <c r="BD31" s="183"/>
      <c r="BE31" s="183"/>
      <c r="BF31" s="183"/>
      <c r="BG31" s="183"/>
      <c r="BH31" s="183"/>
      <c r="BI31" s="183"/>
      <c r="BJ31" s="183"/>
      <c r="BK31" s="183"/>
    </row>
    <row r="32" spans="2:74" ht="12.95" customHeight="1">
      <c r="B32" s="239"/>
      <c r="C32" s="271"/>
      <c r="D32" s="271"/>
      <c r="E32" s="271"/>
      <c r="F32" s="271"/>
      <c r="G32" s="272"/>
      <c r="H32" s="271"/>
      <c r="I32" s="271"/>
      <c r="J32" s="215"/>
      <c r="K32" s="215"/>
      <c r="L32" s="215"/>
      <c r="M32" s="892"/>
      <c r="N32" s="892"/>
      <c r="O32" s="212"/>
      <c r="P32" s="212"/>
      <c r="Q32" s="212"/>
      <c r="R32" s="212"/>
      <c r="S32" s="212"/>
      <c r="T32" s="212"/>
      <c r="U32" s="257"/>
      <c r="V32" s="187"/>
      <c r="W32" s="187"/>
      <c r="Z32" s="283"/>
      <c r="AA32" s="187"/>
      <c r="AB32" s="187"/>
      <c r="AC32" s="187"/>
      <c r="AD32" s="187"/>
      <c r="AE32" s="412"/>
      <c r="AF32" s="187"/>
      <c r="AG32" s="187"/>
      <c r="AH32" s="187"/>
      <c r="AI32" s="187"/>
      <c r="AQ32" s="406" t="str">
        <f>Data_original!DE1</f>
        <v>Media/Newspapers:</v>
      </c>
      <c r="AR32" s="410" t="str">
        <f>Data_original!DE2</f>
        <v>No</v>
      </c>
      <c r="AY32" s="329"/>
      <c r="AZ32" s="329"/>
      <c r="BA32" s="329"/>
      <c r="BB32" s="329"/>
      <c r="BD32" s="183"/>
      <c r="BE32" s="183"/>
      <c r="BF32" s="183"/>
      <c r="BG32" s="183"/>
      <c r="BH32" s="183"/>
      <c r="BI32" s="183"/>
      <c r="BJ32" s="183"/>
      <c r="BK32" s="183"/>
    </row>
    <row r="33" spans="1:64" ht="26.25">
      <c r="B33" s="239"/>
      <c r="C33" s="271"/>
      <c r="D33" s="271"/>
      <c r="E33" s="271"/>
      <c r="F33" s="271"/>
      <c r="G33" s="272"/>
      <c r="H33" s="271"/>
      <c r="I33" s="271"/>
      <c r="J33" s="215"/>
      <c r="K33" s="215"/>
      <c r="L33" s="215"/>
      <c r="M33" s="892"/>
      <c r="N33" s="892"/>
      <c r="O33" s="212"/>
      <c r="P33" s="212"/>
      <c r="Q33" s="212"/>
      <c r="R33" s="212"/>
      <c r="S33" s="212"/>
      <c r="T33" s="212"/>
      <c r="U33" s="257"/>
      <c r="V33" s="187"/>
      <c r="W33" s="187"/>
      <c r="Z33" s="283"/>
      <c r="AA33" s="187"/>
      <c r="AB33" s="187"/>
      <c r="AC33" s="187"/>
      <c r="AD33" s="187"/>
      <c r="AE33" s="412"/>
      <c r="AF33" s="187"/>
      <c r="AG33" s="187"/>
      <c r="AH33" s="187"/>
      <c r="AI33" s="187"/>
      <c r="AQ33" s="406"/>
      <c r="AR33" s="575"/>
      <c r="AY33" s="329"/>
      <c r="AZ33" s="329"/>
      <c r="BA33" s="329"/>
      <c r="BB33" s="329"/>
      <c r="BD33" s="183"/>
      <c r="BE33" s="183"/>
      <c r="BF33" s="183"/>
      <c r="BG33" s="183"/>
      <c r="BH33" s="183"/>
      <c r="BI33" s="183"/>
      <c r="BJ33" s="183"/>
      <c r="BK33" s="183"/>
    </row>
    <row r="34" spans="1:64" ht="12.95" customHeight="1">
      <c r="B34" s="239"/>
      <c r="C34" s="271"/>
      <c r="D34" s="271"/>
      <c r="E34" s="271"/>
      <c r="F34" s="271"/>
      <c r="G34" s="272"/>
      <c r="H34" s="271"/>
      <c r="I34" s="271"/>
      <c r="J34" s="215"/>
      <c r="K34" s="215"/>
      <c r="L34" s="215"/>
      <c r="M34" s="892"/>
      <c r="N34" s="892"/>
      <c r="O34" s="212"/>
      <c r="P34" s="212"/>
      <c r="Q34" s="212"/>
      <c r="R34" s="212"/>
      <c r="S34" s="212"/>
      <c r="T34" s="212"/>
      <c r="U34" s="257"/>
      <c r="V34" s="187"/>
      <c r="W34" s="187"/>
      <c r="Z34" s="283"/>
      <c r="AA34" s="187"/>
      <c r="AB34" s="187"/>
      <c r="AC34" s="187"/>
      <c r="AD34" s="187"/>
      <c r="AE34" s="412"/>
      <c r="AF34" s="187"/>
      <c r="AG34" s="187"/>
      <c r="AH34" s="187"/>
      <c r="AI34" s="187"/>
      <c r="AQ34" s="406"/>
      <c r="AR34" s="575"/>
      <c r="AY34" s="329"/>
      <c r="AZ34" s="329"/>
      <c r="BA34" s="329"/>
      <c r="BB34" s="329"/>
      <c r="BD34" s="183"/>
      <c r="BE34" s="183"/>
      <c r="BF34" s="183"/>
      <c r="BG34" s="183"/>
      <c r="BH34" s="183"/>
      <c r="BI34" s="183"/>
      <c r="BJ34" s="183"/>
      <c r="BK34" s="183"/>
    </row>
    <row r="35" spans="1:64" ht="12.95" customHeight="1">
      <c r="B35" s="243"/>
      <c r="C35" s="212"/>
      <c r="D35" s="212"/>
      <c r="E35" s="212"/>
      <c r="F35" s="212"/>
      <c r="G35" s="626"/>
      <c r="H35" s="212"/>
      <c r="I35" s="212"/>
      <c r="J35" s="212"/>
      <c r="K35" s="212"/>
      <c r="L35" s="212"/>
      <c r="M35" s="892"/>
      <c r="N35" s="892"/>
      <c r="O35" s="212"/>
      <c r="P35" s="212"/>
      <c r="Q35" s="212"/>
      <c r="R35" s="212"/>
      <c r="S35" s="212"/>
      <c r="T35" s="212"/>
      <c r="U35" s="485"/>
      <c r="V35" s="187"/>
      <c r="W35" s="187"/>
      <c r="Z35" s="283"/>
      <c r="AA35" s="187"/>
      <c r="AB35" s="187"/>
      <c r="AC35" s="187"/>
      <c r="AD35" s="187"/>
      <c r="AE35" s="412"/>
      <c r="AF35" s="187"/>
      <c r="AG35" s="187"/>
      <c r="AH35" s="187"/>
      <c r="AI35" s="187"/>
      <c r="AQ35" s="406"/>
      <c r="AR35" s="462"/>
      <c r="AY35" s="329"/>
      <c r="AZ35" s="329"/>
      <c r="BA35" s="329"/>
      <c r="BB35" s="329"/>
      <c r="BD35" s="183"/>
      <c r="BE35" s="183"/>
      <c r="BF35" s="183"/>
      <c r="BG35" s="183"/>
      <c r="BH35" s="183"/>
      <c r="BI35" s="183"/>
      <c r="BJ35" s="183"/>
      <c r="BK35" s="183"/>
    </row>
    <row r="36" spans="1:64" ht="12.95" customHeight="1">
      <c r="B36" s="893"/>
      <c r="C36" s="212"/>
      <c r="D36" s="212"/>
      <c r="E36" s="212"/>
      <c r="F36" s="212"/>
      <c r="G36" s="913"/>
      <c r="H36" s="212"/>
      <c r="I36" s="212"/>
      <c r="J36" s="894"/>
      <c r="K36" s="894"/>
      <c r="L36" s="913"/>
      <c r="M36" s="212"/>
      <c r="N36" s="212"/>
      <c r="O36" s="212"/>
      <c r="P36" s="212"/>
      <c r="Q36" s="212"/>
      <c r="R36" s="212"/>
      <c r="S36" s="212"/>
      <c r="T36" s="212"/>
      <c r="U36" s="485"/>
      <c r="V36" s="187"/>
      <c r="W36" s="187"/>
      <c r="Z36" s="283"/>
      <c r="AA36" s="187"/>
      <c r="AB36" s="187"/>
      <c r="AC36" s="187"/>
      <c r="AD36" s="187"/>
      <c r="AE36" s="412"/>
      <c r="AF36" s="187"/>
      <c r="AG36" s="187"/>
      <c r="AH36" s="187"/>
      <c r="AI36" s="187"/>
      <c r="AQ36" s="406" t="str">
        <f>Data_original!DF1</f>
        <v>Restoring family links services:</v>
      </c>
      <c r="AR36" s="410" t="str">
        <f>Data_original!DF2</f>
        <v>No</v>
      </c>
      <c r="AY36" s="329"/>
      <c r="AZ36" s="329"/>
      <c r="BA36" s="329"/>
      <c r="BB36" s="329"/>
      <c r="BD36" s="183"/>
      <c r="BE36" s="183"/>
      <c r="BF36" s="183"/>
      <c r="BG36" s="183"/>
      <c r="BH36" s="183"/>
      <c r="BI36" s="183"/>
      <c r="BJ36" s="183"/>
      <c r="BK36" s="183"/>
    </row>
    <row r="37" spans="1:64" ht="12.95" customHeight="1">
      <c r="B37" s="1114"/>
      <c r="C37" s="1115"/>
      <c r="D37" s="1115"/>
      <c r="E37" s="1115"/>
      <c r="F37" s="1115"/>
      <c r="G37" s="1115"/>
      <c r="H37" s="1115"/>
      <c r="I37" s="1115"/>
      <c r="J37" s="1115"/>
      <c r="K37" s="913"/>
      <c r="L37" s="913"/>
      <c r="M37" s="892"/>
      <c r="N37" s="892"/>
      <c r="O37" s="212"/>
      <c r="P37" s="212"/>
      <c r="Q37" s="212"/>
      <c r="R37" s="212"/>
      <c r="S37" s="212"/>
      <c r="T37" s="212"/>
      <c r="U37" s="485"/>
      <c r="V37" s="187"/>
      <c r="W37" s="187"/>
      <c r="Z37" s="283"/>
      <c r="AA37" s="187"/>
      <c r="AB37" s="187"/>
      <c r="AC37" s="187"/>
      <c r="AD37" s="187"/>
      <c r="AE37" s="412"/>
      <c r="AF37" s="187"/>
      <c r="AG37" s="187"/>
      <c r="AH37" s="187"/>
      <c r="AI37" s="187"/>
      <c r="AQ37" s="406" t="str">
        <f>Data_original!DG1</f>
        <v>UNHCR's services:</v>
      </c>
      <c r="AR37" s="410" t="str">
        <f>Data_original!DG2</f>
        <v>No</v>
      </c>
      <c r="AY37" s="329"/>
      <c r="AZ37" s="329"/>
      <c r="BA37" s="329"/>
      <c r="BB37" s="329"/>
      <c r="BD37" s="183"/>
      <c r="BE37" s="183"/>
      <c r="BF37" s="183"/>
      <c r="BG37" s="183"/>
      <c r="BH37" s="183"/>
      <c r="BI37" s="183"/>
      <c r="BJ37" s="183"/>
      <c r="BK37" s="183"/>
    </row>
    <row r="38" spans="1:64" ht="12.95" customHeight="1">
      <c r="B38" s="1114"/>
      <c r="C38" s="1115"/>
      <c r="D38" s="1115"/>
      <c r="E38" s="1115"/>
      <c r="F38" s="1115"/>
      <c r="G38" s="1115"/>
      <c r="H38" s="1115"/>
      <c r="I38" s="1115"/>
      <c r="J38" s="1115"/>
      <c r="K38" s="913"/>
      <c r="L38" s="913"/>
      <c r="M38" s="892"/>
      <c r="N38" s="892"/>
      <c r="O38" s="212"/>
      <c r="P38" s="212"/>
      <c r="Q38" s="212"/>
      <c r="R38" s="212"/>
      <c r="S38" s="212"/>
      <c r="T38" s="212"/>
      <c r="U38" s="488"/>
      <c r="V38" s="187"/>
      <c r="W38" s="187"/>
      <c r="Z38" s="283"/>
      <c r="AA38" s="187"/>
      <c r="AB38" s="187"/>
      <c r="AC38" s="187"/>
      <c r="AD38" s="187"/>
      <c r="AE38" s="412"/>
      <c r="AF38" s="187"/>
      <c r="AG38" s="187"/>
      <c r="AH38" s="187"/>
      <c r="AI38" s="187"/>
      <c r="AQ38" s="406" t="str">
        <f>Data_original!DH1</f>
        <v>NGOs/Local Org services:</v>
      </c>
      <c r="AR38" s="410" t="str">
        <f>Data_original!DH2</f>
        <v>No</v>
      </c>
      <c r="AY38" s="329"/>
      <c r="AZ38" s="329"/>
      <c r="BA38" s="329"/>
      <c r="BB38" s="329"/>
      <c r="BD38" s="183"/>
      <c r="BE38" s="183"/>
      <c r="BF38" s="183"/>
      <c r="BG38" s="183"/>
      <c r="BH38" s="183"/>
      <c r="BI38" s="183"/>
      <c r="BJ38" s="183"/>
      <c r="BK38" s="183"/>
    </row>
    <row r="39" spans="1:64" s="203" customFormat="1" ht="12.95" customHeight="1">
      <c r="B39" s="895"/>
      <c r="C39" s="896"/>
      <c r="D39" s="896"/>
      <c r="E39" s="896"/>
      <c r="F39" s="897"/>
      <c r="G39" s="898"/>
      <c r="H39" s="899"/>
      <c r="I39" s="899"/>
      <c r="J39" s="278"/>
      <c r="K39" s="278"/>
      <c r="L39" s="278"/>
      <c r="M39" s="900"/>
      <c r="N39" s="900"/>
      <c r="O39" s="900"/>
      <c r="P39" s="900"/>
      <c r="Q39" s="900"/>
      <c r="R39" s="900"/>
      <c r="S39" s="900"/>
      <c r="T39" s="900"/>
      <c r="U39" s="577"/>
      <c r="V39" s="186"/>
      <c r="W39" s="186"/>
      <c r="X39" s="331" t="str">
        <f>Data_original!AL1</f>
        <v>Electricity:</v>
      </c>
      <c r="Y39" s="426" t="str">
        <f>Data_original!AL2</f>
        <v>Available all day</v>
      </c>
      <c r="Z39" s="284"/>
      <c r="AA39" s="186"/>
      <c r="AB39" s="186"/>
      <c r="AC39" s="186"/>
      <c r="AD39" s="186"/>
      <c r="AE39" s="417"/>
      <c r="AF39" s="186"/>
      <c r="AG39" s="186"/>
      <c r="AH39" s="186"/>
      <c r="AI39" s="186"/>
      <c r="AJ39" s="449"/>
      <c r="AK39" s="184"/>
      <c r="AL39" s="184"/>
      <c r="AM39" s="184"/>
      <c r="AN39" s="413"/>
      <c r="AO39" s="184"/>
      <c r="AP39" s="184"/>
      <c r="AQ39" s="406" t="str">
        <f>Data_original!DI1</f>
        <v>Two way communication system operational:</v>
      </c>
      <c r="AR39" s="410" t="str">
        <f>Data_original!DI2</f>
        <v>No</v>
      </c>
      <c r="AS39" s="184"/>
      <c r="AT39" s="184"/>
      <c r="AU39" s="184"/>
      <c r="AV39" s="184"/>
      <c r="AW39" s="184"/>
      <c r="AX39" s="184"/>
      <c r="AY39" s="184"/>
      <c r="AZ39" s="184"/>
      <c r="BA39" s="184"/>
      <c r="BB39" s="184"/>
      <c r="BC39" s="184"/>
      <c r="BD39" s="184"/>
      <c r="BE39" s="184"/>
      <c r="BF39" s="184"/>
      <c r="BG39" s="184"/>
      <c r="BH39" s="184"/>
      <c r="BI39" s="184"/>
      <c r="BJ39" s="184"/>
      <c r="BK39" s="184"/>
    </row>
    <row r="40" spans="1:64" ht="12.95" customHeight="1">
      <c r="B40" s="895"/>
      <c r="C40" s="901"/>
      <c r="D40" s="901"/>
      <c r="E40" s="901"/>
      <c r="F40" s="268"/>
      <c r="G40" s="902"/>
      <c r="H40" s="215"/>
      <c r="I40" s="215"/>
      <c r="J40" s="215"/>
      <c r="K40" s="215"/>
      <c r="L40" s="215"/>
      <c r="M40" s="900"/>
      <c r="N40" s="900"/>
      <c r="O40" s="900"/>
      <c r="P40" s="900"/>
      <c r="Q40" s="900"/>
      <c r="R40" s="900"/>
      <c r="S40" s="900"/>
      <c r="T40" s="900"/>
      <c r="U40" s="577"/>
      <c r="V40" s="187"/>
      <c r="W40" s="187"/>
      <c r="X40" s="331" t="str">
        <f>Data_original!AM1</f>
        <v>Security provided by:</v>
      </c>
      <c r="Y40" s="426" t="str">
        <f>Data_original!AM2</f>
        <v>None</v>
      </c>
      <c r="Z40" s="283"/>
      <c r="AA40" s="187"/>
      <c r="AB40" s="187"/>
      <c r="AC40" s="187"/>
      <c r="AD40" s="187"/>
      <c r="AE40" s="412"/>
      <c r="AF40" s="187"/>
      <c r="AG40" s="187"/>
      <c r="AH40" s="187"/>
      <c r="AI40" s="187"/>
      <c r="BD40" s="183"/>
      <c r="BE40" s="183"/>
      <c r="BF40" s="183"/>
      <c r="BG40" s="183"/>
      <c r="BH40" s="183"/>
      <c r="BI40" s="183"/>
      <c r="BJ40" s="183"/>
      <c r="BK40" s="183"/>
    </row>
    <row r="41" spans="1:64" ht="12.95" customHeight="1">
      <c r="B41" s="903"/>
      <c r="C41" s="896"/>
      <c r="D41" s="896"/>
      <c r="E41" s="896"/>
      <c r="F41" s="904"/>
      <c r="G41" s="902"/>
      <c r="H41" s="215"/>
      <c r="I41" s="215"/>
      <c r="J41" s="215"/>
      <c r="K41" s="215"/>
      <c r="L41" s="215"/>
      <c r="M41" s="905"/>
      <c r="N41" s="905"/>
      <c r="O41" s="905"/>
      <c r="P41" s="905"/>
      <c r="Q41" s="905"/>
      <c r="R41" s="905"/>
      <c r="S41" s="905"/>
      <c r="T41" s="905"/>
      <c r="U41" s="489"/>
      <c r="V41" s="217"/>
      <c r="W41" s="187"/>
      <c r="X41" s="331" t="str">
        <f>Data_original!AO1</f>
        <v>Coordination meeting conducted at site:</v>
      </c>
      <c r="Y41" s="426" t="str">
        <f>Data_original!AO2</f>
        <v>No</v>
      </c>
      <c r="Z41" s="283"/>
      <c r="AA41" s="187"/>
      <c r="AB41" s="187"/>
      <c r="AC41" s="187"/>
      <c r="AD41" s="187"/>
      <c r="AE41" s="412"/>
      <c r="AF41" s="187"/>
      <c r="AG41" s="187"/>
      <c r="AH41" s="187"/>
      <c r="AI41" s="187"/>
      <c r="AJ41" s="457"/>
      <c r="BD41" s="183"/>
      <c r="BE41" s="183"/>
      <c r="BF41" s="183"/>
      <c r="BG41" s="183"/>
      <c r="BH41" s="183"/>
      <c r="BI41" s="183"/>
      <c r="BJ41" s="183"/>
      <c r="BK41" s="183"/>
      <c r="BL41" s="183"/>
    </row>
    <row r="42" spans="1:64" s="211" customFormat="1" ht="12.95" customHeight="1">
      <c r="A42" s="252"/>
      <c r="B42" s="239"/>
      <c r="C42" s="906"/>
      <c r="D42" s="906"/>
      <c r="E42" s="906"/>
      <c r="F42" s="907"/>
      <c r="G42" s="908"/>
      <c r="H42" s="486"/>
      <c r="I42" s="486"/>
      <c r="J42" s="486"/>
      <c r="K42" s="486"/>
      <c r="L42" s="486"/>
      <c r="M42" s="892"/>
      <c r="N42" s="892"/>
      <c r="O42" s="212"/>
      <c r="P42" s="212"/>
      <c r="Q42" s="212"/>
      <c r="R42" s="212"/>
      <c r="S42" s="212"/>
      <c r="T42" s="212"/>
      <c r="U42" s="539"/>
      <c r="V42" s="218"/>
      <c r="W42" s="208"/>
      <c r="Y42" s="429"/>
      <c r="Z42" s="285"/>
      <c r="AA42" s="208"/>
      <c r="AB42" s="208"/>
      <c r="AC42" s="208"/>
      <c r="AD42" s="208"/>
      <c r="AE42" s="414"/>
      <c r="AF42" s="208"/>
      <c r="AG42" s="208"/>
      <c r="AH42" s="208"/>
      <c r="AI42" s="208"/>
      <c r="AJ42" s="208"/>
      <c r="AK42" s="209"/>
      <c r="AL42" s="209"/>
      <c r="AM42" s="209"/>
      <c r="AN42" s="443"/>
      <c r="AO42" s="209"/>
      <c r="AP42" s="209"/>
      <c r="AS42" s="210"/>
      <c r="AT42" s="210"/>
      <c r="AU42" s="210"/>
      <c r="AV42" s="210"/>
      <c r="AW42" s="210"/>
      <c r="AX42" s="210"/>
      <c r="AY42" s="210"/>
      <c r="AZ42" s="210"/>
      <c r="BA42" s="210"/>
      <c r="BB42" s="210"/>
      <c r="BC42" s="210"/>
      <c r="BD42" s="210"/>
      <c r="BE42" s="210"/>
      <c r="BF42" s="210"/>
      <c r="BG42" s="210"/>
      <c r="BH42" s="210"/>
      <c r="BI42" s="210"/>
      <c r="BJ42" s="210"/>
      <c r="BK42" s="210"/>
      <c r="BL42" s="210"/>
    </row>
    <row r="43" spans="1:64" s="211" customFormat="1" ht="12.95" customHeight="1">
      <c r="A43" s="252"/>
      <c r="B43" s="239"/>
      <c r="C43" s="909"/>
      <c r="D43" s="909"/>
      <c r="E43" s="909"/>
      <c r="F43" s="910"/>
      <c r="G43" s="908"/>
      <c r="H43" s="498"/>
      <c r="I43" s="498"/>
      <c r="J43" s="499"/>
      <c r="K43" s="499"/>
      <c r="L43" s="499"/>
      <c r="M43" s="892"/>
      <c r="N43" s="892"/>
      <c r="O43" s="212"/>
      <c r="P43" s="212"/>
      <c r="Q43" s="212"/>
      <c r="R43" s="212"/>
      <c r="S43" s="212"/>
      <c r="T43" s="212"/>
      <c r="U43" s="539"/>
      <c r="V43" s="218"/>
      <c r="W43" s="208"/>
      <c r="X43" s="332"/>
      <c r="Y43" s="429"/>
      <c r="Z43" s="285"/>
      <c r="AA43" s="208"/>
      <c r="AB43" s="208"/>
      <c r="AC43" s="208"/>
      <c r="AD43" s="208"/>
      <c r="AE43" s="414"/>
      <c r="AF43" s="208"/>
      <c r="AG43" s="208"/>
      <c r="AH43" s="208"/>
      <c r="AI43" s="208"/>
      <c r="AJ43" s="208"/>
      <c r="AK43" s="209"/>
      <c r="AL43" s="209"/>
      <c r="AM43" s="209"/>
      <c r="AN43" s="443"/>
      <c r="AO43" s="209"/>
      <c r="AP43" s="209"/>
      <c r="AQ43" s="209"/>
      <c r="AR43" s="461"/>
      <c r="AS43" s="210"/>
      <c r="AT43" s="210"/>
      <c r="AU43" s="210"/>
      <c r="AV43" s="210"/>
      <c r="AW43" s="210"/>
      <c r="AX43" s="210"/>
      <c r="AY43" s="210"/>
      <c r="AZ43" s="210"/>
      <c r="BA43" s="210"/>
      <c r="BB43" s="210"/>
      <c r="BC43" s="210"/>
      <c r="BD43" s="210"/>
      <c r="BE43" s="210"/>
      <c r="BF43" s="210"/>
      <c r="BG43" s="210"/>
      <c r="BH43" s="210"/>
      <c r="BI43" s="210"/>
      <c r="BJ43" s="210"/>
      <c r="BK43" s="210"/>
      <c r="BL43" s="210"/>
    </row>
    <row r="44" spans="1:64" s="178" customFormat="1" ht="12.95" customHeight="1">
      <c r="A44" s="252"/>
      <c r="B44" s="239"/>
      <c r="C44" s="906"/>
      <c r="D44" s="906"/>
      <c r="E44" s="906"/>
      <c r="F44" s="907"/>
      <c r="G44" s="908"/>
      <c r="H44" s="500"/>
      <c r="I44" s="500"/>
      <c r="J44" s="501"/>
      <c r="K44" s="501"/>
      <c r="L44" s="501"/>
      <c r="M44" s="892"/>
      <c r="N44" s="892"/>
      <c r="O44" s="212"/>
      <c r="P44" s="212"/>
      <c r="Q44" s="212"/>
      <c r="R44" s="212"/>
      <c r="S44" s="212"/>
      <c r="T44" s="212"/>
      <c r="U44" s="487"/>
      <c r="V44" s="219"/>
      <c r="W44" s="180"/>
      <c r="X44" s="294"/>
      <c r="Y44" s="430"/>
      <c r="Z44" s="286"/>
      <c r="AA44" s="180"/>
      <c r="AB44" s="180"/>
      <c r="AC44" s="180"/>
      <c r="AD44" s="180"/>
      <c r="AE44" s="415"/>
      <c r="AF44" s="180"/>
      <c r="AG44" s="180"/>
      <c r="AH44" s="180"/>
      <c r="AI44" s="180"/>
      <c r="AJ44" s="458"/>
      <c r="AK44" s="179"/>
      <c r="AL44" s="179"/>
      <c r="AM44" s="179"/>
      <c r="AN44" s="444"/>
      <c r="AO44" s="190"/>
      <c r="AP44" s="190"/>
      <c r="AQ44" s="1111" t="str">
        <f>Data_original!DJ1</f>
        <v>Additional comments:</v>
      </c>
      <c r="AR44" s="1110" t="str">
        <f>Data_original!DJ2</f>
        <v xml:space="preserve">Open for one day. Prob with water supply. Health center in process of being set up. </v>
      </c>
      <c r="AS44" s="190"/>
    </row>
    <row r="45" spans="1:64" ht="12.95" customHeight="1">
      <c r="A45" s="252"/>
      <c r="B45" s="239"/>
      <c r="C45" s="909"/>
      <c r="D45" s="909"/>
      <c r="E45" s="909"/>
      <c r="F45" s="910"/>
      <c r="G45" s="908"/>
      <c r="H45" s="498"/>
      <c r="I45" s="498"/>
      <c r="J45" s="502"/>
      <c r="K45" s="502"/>
      <c r="L45" s="502"/>
      <c r="M45" s="892"/>
      <c r="N45" s="892"/>
      <c r="O45" s="212"/>
      <c r="P45" s="212"/>
      <c r="Q45" s="212"/>
      <c r="R45" s="212"/>
      <c r="S45" s="212"/>
      <c r="T45" s="212"/>
      <c r="U45" s="487"/>
      <c r="V45" s="220"/>
      <c r="W45" s="189"/>
      <c r="X45" s="282"/>
      <c r="Y45" s="431"/>
      <c r="Z45" s="282"/>
      <c r="AA45" s="189"/>
      <c r="AB45" s="189"/>
      <c r="AC45" s="189"/>
      <c r="AD45" s="189"/>
      <c r="AE45" s="411"/>
      <c r="AF45" s="189"/>
      <c r="AG45" s="189"/>
      <c r="AH45" s="189"/>
      <c r="AI45" s="189"/>
      <c r="AJ45" s="450"/>
      <c r="AK45" s="189"/>
      <c r="AL45" s="189"/>
      <c r="AM45" s="189"/>
      <c r="AN45" s="411"/>
      <c r="AQ45" s="1112"/>
      <c r="AR45" s="1110"/>
      <c r="BD45" s="183"/>
    </row>
    <row r="46" spans="1:64" ht="12.95" customHeight="1">
      <c r="A46" s="252"/>
      <c r="B46" s="239"/>
      <c r="C46" s="906"/>
      <c r="D46" s="906"/>
      <c r="E46" s="906"/>
      <c r="F46" s="907"/>
      <c r="G46" s="908"/>
      <c r="H46" s="498"/>
      <c r="I46" s="498"/>
      <c r="J46" s="212"/>
      <c r="K46" s="212"/>
      <c r="L46" s="212"/>
      <c r="M46" s="892"/>
      <c r="N46" s="892"/>
      <c r="O46" s="212"/>
      <c r="P46" s="212"/>
      <c r="Q46" s="212"/>
      <c r="R46" s="212"/>
      <c r="S46" s="212"/>
      <c r="T46" s="212"/>
      <c r="U46" s="506"/>
      <c r="V46" s="220"/>
      <c r="W46" s="189"/>
      <c r="X46" s="282"/>
      <c r="Y46" s="431"/>
      <c r="Z46" s="282"/>
      <c r="AA46" s="189"/>
      <c r="AB46" s="189"/>
      <c r="AC46" s="189"/>
      <c r="AD46" s="189"/>
      <c r="AE46" s="411"/>
      <c r="AF46" s="189"/>
      <c r="AG46" s="189"/>
      <c r="AH46" s="189"/>
      <c r="AI46" s="189"/>
      <c r="AJ46" s="450"/>
      <c r="AK46" s="189"/>
      <c r="AL46" s="189"/>
      <c r="AM46" s="189"/>
      <c r="AN46" s="411"/>
      <c r="AQ46" s="1112"/>
      <c r="AR46" s="1110"/>
      <c r="BD46" s="183"/>
    </row>
    <row r="47" spans="1:64" ht="12.95" customHeight="1">
      <c r="A47" s="252"/>
      <c r="B47" s="239"/>
      <c r="C47" s="909"/>
      <c r="D47" s="909"/>
      <c r="E47" s="909"/>
      <c r="F47" s="910"/>
      <c r="G47" s="908"/>
      <c r="H47" s="508"/>
      <c r="I47" s="508"/>
      <c r="J47" s="914"/>
      <c r="K47" s="914"/>
      <c r="L47" s="914"/>
      <c r="M47" s="509"/>
      <c r="N47" s="503"/>
      <c r="O47" s="510"/>
      <c r="P47" s="510"/>
      <c r="Q47" s="510"/>
      <c r="R47" s="505"/>
      <c r="S47" s="505"/>
      <c r="T47" s="505"/>
      <c r="U47" s="506"/>
      <c r="V47" s="220"/>
      <c r="W47" s="189"/>
      <c r="X47" s="282"/>
      <c r="Y47" s="431"/>
      <c r="Z47" s="282"/>
      <c r="AA47" s="189"/>
      <c r="AB47" s="189"/>
      <c r="AC47" s="189"/>
      <c r="AD47" s="189"/>
      <c r="AE47" s="411"/>
      <c r="AF47" s="189"/>
      <c r="AG47" s="189"/>
      <c r="AH47" s="189"/>
      <c r="AI47" s="189"/>
      <c r="AJ47" s="450"/>
      <c r="AK47" s="189"/>
      <c r="AL47" s="189"/>
      <c r="AM47" s="189"/>
      <c r="AN47" s="411"/>
      <c r="AQ47" s="1113"/>
      <c r="AR47" s="1110"/>
      <c r="BD47" s="183"/>
    </row>
    <row r="48" spans="1:64" ht="12.95" customHeight="1">
      <c r="A48" s="252"/>
      <c r="B48" s="239"/>
      <c r="C48" s="906"/>
      <c r="D48" s="906"/>
      <c r="E48" s="906"/>
      <c r="F48" s="907"/>
      <c r="G48" s="908"/>
      <c r="H48" s="508"/>
      <c r="I48" s="508"/>
      <c r="J48" s="511"/>
      <c r="K48" s="511"/>
      <c r="L48" s="511"/>
      <c r="M48" s="512"/>
      <c r="N48" s="507"/>
      <c r="O48" s="513"/>
      <c r="P48" s="513"/>
      <c r="Q48" s="513"/>
      <c r="R48" s="505"/>
      <c r="S48" s="505"/>
      <c r="T48" s="505"/>
      <c r="U48" s="506"/>
      <c r="V48" s="220"/>
      <c r="W48" s="189"/>
      <c r="X48" s="282"/>
      <c r="Y48" s="431"/>
      <c r="Z48" s="282"/>
      <c r="AA48" s="189"/>
      <c r="AB48" s="189"/>
      <c r="AC48" s="189"/>
      <c r="AD48" s="189"/>
      <c r="AE48" s="411"/>
      <c r="AF48" s="189"/>
      <c r="AG48" s="189"/>
      <c r="AH48" s="189"/>
      <c r="AI48" s="189"/>
      <c r="AJ48" s="450"/>
      <c r="AK48" s="189"/>
      <c r="AL48" s="189"/>
      <c r="AM48" s="189"/>
      <c r="AN48" s="411"/>
      <c r="BD48" s="183"/>
    </row>
    <row r="49" spans="1:57" ht="12.95" customHeight="1">
      <c r="A49" s="252"/>
      <c r="B49" s="239"/>
      <c r="C49" s="909"/>
      <c r="D49" s="909"/>
      <c r="E49" s="909"/>
      <c r="F49" s="910"/>
      <c r="G49" s="908"/>
      <c r="H49" s="514"/>
      <c r="I49" s="514"/>
      <c r="J49" s="511"/>
      <c r="K49" s="511"/>
      <c r="L49" s="511"/>
      <c r="M49" s="512"/>
      <c r="N49" s="509"/>
      <c r="O49" s="1108"/>
      <c r="P49" s="1108"/>
      <c r="Q49" s="1108"/>
      <c r="R49" s="1108"/>
      <c r="S49" s="914"/>
      <c r="T49" s="914"/>
      <c r="U49" s="506"/>
      <c r="V49" s="220"/>
      <c r="W49" s="189"/>
      <c r="X49" s="282"/>
      <c r="Y49" s="431"/>
      <c r="Z49" s="282"/>
      <c r="AA49" s="189"/>
      <c r="AB49" s="189"/>
      <c r="AC49" s="189"/>
      <c r="AD49" s="189"/>
      <c r="AE49" s="411"/>
      <c r="AF49" s="189"/>
      <c r="AG49" s="189"/>
      <c r="AH49" s="189"/>
      <c r="AI49" s="189"/>
      <c r="AJ49" s="450"/>
      <c r="AK49" s="189"/>
      <c r="AL49" s="189"/>
      <c r="AM49" s="189"/>
      <c r="AN49" s="411"/>
      <c r="BD49" s="183"/>
    </row>
    <row r="50" spans="1:57" ht="12.95" customHeight="1">
      <c r="A50" s="252"/>
      <c r="B50" s="239"/>
      <c r="C50" s="906"/>
      <c r="D50" s="906"/>
      <c r="E50" s="906"/>
      <c r="F50" s="907"/>
      <c r="G50" s="908"/>
      <c r="H50" s="514"/>
      <c r="I50" s="514"/>
      <c r="J50" s="511"/>
      <c r="K50" s="511"/>
      <c r="L50" s="511"/>
      <c r="M50" s="512"/>
      <c r="N50" s="515"/>
      <c r="O50" s="505"/>
      <c r="P50" s="505"/>
      <c r="Q50" s="505"/>
      <c r="R50" s="516"/>
      <c r="S50" s="516"/>
      <c r="T50" s="516"/>
      <c r="U50" s="517"/>
      <c r="V50" s="220"/>
      <c r="W50" s="189"/>
      <c r="X50" s="282"/>
      <c r="Y50" s="482"/>
      <c r="Z50" s="282"/>
      <c r="AA50" s="189"/>
      <c r="AB50" s="189"/>
      <c r="AC50" s="189"/>
      <c r="AD50" s="189"/>
      <c r="AE50" s="411"/>
      <c r="AF50" s="189"/>
      <c r="AG50" s="189"/>
      <c r="AH50" s="189"/>
      <c r="AI50" s="189"/>
      <c r="AJ50" s="450"/>
      <c r="AK50" s="189"/>
      <c r="AL50" s="189"/>
      <c r="AM50" s="189"/>
      <c r="AN50" s="411"/>
      <c r="BD50" s="183"/>
    </row>
    <row r="51" spans="1:57" ht="12.95" customHeight="1">
      <c r="A51" s="252"/>
      <c r="B51" s="239"/>
      <c r="C51" s="909"/>
      <c r="D51" s="909"/>
      <c r="E51" s="909"/>
      <c r="F51" s="910"/>
      <c r="G51" s="908"/>
      <c r="H51" s="504"/>
      <c r="I51" s="504"/>
      <c r="J51" s="511"/>
      <c r="K51" s="511"/>
      <c r="L51" s="511"/>
      <c r="M51" s="512"/>
      <c r="N51" s="515"/>
      <c r="O51" s="505"/>
      <c r="P51" s="505"/>
      <c r="Q51" s="505"/>
      <c r="R51" s="516"/>
      <c r="S51" s="516"/>
      <c r="T51" s="516"/>
      <c r="U51" s="517"/>
      <c r="V51" s="220"/>
      <c r="W51" s="189"/>
      <c r="X51" s="282"/>
      <c r="Y51" s="431"/>
      <c r="Z51" s="282"/>
      <c r="AA51" s="189"/>
      <c r="AB51" s="189"/>
      <c r="AC51" s="189"/>
      <c r="AD51" s="189"/>
      <c r="AE51" s="411"/>
      <c r="AF51" s="189"/>
      <c r="AG51" s="189"/>
      <c r="AH51" s="189"/>
      <c r="AI51" s="189"/>
      <c r="AJ51" s="450"/>
      <c r="AK51" s="189"/>
      <c r="AL51" s="189"/>
      <c r="AM51" s="189"/>
      <c r="AN51" s="411"/>
      <c r="BD51" s="183"/>
    </row>
    <row r="52" spans="1:57" ht="12.95" customHeight="1">
      <c r="A52" s="252"/>
      <c r="B52" s="921"/>
      <c r="C52" s="1091" t="s">
        <v>396</v>
      </c>
      <c r="D52" s="920"/>
      <c r="E52" s="920"/>
      <c r="F52" s="932"/>
      <c r="G52" s="933"/>
      <c r="H52" s="934"/>
      <c r="I52" s="934"/>
      <c r="J52" s="935"/>
      <c r="K52" s="935"/>
      <c r="L52" s="935"/>
      <c r="M52" s="1091" t="s">
        <v>395</v>
      </c>
      <c r="N52" s="1091"/>
      <c r="O52" s="1091"/>
      <c r="P52" s="1091"/>
      <c r="Q52" s="1091"/>
      <c r="R52" s="1091"/>
      <c r="S52" s="1091"/>
      <c r="T52" s="936"/>
      <c r="U52" s="937"/>
      <c r="V52" s="217"/>
      <c r="W52" s="187"/>
      <c r="X52" s="297"/>
      <c r="Y52" s="432"/>
      <c r="Z52" s="283"/>
      <c r="AA52" s="187"/>
      <c r="AB52" s="187"/>
      <c r="AC52" s="187"/>
      <c r="AD52" s="187"/>
      <c r="AE52" s="412"/>
      <c r="AF52" s="187"/>
      <c r="AG52" s="187"/>
      <c r="AH52" s="187"/>
      <c r="AI52" s="187"/>
      <c r="AJ52" s="457"/>
      <c r="BD52" s="183"/>
    </row>
    <row r="53" spans="1:57" ht="12.95" customHeight="1">
      <c r="B53" s="921"/>
      <c r="C53" s="1091"/>
      <c r="D53" s="938"/>
      <c r="E53" s="938"/>
      <c r="F53" s="920"/>
      <c r="G53" s="939"/>
      <c r="H53" s="935"/>
      <c r="I53" s="935"/>
      <c r="J53" s="935"/>
      <c r="K53" s="935"/>
      <c r="L53" s="935"/>
      <c r="M53" s="1091"/>
      <c r="N53" s="1091"/>
      <c r="O53" s="1091"/>
      <c r="P53" s="1091"/>
      <c r="Q53" s="1091"/>
      <c r="R53" s="1091"/>
      <c r="S53" s="1091"/>
      <c r="T53" s="940"/>
      <c r="U53" s="941"/>
      <c r="V53" s="217"/>
      <c r="W53" s="187"/>
      <c r="X53" s="297"/>
      <c r="Y53" s="432"/>
      <c r="Z53" s="283"/>
      <c r="AA53" s="187"/>
      <c r="AB53" s="187"/>
      <c r="AC53" s="187"/>
      <c r="AD53" s="187"/>
      <c r="AE53" s="412"/>
      <c r="AF53" s="187"/>
      <c r="AG53" s="187"/>
      <c r="AH53" s="187"/>
      <c r="AI53" s="187"/>
      <c r="AJ53" s="457"/>
      <c r="BD53" s="183"/>
    </row>
    <row r="54" spans="1:57" ht="18">
      <c r="B54" s="915"/>
      <c r="C54" s="916" t="s">
        <v>346</v>
      </c>
      <c r="D54" s="917"/>
      <c r="E54" s="917"/>
      <c r="F54" s="918"/>
      <c r="G54" s="919"/>
      <c r="H54" s="920"/>
      <c r="I54" s="942"/>
      <c r="J54" s="942"/>
      <c r="K54" s="942"/>
      <c r="L54" s="918"/>
      <c r="M54" s="916" t="s">
        <v>359</v>
      </c>
      <c r="N54" s="920"/>
      <c r="O54" s="920"/>
      <c r="P54" s="920"/>
      <c r="Q54" s="920"/>
      <c r="R54" s="943"/>
      <c r="S54" s="943"/>
      <c r="T54" s="944"/>
      <c r="U54" s="941"/>
      <c r="V54" s="217"/>
      <c r="W54" s="187"/>
      <c r="X54" s="297"/>
      <c r="Y54" s="432"/>
      <c r="Z54" s="283"/>
      <c r="AA54" s="187"/>
      <c r="AB54" s="187"/>
      <c r="AC54" s="187"/>
      <c r="AD54" s="187"/>
      <c r="AE54" s="412"/>
      <c r="AF54" s="187"/>
      <c r="AG54" s="187"/>
      <c r="AH54" s="187"/>
      <c r="AI54" s="187"/>
      <c r="AJ54" s="457"/>
      <c r="BD54" s="183"/>
    </row>
    <row r="55" spans="1:57" s="228" customFormat="1" ht="18" customHeight="1">
      <c r="B55" s="921"/>
      <c r="C55" s="922" t="str">
        <f>AD9</f>
        <v># Tents:</v>
      </c>
      <c r="D55" s="922"/>
      <c r="E55" s="922"/>
      <c r="F55" s="923"/>
      <c r="G55" s="920"/>
      <c r="H55" s="924">
        <f>AE9</f>
        <v>0</v>
      </c>
      <c r="I55" s="942"/>
      <c r="J55" s="942"/>
      <c r="K55" s="942"/>
      <c r="L55" s="945">
        <f>IF(S55=0,-1,IF((20*S55)&gt;$E$16,1,-1))</f>
        <v>1</v>
      </c>
      <c r="M55" s="946" t="str">
        <f>AI9</f>
        <v># Toilets:</v>
      </c>
      <c r="N55" s="947"/>
      <c r="O55" s="920"/>
      <c r="P55" s="920"/>
      <c r="Q55" s="920"/>
      <c r="R55" s="920"/>
      <c r="S55" s="924">
        <f>AJ9</f>
        <v>43</v>
      </c>
      <c r="T55" s="920"/>
      <c r="U55" s="941"/>
      <c r="V55" s="253"/>
      <c r="W55" s="229"/>
      <c r="X55" s="299"/>
      <c r="Y55" s="433"/>
      <c r="Z55" s="287"/>
      <c r="AA55" s="229"/>
      <c r="AB55" s="229"/>
      <c r="AC55" s="229"/>
      <c r="AD55" s="229"/>
      <c r="AE55" s="416"/>
      <c r="AF55" s="229"/>
      <c r="AG55" s="229"/>
      <c r="AH55" s="229"/>
      <c r="AI55" s="229"/>
      <c r="AJ55" s="459"/>
      <c r="AK55" s="229"/>
      <c r="AL55" s="225"/>
      <c r="AM55" s="225"/>
      <c r="AN55" s="418"/>
      <c r="AO55" s="225"/>
      <c r="AP55" s="225"/>
      <c r="AQ55" s="225"/>
      <c r="AR55" s="418"/>
      <c r="AS55" s="225"/>
      <c r="AT55" s="225"/>
      <c r="AU55" s="225"/>
      <c r="AV55" s="225"/>
      <c r="AW55" s="225"/>
      <c r="AX55" s="225"/>
      <c r="AY55" s="225"/>
      <c r="AZ55" s="225"/>
      <c r="BA55" s="225"/>
      <c r="BB55" s="225"/>
      <c r="BC55" s="225"/>
      <c r="BD55" s="225"/>
      <c r="BE55" s="225"/>
    </row>
    <row r="56" spans="1:57" s="228" customFormat="1" ht="18" customHeight="1">
      <c r="B56" s="921"/>
      <c r="C56" s="922" t="str">
        <f>AD10</f>
        <v># Rub Halls:</v>
      </c>
      <c r="D56" s="922"/>
      <c r="E56" s="922"/>
      <c r="F56" s="925"/>
      <c r="G56" s="920"/>
      <c r="H56" s="924">
        <f>AE10</f>
        <v>0</v>
      </c>
      <c r="I56" s="920"/>
      <c r="J56" s="920"/>
      <c r="K56" s="920"/>
      <c r="L56" s="945">
        <f>IF(S56="Yes",1,IF(S56="No",-1,0))</f>
        <v>1</v>
      </c>
      <c r="M56" s="1099" t="str">
        <f>AI10</f>
        <v>Toilets in separated area for women:</v>
      </c>
      <c r="N56" s="1099"/>
      <c r="O56" s="1099"/>
      <c r="P56" s="1099"/>
      <c r="Q56" s="1099"/>
      <c r="R56" s="920"/>
      <c r="S56" s="924" t="str">
        <f>AJ10</f>
        <v>Yes</v>
      </c>
      <c r="T56" s="943"/>
      <c r="U56" s="941"/>
      <c r="V56" s="229"/>
      <c r="W56" s="229"/>
      <c r="X56" s="299"/>
      <c r="Y56" s="433"/>
      <c r="Z56" s="287"/>
      <c r="AA56" s="229"/>
      <c r="AB56" s="229"/>
      <c r="AC56" s="229"/>
      <c r="AD56" s="229"/>
      <c r="AE56" s="416"/>
      <c r="AF56" s="229"/>
      <c r="AG56" s="229"/>
      <c r="AH56" s="229"/>
      <c r="AI56" s="229"/>
      <c r="AJ56" s="459"/>
      <c r="AK56" s="225"/>
      <c r="AL56" s="225"/>
      <c r="AM56" s="225"/>
      <c r="AN56" s="418"/>
      <c r="AO56" s="225"/>
      <c r="AP56" s="225"/>
      <c r="AQ56" s="225"/>
      <c r="AR56" s="418"/>
      <c r="AS56" s="225"/>
      <c r="AT56" s="225"/>
      <c r="AU56" s="225"/>
      <c r="AV56" s="225"/>
      <c r="AW56" s="225"/>
      <c r="AX56" s="225"/>
      <c r="AY56" s="225"/>
      <c r="AZ56" s="225"/>
      <c r="BA56" s="225"/>
      <c r="BB56" s="225"/>
      <c r="BC56" s="225"/>
      <c r="BD56" s="225"/>
    </row>
    <row r="57" spans="1:57" s="203" customFormat="1" ht="18" customHeight="1">
      <c r="B57" s="921"/>
      <c r="C57" s="922" t="str">
        <f>AD11</f>
        <v># RHUs:</v>
      </c>
      <c r="D57" s="922"/>
      <c r="E57" s="922"/>
      <c r="F57" s="925"/>
      <c r="G57" s="920"/>
      <c r="H57" s="924">
        <f>AE11</f>
        <v>0</v>
      </c>
      <c r="I57" s="920"/>
      <c r="J57" s="920"/>
      <c r="K57" s="920"/>
      <c r="L57" s="920"/>
      <c r="M57" s="1020"/>
      <c r="N57" s="1020"/>
      <c r="O57" s="1020"/>
      <c r="P57" s="1020"/>
      <c r="Q57" s="1020"/>
      <c r="R57" s="920"/>
      <c r="S57" s="920"/>
      <c r="T57" s="924"/>
      <c r="U57" s="941"/>
      <c r="V57" s="186"/>
      <c r="W57" s="186"/>
      <c r="X57" s="298"/>
      <c r="Y57" s="434"/>
      <c r="Z57" s="284"/>
      <c r="AA57" s="186"/>
      <c r="AB57" s="186"/>
      <c r="AC57" s="186"/>
      <c r="AD57" s="186"/>
      <c r="AE57" s="417"/>
      <c r="AF57" s="186"/>
      <c r="AG57" s="186"/>
      <c r="AH57" s="186"/>
      <c r="AI57" s="186"/>
      <c r="AJ57" s="460"/>
      <c r="AK57" s="184"/>
      <c r="AL57" s="184"/>
      <c r="AM57" s="184"/>
      <c r="AN57" s="413"/>
      <c r="AO57" s="184"/>
      <c r="AP57" s="184"/>
      <c r="AQ57" s="184"/>
      <c r="AR57" s="413"/>
      <c r="AS57" s="184"/>
      <c r="AT57" s="184"/>
      <c r="AU57" s="184"/>
      <c r="AV57" s="184"/>
      <c r="AW57" s="184"/>
      <c r="AX57" s="184"/>
      <c r="AY57" s="184"/>
      <c r="AZ57" s="184"/>
      <c r="BA57" s="184"/>
      <c r="BB57" s="184"/>
      <c r="BC57" s="184"/>
      <c r="BD57" s="184"/>
    </row>
    <row r="58" spans="1:57" s="228" customFormat="1" ht="18" customHeight="1">
      <c r="B58" s="921"/>
      <c r="C58" s="922" t="str">
        <f>AD12</f>
        <v># Pre Fabs:</v>
      </c>
      <c r="D58" s="922"/>
      <c r="E58" s="922"/>
      <c r="F58" s="926"/>
      <c r="G58" s="920"/>
      <c r="H58" s="924">
        <f>AE12</f>
        <v>0</v>
      </c>
      <c r="I58" s="920"/>
      <c r="J58" s="920"/>
      <c r="K58" s="920"/>
      <c r="L58" s="920"/>
      <c r="M58" s="916" t="s">
        <v>358</v>
      </c>
      <c r="N58" s="920"/>
      <c r="O58" s="920"/>
      <c r="P58" s="920"/>
      <c r="Q58" s="920"/>
      <c r="R58" s="920"/>
      <c r="S58" s="948"/>
      <c r="T58" s="924"/>
      <c r="U58" s="941"/>
      <c r="V58" s="225"/>
      <c r="W58" s="225"/>
      <c r="X58" s="300"/>
      <c r="Y58" s="435"/>
      <c r="AA58" s="225"/>
      <c r="AB58" s="225"/>
      <c r="AC58" s="225"/>
      <c r="AD58" s="225"/>
      <c r="AE58" s="418"/>
      <c r="AF58" s="225"/>
      <c r="AG58" s="225"/>
      <c r="AH58" s="225"/>
      <c r="AI58" s="225"/>
      <c r="AJ58" s="451"/>
      <c r="AK58" s="225"/>
      <c r="AL58" s="225"/>
      <c r="AM58" s="225"/>
      <c r="AN58" s="418"/>
      <c r="AO58" s="225"/>
      <c r="AP58" s="225"/>
      <c r="AQ58" s="225"/>
      <c r="AR58" s="418"/>
      <c r="AS58" s="225"/>
      <c r="AT58" s="225"/>
      <c r="AU58" s="225"/>
      <c r="AV58" s="225"/>
      <c r="AW58" s="225"/>
      <c r="AX58" s="225"/>
      <c r="AY58" s="225"/>
      <c r="AZ58" s="225"/>
      <c r="BA58" s="225"/>
      <c r="BB58" s="225"/>
      <c r="BC58" s="225"/>
      <c r="BD58" s="225"/>
    </row>
    <row r="59" spans="1:57" s="228" customFormat="1" ht="18" customHeight="1">
      <c r="B59" s="921"/>
      <c r="C59" s="922" t="str">
        <f>AD13</f>
        <v># people accommodated in buildings:</v>
      </c>
      <c r="D59" s="922"/>
      <c r="E59" s="922"/>
      <c r="F59" s="927"/>
      <c r="G59" s="920"/>
      <c r="H59" s="924">
        <f>AE13</f>
        <v>328</v>
      </c>
      <c r="I59" s="920"/>
      <c r="J59" s="920"/>
      <c r="K59" s="920"/>
      <c r="L59" s="945">
        <f>IF(S59=0,-1,IF((50*S59)&gt;$E$16,1,-1))</f>
        <v>1</v>
      </c>
      <c r="M59" s="949" t="str">
        <f>AI14</f>
        <v># Showers:</v>
      </c>
      <c r="N59" s="949"/>
      <c r="O59" s="950"/>
      <c r="P59" s="949"/>
      <c r="Q59" s="949"/>
      <c r="R59" s="920"/>
      <c r="S59" s="951">
        <f>AJ14</f>
        <v>38</v>
      </c>
      <c r="T59" s="920"/>
      <c r="U59" s="941"/>
      <c r="V59" s="225"/>
      <c r="W59" s="225"/>
      <c r="X59" s="300"/>
      <c r="Y59" s="435"/>
      <c r="AA59" s="225"/>
      <c r="AB59" s="225"/>
      <c r="AC59" s="225"/>
      <c r="AD59" s="225"/>
      <c r="AE59" s="418"/>
      <c r="AF59" s="225"/>
      <c r="AG59" s="225"/>
      <c r="AH59" s="225"/>
      <c r="AI59" s="225"/>
      <c r="AJ59" s="451"/>
      <c r="AK59" s="225"/>
      <c r="AL59" s="225"/>
      <c r="AM59" s="225"/>
      <c r="AN59" s="418"/>
      <c r="AO59" s="225"/>
      <c r="AP59" s="225"/>
      <c r="AQ59" s="225"/>
      <c r="AR59" s="418"/>
      <c r="AS59" s="225"/>
      <c r="AT59" s="225"/>
      <c r="AU59" s="225"/>
      <c r="AV59" s="225"/>
      <c r="AW59" s="225"/>
      <c r="AX59" s="225"/>
      <c r="AY59" s="225"/>
      <c r="AZ59" s="225"/>
      <c r="BA59" s="225"/>
      <c r="BB59" s="225"/>
      <c r="BC59" s="225"/>
      <c r="BD59" s="225"/>
    </row>
    <row r="60" spans="1:57" s="228" customFormat="1" ht="18" customHeight="1">
      <c r="B60" s="928"/>
      <c r="C60" s="929"/>
      <c r="D60" s="930"/>
      <c r="E60" s="930"/>
      <c r="F60" s="930"/>
      <c r="G60" s="920"/>
      <c r="H60" s="931"/>
      <c r="I60" s="920"/>
      <c r="J60" s="920"/>
      <c r="K60" s="920"/>
      <c r="L60" s="945">
        <f>IF(S59=0,-1,IF(S60=S59,1,-1))</f>
        <v>-1</v>
      </c>
      <c r="M60" s="949" t="str">
        <f>AI15</f>
        <v># Showers with hot water:</v>
      </c>
      <c r="N60" s="949"/>
      <c r="O60" s="952"/>
      <c r="P60" s="952"/>
      <c r="Q60" s="952"/>
      <c r="R60" s="920"/>
      <c r="S60" s="951">
        <f>AJ15</f>
        <v>0</v>
      </c>
      <c r="T60" s="948"/>
      <c r="U60" s="941"/>
      <c r="V60" s="225"/>
      <c r="W60" s="225"/>
      <c r="X60" s="300"/>
      <c r="Y60" s="435"/>
      <c r="AA60" s="225"/>
      <c r="AB60" s="225"/>
      <c r="AC60" s="225"/>
      <c r="AD60" s="225"/>
      <c r="AE60" s="418"/>
      <c r="AF60" s="225"/>
      <c r="AG60" s="225"/>
      <c r="AH60" s="225"/>
      <c r="AI60" s="225"/>
      <c r="AJ60" s="451"/>
      <c r="AK60" s="225"/>
      <c r="AL60" s="225"/>
      <c r="AM60" s="225"/>
      <c r="AN60" s="418"/>
      <c r="AO60" s="225"/>
      <c r="AP60" s="225"/>
      <c r="AQ60" s="225"/>
      <c r="AR60" s="418"/>
      <c r="AS60" s="225"/>
      <c r="AT60" s="225"/>
      <c r="AU60" s="225"/>
      <c r="AV60" s="225"/>
      <c r="AW60" s="225"/>
      <c r="AX60" s="225"/>
      <c r="AY60" s="225"/>
      <c r="AZ60" s="225"/>
      <c r="BA60" s="225"/>
      <c r="BB60" s="225"/>
      <c r="BC60" s="225"/>
      <c r="BD60" s="225"/>
    </row>
    <row r="61" spans="1:57" s="228" customFormat="1" ht="18" customHeight="1">
      <c r="B61" s="921"/>
      <c r="C61" s="930"/>
      <c r="D61" s="930"/>
      <c r="E61" s="930"/>
      <c r="F61" s="930"/>
      <c r="G61" s="920"/>
      <c r="H61" s="933"/>
      <c r="I61" s="953"/>
      <c r="J61" s="954"/>
      <c r="K61" s="954"/>
      <c r="L61" s="945">
        <f>IF(S61="Yes",1,IF(S61="No",-1,0))</f>
        <v>-1</v>
      </c>
      <c r="M61" s="955" t="str">
        <f>AI16</f>
        <v>Showers in separated area for women:</v>
      </c>
      <c r="N61" s="955"/>
      <c r="O61" s="920"/>
      <c r="P61" s="920"/>
      <c r="Q61" s="920"/>
      <c r="R61" s="920"/>
      <c r="S61" s="951" t="s">
        <v>20</v>
      </c>
      <c r="T61" s="951"/>
      <c r="U61" s="941"/>
      <c r="V61" s="225"/>
      <c r="W61" s="225"/>
      <c r="X61" s="300"/>
      <c r="Y61" s="435"/>
      <c r="AA61" s="225"/>
      <c r="AB61" s="225"/>
      <c r="AC61" s="225"/>
      <c r="AD61" s="225"/>
      <c r="AE61" s="418"/>
      <c r="AF61" s="225"/>
      <c r="AG61" s="225"/>
      <c r="AH61" s="225"/>
      <c r="AI61" s="225"/>
      <c r="AJ61" s="451"/>
      <c r="AK61" s="225"/>
      <c r="AL61" s="225"/>
      <c r="AM61" s="225"/>
      <c r="AN61" s="418"/>
      <c r="AO61" s="225"/>
      <c r="AP61" s="225"/>
      <c r="AQ61" s="225"/>
      <c r="AR61" s="418"/>
      <c r="AS61" s="225"/>
      <c r="AT61" s="225"/>
      <c r="AU61" s="225"/>
      <c r="AV61" s="225"/>
      <c r="AW61" s="225"/>
      <c r="AX61" s="225"/>
      <c r="AY61" s="225"/>
      <c r="AZ61" s="225"/>
      <c r="BA61" s="225"/>
      <c r="BB61" s="225"/>
      <c r="BC61" s="225"/>
      <c r="BD61" s="225"/>
    </row>
    <row r="62" spans="1:57" s="228" customFormat="1" ht="18">
      <c r="B62" s="921"/>
      <c r="C62" s="916" t="s">
        <v>430</v>
      </c>
      <c r="D62" s="917"/>
      <c r="E62" s="942"/>
      <c r="F62" s="920"/>
      <c r="G62" s="920"/>
      <c r="H62" s="933"/>
      <c r="I62" s="953"/>
      <c r="J62" s="953"/>
      <c r="K62" s="953"/>
      <c r="L62" s="953"/>
      <c r="M62" s="920"/>
      <c r="N62" s="920"/>
      <c r="O62" s="920"/>
      <c r="P62" s="920"/>
      <c r="Q62" s="920"/>
      <c r="R62" s="920"/>
      <c r="S62" s="920"/>
      <c r="T62" s="951"/>
      <c r="U62" s="956"/>
      <c r="V62" s="225"/>
      <c r="W62" s="225"/>
      <c r="X62" s="300"/>
      <c r="Y62" s="435"/>
      <c r="AA62" s="225"/>
      <c r="AB62" s="225"/>
      <c r="AC62" s="225"/>
      <c r="AD62" s="225"/>
      <c r="AE62" s="418"/>
      <c r="AF62" s="225"/>
      <c r="AG62" s="225"/>
      <c r="AH62" s="225"/>
      <c r="AI62" s="225"/>
      <c r="AJ62" s="451"/>
      <c r="AK62" s="225"/>
      <c r="AL62" s="225"/>
      <c r="AM62" s="225"/>
      <c r="AN62" s="418"/>
      <c r="AO62" s="225"/>
      <c r="AP62" s="225"/>
      <c r="AQ62" s="225"/>
      <c r="AR62" s="418"/>
      <c r="AS62" s="225"/>
      <c r="AT62" s="225"/>
      <c r="AU62" s="225"/>
      <c r="AV62" s="225"/>
      <c r="AW62" s="225"/>
      <c r="AX62" s="225"/>
      <c r="AY62" s="225"/>
      <c r="AZ62" s="225"/>
      <c r="BA62" s="225"/>
      <c r="BB62" s="225"/>
      <c r="BC62" s="225"/>
      <c r="BD62" s="225"/>
    </row>
    <row r="63" spans="1:57" s="228" customFormat="1" ht="18" customHeight="1">
      <c r="B63" s="921"/>
      <c r="C63" s="957" t="str">
        <f>AD16</f>
        <v># Tents:</v>
      </c>
      <c r="D63" s="957"/>
      <c r="E63" s="950"/>
      <c r="F63" s="950"/>
      <c r="G63" s="950"/>
      <c r="H63" s="931">
        <f>AE16</f>
        <v>0</v>
      </c>
      <c r="I63" s="958"/>
      <c r="J63" s="958"/>
      <c r="K63" s="958"/>
      <c r="L63" s="958"/>
      <c r="M63" s="916" t="s">
        <v>457</v>
      </c>
      <c r="N63" s="959"/>
      <c r="O63" s="959"/>
      <c r="P63" s="959"/>
      <c r="Q63" s="959"/>
      <c r="R63" s="950"/>
      <c r="S63" s="960"/>
      <c r="T63" s="951"/>
      <c r="U63" s="961"/>
      <c r="V63" s="225"/>
      <c r="W63" s="225"/>
      <c r="X63" s="300"/>
      <c r="Y63" s="435"/>
      <c r="AA63" s="225"/>
      <c r="AB63" s="225"/>
      <c r="AC63" s="225"/>
      <c r="AD63" s="225"/>
      <c r="AE63" s="418"/>
      <c r="AF63" s="225"/>
      <c r="AG63" s="225"/>
      <c r="AH63" s="225"/>
      <c r="AI63" s="225"/>
      <c r="AJ63" s="451"/>
      <c r="AK63" s="225"/>
      <c r="AL63" s="225"/>
      <c r="AM63" s="225"/>
      <c r="AN63" s="418"/>
      <c r="AO63" s="225"/>
      <c r="AP63" s="225"/>
      <c r="AQ63" s="225"/>
      <c r="AR63" s="418"/>
      <c r="AS63" s="225"/>
      <c r="AT63" s="225"/>
      <c r="AU63" s="225"/>
      <c r="AV63" s="225"/>
      <c r="AW63" s="225"/>
      <c r="AX63" s="225"/>
      <c r="AY63" s="225"/>
      <c r="AZ63" s="225"/>
      <c r="BA63" s="225"/>
      <c r="BB63" s="225"/>
      <c r="BC63" s="225"/>
      <c r="BD63" s="225"/>
    </row>
    <row r="64" spans="1:57" s="228" customFormat="1" ht="18" customHeight="1">
      <c r="B64" s="921"/>
      <c r="C64" s="957" t="str">
        <f>AD18</f>
        <v xml:space="preserve"># Rub Halls: </v>
      </c>
      <c r="D64" s="957"/>
      <c r="E64" s="933"/>
      <c r="F64" s="950"/>
      <c r="G64" s="933"/>
      <c r="H64" s="931">
        <f>AE18</f>
        <v>0</v>
      </c>
      <c r="I64" s="962"/>
      <c r="J64" s="962"/>
      <c r="K64" s="962"/>
      <c r="L64" s="945">
        <f>IF(S64="Not assesed",0,IF((250*S64)&gt;$E$16,1,-1))</f>
        <v>1</v>
      </c>
      <c r="M64" s="946" t="str">
        <f>AI22</f>
        <v># Water taps:</v>
      </c>
      <c r="N64" s="964"/>
      <c r="O64" s="959"/>
      <c r="P64" s="965"/>
      <c r="Q64" s="965"/>
      <c r="R64" s="920"/>
      <c r="S64" s="924">
        <f>AJ22</f>
        <v>50</v>
      </c>
      <c r="T64" s="920"/>
      <c r="U64" s="941"/>
      <c r="V64" s="225"/>
      <c r="W64" s="225"/>
      <c r="X64" s="300"/>
      <c r="Y64" s="435"/>
      <c r="AA64" s="225"/>
      <c r="AB64" s="225"/>
      <c r="AC64" s="225"/>
      <c r="AD64" s="225"/>
      <c r="AE64" s="418"/>
      <c r="AF64" s="225"/>
      <c r="AG64" s="225"/>
      <c r="AH64" s="225"/>
      <c r="AI64" s="225"/>
      <c r="AJ64" s="451"/>
      <c r="AK64" s="225"/>
      <c r="AL64" s="225"/>
      <c r="AM64" s="225"/>
      <c r="AN64" s="418"/>
      <c r="AO64" s="225"/>
      <c r="AP64" s="225"/>
      <c r="AQ64" s="225"/>
      <c r="AR64" s="418"/>
      <c r="AS64" s="225"/>
      <c r="AT64" s="225"/>
      <c r="AU64" s="225"/>
      <c r="AV64" s="225"/>
      <c r="AW64" s="225"/>
      <c r="AX64" s="225"/>
      <c r="AY64" s="225"/>
      <c r="AZ64" s="225"/>
      <c r="BA64" s="225"/>
      <c r="BB64" s="225"/>
      <c r="BC64" s="225"/>
      <c r="BD64" s="225"/>
    </row>
    <row r="65" spans="2:56" s="228" customFormat="1" ht="18" customHeight="1">
      <c r="B65" s="963"/>
      <c r="C65" s="957" t="str">
        <f>AD19</f>
        <v xml:space="preserve"># RHUs: </v>
      </c>
      <c r="D65" s="957"/>
      <c r="E65" s="950"/>
      <c r="F65" s="950"/>
      <c r="G65" s="950"/>
      <c r="H65" s="931">
        <f>AE19</f>
        <v>0</v>
      </c>
      <c r="I65" s="962"/>
      <c r="J65" s="962"/>
      <c r="K65" s="962"/>
      <c r="L65" s="945">
        <f>IF($E$16=0,-1,IF((S65/$E$16)&gt;=0.001,1,-1))</f>
        <v>-1</v>
      </c>
      <c r="M65" s="946" t="str">
        <f>AI23</f>
        <v># Hygiene promoters:</v>
      </c>
      <c r="N65" s="967"/>
      <c r="O65" s="959"/>
      <c r="P65" s="965"/>
      <c r="Q65" s="965"/>
      <c r="R65" s="920"/>
      <c r="S65" s="924">
        <f>AJ23</f>
        <v>0</v>
      </c>
      <c r="T65" s="960"/>
      <c r="U65" s="532"/>
      <c r="V65" s="225"/>
      <c r="W65" s="225"/>
      <c r="X65" s="300"/>
      <c r="Y65" s="435"/>
      <c r="AA65" s="225"/>
      <c r="AB65" s="225"/>
      <c r="AC65" s="225"/>
      <c r="AD65" s="225"/>
      <c r="AE65" s="418"/>
      <c r="AF65" s="225"/>
      <c r="AG65" s="225"/>
      <c r="AH65" s="225"/>
      <c r="AI65" s="225"/>
      <c r="AJ65" s="451"/>
      <c r="AK65" s="225"/>
      <c r="AL65" s="225"/>
      <c r="AM65" s="225"/>
      <c r="AN65" s="418"/>
      <c r="AO65" s="225"/>
      <c r="AP65" s="225"/>
      <c r="AQ65" s="225"/>
      <c r="AR65" s="418"/>
      <c r="AS65" s="225"/>
      <c r="AT65" s="225"/>
      <c r="AU65" s="225"/>
      <c r="AV65" s="225"/>
      <c r="AW65" s="225"/>
      <c r="AX65" s="225"/>
      <c r="AY65" s="225"/>
      <c r="AZ65" s="225"/>
      <c r="BA65" s="225"/>
      <c r="BB65" s="225"/>
      <c r="BC65" s="225"/>
      <c r="BD65" s="225"/>
    </row>
    <row r="66" spans="2:56" s="228" customFormat="1" ht="18" customHeight="1">
      <c r="B66" s="966"/>
      <c r="C66" s="957" t="str">
        <f>AD20</f>
        <v xml:space="preserve"># Pre Fabs: </v>
      </c>
      <c r="D66" s="957"/>
      <c r="E66" s="950"/>
      <c r="F66" s="950"/>
      <c r="G66" s="950"/>
      <c r="H66" s="931">
        <f>AE20</f>
        <v>0</v>
      </c>
      <c r="I66" s="924"/>
      <c r="J66" s="924"/>
      <c r="K66" s="924"/>
      <c r="L66" s="945">
        <f>IF(S66=WASH!E20,1,IF(S66=WASH!E21,0,IF(S66=WASH!E22,-1," ")))</f>
        <v>1</v>
      </c>
      <c r="M66" s="946" t="str">
        <f>AI24</f>
        <v>Cleaning of wash facilities ensured:</v>
      </c>
      <c r="N66" s="969"/>
      <c r="O66" s="942"/>
      <c r="P66" s="942"/>
      <c r="Q66" s="942"/>
      <c r="R66" s="920"/>
      <c r="S66" s="951" t="str">
        <f>AJ24</f>
        <v>Yes</v>
      </c>
      <c r="T66" s="924"/>
      <c r="U66" s="968"/>
      <c r="V66" s="225"/>
      <c r="W66" s="225"/>
      <c r="X66" s="300"/>
      <c r="Y66" s="435"/>
      <c r="AA66" s="225"/>
      <c r="AB66" s="225"/>
      <c r="AC66" s="225"/>
      <c r="AD66" s="225"/>
      <c r="AE66" s="418"/>
      <c r="AF66" s="225"/>
      <c r="AG66" s="225"/>
      <c r="AH66" s="225"/>
      <c r="AI66" s="225"/>
      <c r="AJ66" s="451"/>
      <c r="AK66" s="225"/>
      <c r="AL66" s="225"/>
      <c r="AM66" s="225"/>
      <c r="AN66" s="418"/>
      <c r="AO66" s="225"/>
      <c r="AP66" s="225"/>
      <c r="AQ66" s="225"/>
      <c r="AR66" s="418"/>
      <c r="AS66" s="225"/>
      <c r="AT66" s="225"/>
      <c r="AU66" s="225"/>
      <c r="AV66" s="225"/>
      <c r="AW66" s="225"/>
      <c r="AX66" s="225"/>
      <c r="AY66" s="225"/>
      <c r="AZ66" s="225"/>
      <c r="BA66" s="225"/>
      <c r="BB66" s="225"/>
      <c r="BC66" s="225"/>
      <c r="BD66" s="225"/>
    </row>
    <row r="67" spans="2:56" s="228" customFormat="1" ht="18" customHeight="1">
      <c r="B67" s="921"/>
      <c r="C67" s="1091" t="s">
        <v>134</v>
      </c>
      <c r="D67" s="920"/>
      <c r="E67" s="920"/>
      <c r="F67" s="920"/>
      <c r="G67" s="920"/>
      <c r="H67" s="920"/>
      <c r="I67" s="924"/>
      <c r="J67" s="924"/>
      <c r="K67" s="924"/>
      <c r="L67" s="945">
        <f>IF(S67=WASH!E27,1,IF(S67=WASH!E28,0,IF(S67=WASH!E29,-1," ")))</f>
        <v>1</v>
      </c>
      <c r="M67" s="946" t="str">
        <f>AI25</f>
        <v>Garbage disposal/waste management organised:</v>
      </c>
      <c r="N67" s="970"/>
      <c r="O67" s="970"/>
      <c r="P67" s="970"/>
      <c r="Q67" s="970"/>
      <c r="R67" s="959"/>
      <c r="S67" s="951" t="str">
        <f>AJ25</f>
        <v>Yes</v>
      </c>
      <c r="T67" s="924"/>
      <c r="U67" s="532"/>
      <c r="V67" s="225"/>
      <c r="W67" s="225"/>
      <c r="X67" s="300"/>
      <c r="Y67" s="435"/>
      <c r="AA67" s="225"/>
      <c r="AB67" s="225"/>
      <c r="AC67" s="225"/>
      <c r="AD67" s="225"/>
      <c r="AE67" s="418"/>
      <c r="AF67" s="225"/>
      <c r="AG67" s="225"/>
      <c r="AH67" s="225"/>
      <c r="AI67" s="225"/>
      <c r="AJ67" s="451"/>
      <c r="AK67" s="225"/>
      <c r="AL67" s="225"/>
      <c r="AM67" s="225"/>
      <c r="AN67" s="418"/>
      <c r="AO67" s="225"/>
      <c r="AP67" s="225"/>
      <c r="AQ67" s="225"/>
      <c r="AR67" s="418"/>
      <c r="AS67" s="225"/>
      <c r="AT67" s="225"/>
      <c r="AU67" s="225"/>
      <c r="AV67" s="225"/>
      <c r="AW67" s="225"/>
      <c r="AX67" s="225"/>
      <c r="AY67" s="225"/>
      <c r="AZ67" s="225"/>
      <c r="BA67" s="225"/>
      <c r="BB67" s="225"/>
      <c r="BC67" s="225"/>
      <c r="BD67" s="225"/>
    </row>
    <row r="68" spans="2:56" s="538" customFormat="1" ht="18" customHeight="1">
      <c r="B68" s="921"/>
      <c r="C68" s="1091"/>
      <c r="D68" s="920"/>
      <c r="E68" s="920"/>
      <c r="F68" s="920"/>
      <c r="G68" s="920"/>
      <c r="H68" s="920"/>
      <c r="I68" s="924"/>
      <c r="J68" s="924"/>
      <c r="K68" s="924"/>
      <c r="T68" s="924"/>
      <c r="U68" s="968"/>
      <c r="V68" s="451"/>
      <c r="W68" s="451"/>
      <c r="X68" s="537"/>
      <c r="Y68" s="435"/>
      <c r="AA68" s="451"/>
      <c r="AB68" s="451"/>
      <c r="AC68" s="451"/>
      <c r="AD68" s="451"/>
      <c r="AE68" s="418"/>
      <c r="AF68" s="451"/>
      <c r="AG68" s="451"/>
      <c r="AH68" s="451"/>
      <c r="AI68" s="451"/>
      <c r="AJ68" s="451"/>
      <c r="AK68" s="451"/>
      <c r="AL68" s="451"/>
      <c r="AM68" s="451"/>
      <c r="AN68" s="418"/>
      <c r="AO68" s="451"/>
      <c r="AP68" s="451"/>
      <c r="AQ68" s="451"/>
      <c r="AR68" s="418"/>
      <c r="AS68" s="451"/>
      <c r="AT68" s="451"/>
      <c r="AU68" s="451"/>
      <c r="AV68" s="451"/>
      <c r="AW68" s="451"/>
      <c r="AX68" s="451"/>
      <c r="AY68" s="451"/>
      <c r="AZ68" s="451"/>
      <c r="BA68" s="451"/>
      <c r="BB68" s="451"/>
      <c r="BC68" s="451"/>
      <c r="BD68" s="451"/>
    </row>
    <row r="69" spans="2:56" s="231" customFormat="1" ht="18" customHeight="1">
      <c r="B69" s="928">
        <f>IF(OR(H69=Food!E9,H69=Food!E8),1,IF(H69="Not assesed",0,-1))</f>
        <v>1</v>
      </c>
      <c r="C69" s="946" t="str">
        <f>AM9</f>
        <v>Frequency of meals:</v>
      </c>
      <c r="D69" s="946"/>
      <c r="E69" s="946"/>
      <c r="F69" s="947"/>
      <c r="G69" s="971"/>
      <c r="H69" s="924" t="str">
        <f>AN9</f>
        <v>3 times per day</v>
      </c>
      <c r="I69" s="959"/>
      <c r="J69" s="924"/>
      <c r="K69" s="924"/>
      <c r="L69" s="752"/>
      <c r="M69" s="1091" t="s">
        <v>398</v>
      </c>
      <c r="N69" s="1091"/>
      <c r="O69" s="1091"/>
      <c r="P69" s="1091"/>
      <c r="Q69" s="1091"/>
      <c r="R69" s="1091"/>
      <c r="S69" s="1091"/>
      <c r="T69" s="951"/>
      <c r="U69" s="532"/>
      <c r="V69" s="230"/>
      <c r="W69" s="230"/>
      <c r="X69" s="301"/>
      <c r="Y69" s="436"/>
      <c r="AA69" s="230"/>
      <c r="AB69" s="230"/>
      <c r="AC69" s="230"/>
      <c r="AD69" s="230"/>
      <c r="AE69" s="419"/>
      <c r="AF69" s="230"/>
      <c r="AG69" s="230"/>
      <c r="AH69" s="230"/>
      <c r="AI69" s="230"/>
      <c r="AJ69" s="452"/>
      <c r="AK69" s="230"/>
      <c r="AL69" s="230"/>
      <c r="AM69" s="230"/>
      <c r="AN69" s="419"/>
      <c r="AO69" s="230"/>
      <c r="AP69" s="230"/>
      <c r="AQ69" s="230"/>
      <c r="AR69" s="419"/>
      <c r="AS69" s="230"/>
      <c r="AT69" s="230"/>
      <c r="AU69" s="230"/>
      <c r="AV69" s="230"/>
      <c r="AW69" s="230"/>
      <c r="AX69" s="230"/>
      <c r="AY69" s="230"/>
      <c r="AZ69" s="230"/>
      <c r="BA69" s="230"/>
      <c r="BB69" s="230"/>
      <c r="BC69" s="230"/>
      <c r="BD69" s="230"/>
    </row>
    <row r="70" spans="2:56" s="228" customFormat="1" ht="18" customHeight="1">
      <c r="B70" s="928">
        <f>IF(H70=100,1,IF(H70="Not assesed",0,-1))</f>
        <v>1</v>
      </c>
      <c r="C70" s="946" t="str">
        <f>AM15</f>
        <v>% Population covered by food distributions:</v>
      </c>
      <c r="D70" s="946"/>
      <c r="E70" s="946"/>
      <c r="F70" s="972"/>
      <c r="G70" s="971"/>
      <c r="H70" s="924">
        <f>AN15</f>
        <v>100</v>
      </c>
      <c r="I70" s="959"/>
      <c r="J70" s="924"/>
      <c r="K70" s="924"/>
      <c r="L70" s="973"/>
      <c r="M70" s="1091"/>
      <c r="N70" s="1091"/>
      <c r="O70" s="1091"/>
      <c r="P70" s="1091"/>
      <c r="Q70" s="1091"/>
      <c r="R70" s="1091"/>
      <c r="S70" s="1091"/>
      <c r="T70" s="951"/>
      <c r="U70" s="968"/>
      <c r="V70" s="225"/>
      <c r="W70" s="225"/>
      <c r="X70" s="300"/>
      <c r="Y70" s="435"/>
      <c r="AA70" s="225"/>
      <c r="AB70" s="225"/>
      <c r="AC70" s="225"/>
      <c r="AD70" s="225"/>
      <c r="AE70" s="418"/>
      <c r="AF70" s="225"/>
      <c r="AG70" s="225"/>
      <c r="AH70" s="225"/>
      <c r="AI70" s="225"/>
      <c r="AJ70" s="451"/>
      <c r="AK70" s="225"/>
      <c r="AL70" s="225"/>
      <c r="AM70" s="225"/>
      <c r="AN70" s="418"/>
      <c r="AO70" s="225"/>
      <c r="AP70" s="225"/>
      <c r="AQ70" s="225"/>
      <c r="AR70" s="418"/>
      <c r="AS70" s="225"/>
      <c r="AT70" s="225"/>
      <c r="AU70" s="225"/>
      <c r="AV70" s="225"/>
      <c r="AW70" s="225"/>
      <c r="AX70" s="225"/>
      <c r="AY70" s="225"/>
      <c r="AZ70" s="225"/>
      <c r="BA70" s="225"/>
      <c r="BB70" s="225"/>
      <c r="BC70" s="225"/>
      <c r="BD70" s="225"/>
    </row>
    <row r="71" spans="2:56" s="228" customFormat="1" ht="18" customHeight="1">
      <c r="B71" s="531"/>
      <c r="C71" s="946" t="str">
        <f>AM10</f>
        <v>Types of meals distributed:</v>
      </c>
      <c r="D71" s="959"/>
      <c r="E71" s="959"/>
      <c r="F71" s="959"/>
      <c r="G71" s="959"/>
      <c r="H71" s="1094" t="str">
        <f>AN10</f>
        <v>Hot Meals, Sandwiches</v>
      </c>
      <c r="I71" s="1094"/>
      <c r="J71" s="1094"/>
      <c r="K71" s="995"/>
      <c r="L71" s="945">
        <f>IF(OR(S71=CwC!E5,S71=CwC!E6,S71=CwC!E7,S71=CwC!E8),1,IF(OR(S71=CwC!$E$9,S71=CwC!E10),-1,0))</f>
        <v>1</v>
      </c>
      <c r="M71" s="974" t="str">
        <f>AQ23</f>
        <v>Availability of internet:</v>
      </c>
      <c r="N71" s="974"/>
      <c r="O71" s="947"/>
      <c r="P71" s="942"/>
      <c r="Q71" s="942"/>
      <c r="R71" s="942"/>
      <c r="S71" s="1094" t="str">
        <f>AR23</f>
        <v>Through 3G continuously</v>
      </c>
      <c r="T71" s="1094"/>
      <c r="U71" s="968"/>
      <c r="V71" s="225"/>
      <c r="W71" s="225"/>
      <c r="X71" s="300"/>
      <c r="Y71" s="435"/>
      <c r="AA71" s="225"/>
      <c r="AB71" s="225"/>
      <c r="AC71" s="225"/>
      <c r="AD71" s="225"/>
      <c r="AE71" s="418"/>
      <c r="AF71" s="225"/>
      <c r="AG71" s="225"/>
      <c r="AH71" s="225"/>
      <c r="AI71" s="225"/>
      <c r="AJ71" s="451"/>
      <c r="AK71" s="225"/>
      <c r="AL71" s="225"/>
      <c r="AM71" s="225"/>
      <c r="AN71" s="418"/>
      <c r="AO71" s="225"/>
      <c r="AP71" s="225"/>
      <c r="AQ71" s="225"/>
      <c r="AR71" s="418"/>
      <c r="AS71" s="225"/>
      <c r="AT71" s="225"/>
      <c r="AU71" s="225"/>
      <c r="AV71" s="225"/>
      <c r="AW71" s="225"/>
      <c r="AX71" s="225"/>
      <c r="AY71" s="225"/>
      <c r="AZ71" s="225"/>
      <c r="BA71" s="225"/>
      <c r="BB71" s="225"/>
      <c r="BC71" s="225"/>
      <c r="BD71" s="225"/>
    </row>
    <row r="72" spans="2:56" s="228" customFormat="1" ht="30" customHeight="1">
      <c r="B72" s="975"/>
      <c r="C72" s="959"/>
      <c r="D72" s="959"/>
      <c r="E72" s="959"/>
      <c r="F72" s="959"/>
      <c r="G72" s="959"/>
      <c r="H72" s="1094"/>
      <c r="I72" s="1094"/>
      <c r="J72" s="1094"/>
      <c r="K72" s="995"/>
      <c r="L72" s="976"/>
      <c r="M72" s="977"/>
      <c r="N72" s="977"/>
      <c r="O72" s="942"/>
      <c r="P72" s="942"/>
      <c r="Q72" s="942"/>
      <c r="R72" s="942"/>
      <c r="S72" s="1094"/>
      <c r="T72" s="1094"/>
      <c r="U72" s="978"/>
      <c r="V72" s="225"/>
      <c r="W72" s="225"/>
      <c r="X72" s="300"/>
      <c r="Y72" s="435"/>
      <c r="AA72" s="225"/>
      <c r="AB72" s="225"/>
      <c r="AC72" s="225"/>
      <c r="AD72" s="225"/>
      <c r="AE72" s="418"/>
      <c r="AF72" s="225"/>
      <c r="AG72" s="225"/>
      <c r="AH72" s="225"/>
      <c r="AI72" s="225"/>
      <c r="AJ72" s="451"/>
      <c r="AK72" s="225"/>
      <c r="AL72" s="225"/>
      <c r="AM72" s="225"/>
      <c r="AN72" s="418"/>
      <c r="AO72" s="225"/>
      <c r="AP72" s="225"/>
      <c r="AQ72" s="225"/>
      <c r="AR72" s="418"/>
      <c r="AS72" s="225"/>
      <c r="AT72" s="225"/>
      <c r="AU72" s="225"/>
      <c r="AV72" s="225"/>
      <c r="AW72" s="225"/>
      <c r="AX72" s="225"/>
      <c r="AY72" s="225"/>
      <c r="AZ72" s="225"/>
      <c r="BA72" s="225"/>
      <c r="BB72" s="225"/>
      <c r="BC72" s="225"/>
      <c r="BD72" s="225"/>
    </row>
    <row r="73" spans="2:56" s="203" customFormat="1" ht="18" customHeight="1">
      <c r="B73" s="928">
        <f>IF(H73=Food!E21,1,IF(H73=Food!E22,-1,0))</f>
        <v>-1</v>
      </c>
      <c r="C73" s="946" t="str">
        <f>AM16</f>
        <v>Nutritional screening available:</v>
      </c>
      <c r="D73" s="946"/>
      <c r="E73" s="946"/>
      <c r="F73" s="979"/>
      <c r="G73" s="980"/>
      <c r="H73" s="924" t="str">
        <f>AN16</f>
        <v>No</v>
      </c>
      <c r="I73" s="942"/>
      <c r="J73" s="942"/>
      <c r="K73" s="942"/>
      <c r="L73" s="945">
        <f>IF(S73=0,-1,1)</f>
        <v>1</v>
      </c>
      <c r="M73" s="974" t="str">
        <f>AQ25</f>
        <v># Charging plugs available:</v>
      </c>
      <c r="N73" s="974"/>
      <c r="O73" s="981"/>
      <c r="P73" s="942"/>
      <c r="Q73" s="942"/>
      <c r="R73" s="942"/>
      <c r="S73" s="924">
        <f>AR25</f>
        <v>100</v>
      </c>
      <c r="T73" s="942"/>
      <c r="U73" s="978"/>
      <c r="V73" s="184"/>
      <c r="W73" s="184"/>
      <c r="X73" s="302"/>
      <c r="Y73" s="437"/>
      <c r="AA73" s="184"/>
      <c r="AB73" s="184"/>
      <c r="AC73" s="184"/>
      <c r="AD73" s="184"/>
      <c r="AE73" s="413"/>
      <c r="AF73" s="184"/>
      <c r="AG73" s="184"/>
      <c r="AH73" s="184"/>
      <c r="AI73" s="184"/>
      <c r="AJ73" s="449"/>
      <c r="AK73" s="184"/>
      <c r="AL73" s="184"/>
      <c r="AM73" s="184"/>
      <c r="AN73" s="413"/>
      <c r="AO73" s="184"/>
      <c r="AP73" s="184"/>
      <c r="AQ73" s="184"/>
      <c r="AR73" s="413"/>
      <c r="AS73" s="184"/>
      <c r="AT73" s="184"/>
      <c r="AU73" s="184"/>
      <c r="AV73" s="184"/>
      <c r="AW73" s="184"/>
      <c r="AX73" s="184"/>
      <c r="AY73" s="184"/>
      <c r="AZ73" s="184"/>
      <c r="BA73" s="184"/>
      <c r="BB73" s="184"/>
      <c r="BC73" s="184"/>
    </row>
    <row r="74" spans="2:56" s="203" customFormat="1" ht="18" customHeight="1">
      <c r="B74" s="928">
        <f>IF(H74=Food!E32,1,IF(H74=Food!E33,-1,0))</f>
        <v>-1</v>
      </c>
      <c r="C74" s="946" t="str">
        <f>AM18</f>
        <v>Separate facilities for breastfeeding available:</v>
      </c>
      <c r="D74" s="946"/>
      <c r="E74" s="946"/>
      <c r="F74" s="982"/>
      <c r="G74" s="980"/>
      <c r="H74" s="924" t="str">
        <f>AN18</f>
        <v>No</v>
      </c>
      <c r="I74" s="920"/>
      <c r="J74" s="942"/>
      <c r="K74" s="942"/>
      <c r="L74" s="945">
        <f>IF(S74="Yes",1,IF(S74="No",-1,0))</f>
        <v>-1</v>
      </c>
      <c r="M74" s="970" t="str">
        <f>AQ39</f>
        <v>Two way communication system operational:</v>
      </c>
      <c r="N74" s="970"/>
      <c r="O74" s="983"/>
      <c r="P74" s="942"/>
      <c r="Q74" s="942"/>
      <c r="R74" s="942"/>
      <c r="S74" s="924" t="str">
        <f>AR39</f>
        <v>No</v>
      </c>
      <c r="T74" s="942"/>
      <c r="U74" s="978"/>
      <c r="V74" s="184"/>
      <c r="W74" s="184"/>
      <c r="X74" s="302"/>
      <c r="Y74" s="437"/>
      <c r="AA74" s="184"/>
      <c r="AB74" s="184"/>
      <c r="AC74" s="184"/>
      <c r="AD74" s="184"/>
      <c r="AE74" s="413"/>
      <c r="AF74" s="184"/>
      <c r="AG74" s="184"/>
      <c r="AH74" s="184"/>
      <c r="AI74" s="184"/>
      <c r="AJ74" s="449"/>
      <c r="AK74" s="184"/>
      <c r="AL74" s="184"/>
      <c r="AM74" s="184"/>
      <c r="AN74" s="413"/>
      <c r="AO74" s="184"/>
      <c r="AP74" s="184"/>
      <c r="AQ74" s="184"/>
      <c r="AR74" s="413"/>
      <c r="AS74" s="184"/>
      <c r="AT74" s="184"/>
      <c r="AU74" s="184"/>
      <c r="AV74" s="184"/>
      <c r="AW74" s="184"/>
      <c r="AX74" s="184"/>
      <c r="AY74" s="184"/>
      <c r="AZ74" s="184"/>
      <c r="BA74" s="184"/>
      <c r="BB74" s="184"/>
      <c r="BC74" s="184"/>
    </row>
    <row r="75" spans="2:56" s="203" customFormat="1" ht="18" customHeight="1">
      <c r="B75" s="975"/>
      <c r="C75" s="1091" t="s">
        <v>397</v>
      </c>
      <c r="D75" s="942"/>
      <c r="E75" s="942"/>
      <c r="F75" s="942"/>
      <c r="G75" s="980"/>
      <c r="H75" s="942"/>
      <c r="I75" s="942"/>
      <c r="J75" s="976"/>
      <c r="K75" s="976"/>
      <c r="L75" s="984"/>
      <c r="M75" s="977"/>
      <c r="N75" s="977"/>
      <c r="O75" s="942"/>
      <c r="P75" s="942"/>
      <c r="Q75" s="942"/>
      <c r="R75" s="942"/>
      <c r="S75" s="942"/>
      <c r="T75" s="942"/>
      <c r="U75" s="978"/>
      <c r="AA75" s="184"/>
      <c r="AB75" s="184"/>
      <c r="AC75" s="184"/>
      <c r="AD75" s="184"/>
      <c r="AE75" s="413"/>
      <c r="AF75" s="184"/>
      <c r="AG75" s="184"/>
      <c r="AH75" s="184"/>
      <c r="AI75" s="184"/>
      <c r="AJ75" s="449"/>
      <c r="AK75" s="184"/>
      <c r="AL75" s="184"/>
      <c r="AM75" s="184"/>
      <c r="AN75" s="413"/>
      <c r="AO75" s="184"/>
      <c r="AP75" s="184"/>
      <c r="AQ75" s="184"/>
      <c r="AR75" s="413"/>
      <c r="AS75" s="184"/>
      <c r="AT75" s="184"/>
      <c r="AU75" s="184"/>
      <c r="AV75" s="184"/>
      <c r="AW75" s="184"/>
      <c r="AX75" s="184"/>
      <c r="AY75" s="184"/>
      <c r="AZ75" s="184"/>
      <c r="BA75" s="184"/>
      <c r="BB75" s="184"/>
      <c r="BC75" s="184"/>
    </row>
    <row r="76" spans="2:56" ht="18" customHeight="1">
      <c r="B76" s="985"/>
      <c r="C76" s="1091"/>
      <c r="D76" s="942"/>
      <c r="E76" s="942"/>
      <c r="F76" s="942"/>
      <c r="G76" s="980"/>
      <c r="H76" s="942"/>
      <c r="I76" s="942"/>
      <c r="J76" s="752"/>
      <c r="K76" s="752"/>
      <c r="L76" s="942"/>
      <c r="M76" s="993" t="s">
        <v>704</v>
      </c>
      <c r="N76" s="986"/>
      <c r="O76" s="920"/>
      <c r="P76" s="920"/>
      <c r="Q76" s="920"/>
      <c r="R76" s="942"/>
      <c r="S76" s="948"/>
      <c r="T76" s="924"/>
      <c r="U76" s="978"/>
      <c r="Y76" s="438"/>
    </row>
    <row r="77" spans="2:56" ht="18" customHeight="1">
      <c r="B77" s="928">
        <f>IF(OR(H77=Health!E5,H77=Health!E6,H77=Health!E7),1,IF(H77=Health!E8,0,IF(H77=Health!E9,-1," ")))</f>
        <v>1</v>
      </c>
      <c r="C77" s="946" t="str">
        <f>AM22</f>
        <v>Distance to nearest health facility:</v>
      </c>
      <c r="D77" s="946"/>
      <c r="E77" s="946"/>
      <c r="F77" s="947"/>
      <c r="G77" s="980"/>
      <c r="H77" s="924" t="str">
        <f>AN22</f>
        <v>On site</v>
      </c>
      <c r="I77" s="987"/>
      <c r="J77" s="973"/>
      <c r="K77" s="973"/>
      <c r="L77" s="945">
        <f>IF(S77="Yes",1,IF(S77="No",-1,0))</f>
        <v>-1</v>
      </c>
      <c r="M77" s="946" t="str">
        <f t="shared" ref="M77:M82" si="0">AQ27</f>
        <v>Health Services:</v>
      </c>
      <c r="N77" s="988"/>
      <c r="O77" s="989"/>
      <c r="P77" s="989"/>
      <c r="Q77" s="989"/>
      <c r="R77" s="989"/>
      <c r="S77" s="951" t="str">
        <f t="shared" ref="S77:S82" si="1">AR27</f>
        <v>No</v>
      </c>
      <c r="T77" s="924"/>
      <c r="U77" s="978"/>
      <c r="X77" s="296"/>
      <c r="Y77" s="438"/>
    </row>
    <row r="78" spans="2:56" ht="18" customHeight="1">
      <c r="B78" s="928">
        <f>IF(H78=Health!E15,1,IF(H78=Health!E16,-1,0))</f>
        <v>-1</v>
      </c>
      <c r="C78" s="946" t="str">
        <f>AM23</f>
        <v>MoH psychosocial programmes available:</v>
      </c>
      <c r="D78" s="946"/>
      <c r="E78" s="946"/>
      <c r="F78" s="990"/>
      <c r="G78" s="980"/>
      <c r="H78" s="924" t="str">
        <f>AN23</f>
        <v>No</v>
      </c>
      <c r="I78" s="924"/>
      <c r="J78" s="752"/>
      <c r="K78" s="752"/>
      <c r="L78" s="945">
        <f t="shared" ref="L78:L85" si="2">IF(S78="Yes",1,IF(S78="No",-1,0))</f>
        <v>-1</v>
      </c>
      <c r="M78" s="946" t="str">
        <f t="shared" si="0"/>
        <v>Relocation Procedures:</v>
      </c>
      <c r="N78" s="991"/>
      <c r="O78" s="989"/>
      <c r="P78" s="989"/>
      <c r="Q78" s="989"/>
      <c r="R78" s="989"/>
      <c r="S78" s="951" t="str">
        <f t="shared" si="1"/>
        <v>No</v>
      </c>
      <c r="T78" s="924"/>
      <c r="U78" s="978"/>
      <c r="W78" s="1106" t="s">
        <v>183</v>
      </c>
      <c r="X78" s="1107"/>
      <c r="Y78" s="1107"/>
      <c r="Z78" s="1107"/>
      <c r="AA78" s="1107"/>
    </row>
    <row r="79" spans="2:56" ht="18" customHeight="1">
      <c r="B79" s="928">
        <f>IF(H79=Health!E21,1,IF(H79=Health!E22,-1,0))</f>
        <v>-1</v>
      </c>
      <c r="C79" s="946" t="str">
        <f>AM24</f>
        <v>Other psychosocial programmes available:</v>
      </c>
      <c r="D79" s="946"/>
      <c r="E79" s="946"/>
      <c r="F79" s="990"/>
      <c r="G79" s="980"/>
      <c r="H79" s="924" t="str">
        <f>AN24</f>
        <v>No</v>
      </c>
      <c r="I79" s="924"/>
      <c r="J79" s="973"/>
      <c r="K79" s="973"/>
      <c r="L79" s="945">
        <f t="shared" si="2"/>
        <v>-1</v>
      </c>
      <c r="M79" s="946" t="str">
        <f t="shared" si="0"/>
        <v>Asylum Procedures:</v>
      </c>
      <c r="N79" s="991"/>
      <c r="O79" s="989"/>
      <c r="P79" s="989"/>
      <c r="Q79" s="989"/>
      <c r="R79" s="989"/>
      <c r="S79" s="951" t="str">
        <f t="shared" si="1"/>
        <v>No</v>
      </c>
      <c r="T79" s="942"/>
      <c r="U79" s="978"/>
      <c r="X79" s="296"/>
      <c r="Y79" s="438"/>
    </row>
    <row r="80" spans="2:56" ht="18" customHeight="1">
      <c r="B80" s="928">
        <f>IF(H80=Health!E27,1,IF(H80=Health!E28,-1,0))</f>
        <v>1</v>
      </c>
      <c r="C80" s="946" t="str">
        <f>AM25</f>
        <v>24x7 referral service in place:</v>
      </c>
      <c r="D80" s="946"/>
      <c r="E80" s="946"/>
      <c r="F80" s="990"/>
      <c r="G80" s="980"/>
      <c r="H80" s="924" t="str">
        <f>AN25</f>
        <v>Yes</v>
      </c>
      <c r="I80" s="924"/>
      <c r="J80" s="752"/>
      <c r="K80" s="752"/>
      <c r="L80" s="945">
        <f t="shared" si="2"/>
        <v>-1</v>
      </c>
      <c r="M80" s="946" t="str">
        <f t="shared" si="0"/>
        <v>Food distributions:</v>
      </c>
      <c r="N80" s="991"/>
      <c r="O80" s="989"/>
      <c r="P80" s="989"/>
      <c r="Q80" s="989"/>
      <c r="R80" s="989"/>
      <c r="S80" s="951" t="str">
        <f t="shared" si="1"/>
        <v>No</v>
      </c>
      <c r="T80" s="948"/>
      <c r="U80" s="978"/>
      <c r="X80" s="296"/>
      <c r="Y80" s="438"/>
    </row>
    <row r="81" spans="2:25" ht="18" customHeight="1">
      <c r="B81" s="985"/>
      <c r="C81" s="1091" t="s">
        <v>148</v>
      </c>
      <c r="D81" s="942"/>
      <c r="E81" s="942"/>
      <c r="F81" s="942"/>
      <c r="G81" s="980"/>
      <c r="H81" s="942"/>
      <c r="I81" s="924"/>
      <c r="J81" s="942"/>
      <c r="K81" s="942"/>
      <c r="L81" s="945">
        <f t="shared" si="2"/>
        <v>-1</v>
      </c>
      <c r="M81" s="946" t="str">
        <f t="shared" si="0"/>
        <v>Shelter allocation:</v>
      </c>
      <c r="N81" s="991"/>
      <c r="O81" s="989"/>
      <c r="P81" s="989"/>
      <c r="Q81" s="989"/>
      <c r="R81" s="989"/>
      <c r="S81" s="951" t="str">
        <f t="shared" si="1"/>
        <v>No</v>
      </c>
      <c r="T81" s="951"/>
      <c r="U81" s="978"/>
      <c r="W81" s="454"/>
      <c r="X81" s="296"/>
      <c r="Y81" s="438"/>
    </row>
    <row r="82" spans="2:25" ht="18" customHeight="1">
      <c r="B82" s="985"/>
      <c r="C82" s="1091"/>
      <c r="D82" s="942"/>
      <c r="E82" s="942"/>
      <c r="F82" s="942"/>
      <c r="G82" s="980"/>
      <c r="H82" s="942"/>
      <c r="I82" s="924"/>
      <c r="J82" s="942"/>
      <c r="K82" s="942"/>
      <c r="L82" s="945">
        <f t="shared" si="2"/>
        <v>-1</v>
      </c>
      <c r="M82" s="946" t="str">
        <f t="shared" si="0"/>
        <v>Media/Newspapers:</v>
      </c>
      <c r="N82" s="991"/>
      <c r="O82" s="989"/>
      <c r="P82" s="989"/>
      <c r="Q82" s="989"/>
      <c r="R82" s="989"/>
      <c r="S82" s="951" t="str">
        <f t="shared" si="1"/>
        <v>No</v>
      </c>
      <c r="T82" s="951"/>
      <c r="U82" s="978"/>
      <c r="X82" s="296"/>
      <c r="Y82" s="438"/>
    </row>
    <row r="83" spans="2:25" ht="18" customHeight="1">
      <c r="B83" s="928">
        <f>IF(H83="Yes",1,IF(H83="No",-1,0))</f>
        <v>1</v>
      </c>
      <c r="C83" s="974" t="str">
        <f>AQ9</f>
        <v>Safe spaces for children:</v>
      </c>
      <c r="D83" s="974"/>
      <c r="E83" s="974"/>
      <c r="F83" s="947"/>
      <c r="G83" s="980"/>
      <c r="H83" s="924" t="str">
        <f>AR9</f>
        <v>Yes</v>
      </c>
      <c r="I83" s="942"/>
      <c r="J83" s="976"/>
      <c r="K83" s="976"/>
      <c r="L83" s="945">
        <f t="shared" si="2"/>
        <v>-1</v>
      </c>
      <c r="M83" s="946" t="str">
        <f>AQ36</f>
        <v>Restoring family links services:</v>
      </c>
      <c r="N83" s="991"/>
      <c r="O83" s="989"/>
      <c r="P83" s="989"/>
      <c r="Q83" s="989"/>
      <c r="R83" s="989"/>
      <c r="S83" s="951" t="str">
        <f>AR36</f>
        <v>No</v>
      </c>
      <c r="T83" s="951"/>
      <c r="U83" s="978"/>
      <c r="X83" s="296"/>
      <c r="Y83" s="438"/>
    </row>
    <row r="84" spans="2:25" ht="18" customHeight="1">
      <c r="B84" s="928">
        <f>IF(H84="Yes",1,IF(H84="No",-1,0))</f>
        <v>-1</v>
      </c>
      <c r="C84" s="974" t="str">
        <f>AQ15</f>
        <v>Restoring family link services:</v>
      </c>
      <c r="D84" s="974"/>
      <c r="E84" s="974"/>
      <c r="F84" s="947"/>
      <c r="G84" s="980"/>
      <c r="H84" s="924" t="str">
        <f>AR15</f>
        <v>No</v>
      </c>
      <c r="I84" s="992"/>
      <c r="J84" s="976"/>
      <c r="K84" s="976"/>
      <c r="L84" s="945">
        <f t="shared" si="2"/>
        <v>-1</v>
      </c>
      <c r="M84" s="946" t="str">
        <f>AQ37</f>
        <v>UNHCR's services:</v>
      </c>
      <c r="N84" s="991"/>
      <c r="O84" s="989"/>
      <c r="P84" s="989"/>
      <c r="Q84" s="989"/>
      <c r="R84" s="989"/>
      <c r="S84" s="951" t="str">
        <f>AR37</f>
        <v>No</v>
      </c>
      <c r="T84" s="951"/>
      <c r="U84" s="978"/>
      <c r="X84" s="296"/>
      <c r="Y84" s="438"/>
    </row>
    <row r="85" spans="2:25" ht="18">
      <c r="B85" s="928">
        <f>IF(H85="Yes",1,IF(H85="No",-1,0))</f>
        <v>-1</v>
      </c>
      <c r="C85" s="974" t="str">
        <f>AQ16</f>
        <v>Legal counselling/information provision:</v>
      </c>
      <c r="D85" s="974"/>
      <c r="E85" s="974"/>
      <c r="F85" s="947"/>
      <c r="G85" s="980"/>
      <c r="H85" s="924" t="str">
        <f>AR16</f>
        <v>No</v>
      </c>
      <c r="I85" s="942"/>
      <c r="J85" s="942"/>
      <c r="K85" s="942"/>
      <c r="L85" s="945">
        <f t="shared" si="2"/>
        <v>-1</v>
      </c>
      <c r="M85" s="946" t="str">
        <f>AQ38</f>
        <v>NGOs/Local Org services:</v>
      </c>
      <c r="N85" s="991"/>
      <c r="O85" s="989"/>
      <c r="P85" s="989"/>
      <c r="Q85" s="989"/>
      <c r="R85" s="989"/>
      <c r="S85" s="951" t="str">
        <f>AR38</f>
        <v>No</v>
      </c>
      <c r="T85" s="951"/>
      <c r="U85" s="978"/>
      <c r="X85" s="296"/>
      <c r="Y85" s="438"/>
    </row>
    <row r="86" spans="2:25" ht="18" customHeight="1">
      <c r="B86" s="928">
        <f>IF(H86="Yes",-1,IF(H86="No",1,0))</f>
        <v>1</v>
      </c>
      <c r="C86" s="974" t="str">
        <f>AQ18</f>
        <v>Tensions with host community:</v>
      </c>
      <c r="D86" s="974"/>
      <c r="E86" s="974"/>
      <c r="F86" s="947"/>
      <c r="G86" s="980"/>
      <c r="H86" s="924" t="str">
        <f>AR18</f>
        <v>No</v>
      </c>
      <c r="I86" s="942"/>
      <c r="J86" s="942"/>
      <c r="K86" s="942"/>
      <c r="L86" s="942"/>
      <c r="M86" s="977"/>
      <c r="N86" s="977"/>
      <c r="O86" s="942"/>
      <c r="P86" s="942"/>
      <c r="Q86" s="942"/>
      <c r="R86" s="942"/>
      <c r="S86" s="942"/>
      <c r="T86" s="951"/>
      <c r="U86" s="978"/>
      <c r="X86" s="296"/>
      <c r="Y86" s="438"/>
    </row>
    <row r="87" spans="2:25" ht="18" customHeight="1">
      <c r="B87" s="928">
        <f>IF(H87="Yes",-1,IF(H87="No",1,0))</f>
        <v>1</v>
      </c>
      <c r="C87" s="974" t="str">
        <f>AQ19</f>
        <v>Tensions between communities in site:</v>
      </c>
      <c r="D87" s="974"/>
      <c r="E87" s="974"/>
      <c r="F87" s="947"/>
      <c r="G87" s="980"/>
      <c r="H87" s="924" t="str">
        <f>AR19</f>
        <v>No</v>
      </c>
      <c r="I87" s="942"/>
      <c r="J87" s="942"/>
      <c r="K87" s="942"/>
      <c r="L87" s="942"/>
      <c r="M87" s="977"/>
      <c r="N87" s="977"/>
      <c r="O87" s="942"/>
      <c r="P87" s="942"/>
      <c r="Q87" s="942"/>
      <c r="R87" s="942"/>
      <c r="S87" s="942"/>
      <c r="T87" s="951"/>
      <c r="U87" s="978"/>
      <c r="X87" s="296"/>
      <c r="Y87" s="438"/>
    </row>
    <row r="88" spans="2:25" ht="18" customHeight="1">
      <c r="B88" s="985"/>
      <c r="C88" s="942"/>
      <c r="D88" s="942"/>
      <c r="E88" s="942"/>
      <c r="F88" s="942"/>
      <c r="G88" s="980"/>
      <c r="H88" s="942"/>
      <c r="I88" s="942"/>
      <c r="J88" s="942"/>
      <c r="K88" s="942"/>
      <c r="L88" s="942"/>
      <c r="M88" s="977"/>
      <c r="N88" s="977"/>
      <c r="O88" s="942"/>
      <c r="P88" s="942"/>
      <c r="Q88" s="942"/>
      <c r="R88" s="942"/>
      <c r="S88" s="942"/>
      <c r="T88" s="951"/>
      <c r="U88" s="978"/>
      <c r="X88" s="296"/>
      <c r="Y88" s="438"/>
    </row>
    <row r="89" spans="2:25" ht="18" customHeight="1">
      <c r="B89" s="985"/>
      <c r="C89" s="916" t="str">
        <f>AQ10</f>
        <v>Referral mechanism in place for:</v>
      </c>
      <c r="D89" s="917"/>
      <c r="E89" s="977"/>
      <c r="F89" s="942"/>
      <c r="G89" s="980"/>
      <c r="H89" s="942"/>
      <c r="I89" s="942"/>
      <c r="J89" s="942"/>
      <c r="K89" s="942"/>
      <c r="L89" s="942"/>
      <c r="M89" s="977"/>
      <c r="N89" s="977"/>
      <c r="O89" s="942"/>
      <c r="P89" s="942"/>
      <c r="Q89" s="942"/>
      <c r="R89" s="942"/>
      <c r="S89" s="942"/>
      <c r="T89" s="951"/>
      <c r="U89" s="978"/>
      <c r="X89" s="296"/>
      <c r="Y89" s="438"/>
    </row>
    <row r="90" spans="2:25" ht="18" customHeight="1">
      <c r="B90" s="928">
        <f>IF(H90="Yes",1,IF(OR(H90="No",H90=0),-1,0))</f>
        <v>-1</v>
      </c>
      <c r="C90" s="946" t="str">
        <f>AQ11</f>
        <v>SGBV:</v>
      </c>
      <c r="D90" s="946"/>
      <c r="E90" s="991"/>
      <c r="F90" s="989"/>
      <c r="G90" s="980"/>
      <c r="H90" s="951" t="str">
        <f>AR11</f>
        <v>No</v>
      </c>
      <c r="I90" s="942"/>
      <c r="J90" s="942"/>
      <c r="K90" s="942"/>
      <c r="L90" s="942"/>
      <c r="M90" s="977"/>
      <c r="N90" s="977"/>
      <c r="O90" s="942"/>
      <c r="P90" s="942"/>
      <c r="Q90" s="942"/>
      <c r="R90" s="942"/>
      <c r="S90" s="942"/>
      <c r="T90" s="942"/>
      <c r="U90" s="978"/>
      <c r="X90" s="296"/>
      <c r="Y90" s="438"/>
    </row>
    <row r="91" spans="2:25" ht="18" customHeight="1">
      <c r="B91" s="928">
        <f t="shared" ref="B91:B93" si="3">IF(H91="Yes",1,IF(H91="No",-1,0))</f>
        <v>-1</v>
      </c>
      <c r="C91" s="946" t="str">
        <f>AQ12</f>
        <v>UASC:</v>
      </c>
      <c r="D91" s="946"/>
      <c r="E91" s="991"/>
      <c r="F91" s="989"/>
      <c r="G91" s="980"/>
      <c r="H91" s="951" t="str">
        <f>AR12</f>
        <v>No</v>
      </c>
      <c r="I91" s="942"/>
      <c r="J91" s="942"/>
      <c r="K91" s="942"/>
      <c r="L91" s="942"/>
      <c r="M91" s="977"/>
      <c r="N91" s="977"/>
      <c r="O91" s="942"/>
      <c r="P91" s="942"/>
      <c r="Q91" s="942"/>
      <c r="R91" s="942"/>
      <c r="S91" s="942"/>
      <c r="T91" s="942"/>
      <c r="U91" s="978"/>
      <c r="X91" s="296"/>
      <c r="Y91" s="438"/>
    </row>
    <row r="92" spans="2:25" ht="18" customHeight="1">
      <c r="B92" s="928">
        <f t="shared" si="3"/>
        <v>-1</v>
      </c>
      <c r="C92" s="946" t="str">
        <f>AQ13</f>
        <v>Psychosocial support:</v>
      </c>
      <c r="D92" s="946"/>
      <c r="E92" s="991"/>
      <c r="F92" s="989"/>
      <c r="G92" s="980"/>
      <c r="H92" s="951" t="str">
        <f>AR13</f>
        <v>No</v>
      </c>
      <c r="I92" s="942"/>
      <c r="J92" s="942"/>
      <c r="K92" s="942"/>
      <c r="L92" s="942"/>
      <c r="M92" s="977"/>
      <c r="N92" s="977"/>
      <c r="O92" s="942"/>
      <c r="P92" s="942"/>
      <c r="Q92" s="942"/>
      <c r="R92" s="942"/>
      <c r="S92" s="942"/>
      <c r="T92" s="942"/>
      <c r="U92" s="978"/>
      <c r="X92" s="296"/>
      <c r="Y92" s="438"/>
    </row>
    <row r="93" spans="2:25" ht="18" customHeight="1">
      <c r="B93" s="928">
        <f t="shared" si="3"/>
        <v>-1</v>
      </c>
      <c r="C93" s="946" t="str">
        <f>AQ14</f>
        <v>Other referral mechanism:</v>
      </c>
      <c r="D93" s="946"/>
      <c r="E93" s="991"/>
      <c r="F93" s="989"/>
      <c r="G93" s="980"/>
      <c r="H93" s="951" t="str">
        <f>AR14</f>
        <v>No</v>
      </c>
      <c r="I93" s="942"/>
      <c r="J93" s="942"/>
      <c r="K93" s="942"/>
      <c r="L93" s="942"/>
      <c r="M93" s="977"/>
      <c r="N93" s="977"/>
      <c r="O93" s="942"/>
      <c r="P93" s="942"/>
      <c r="Q93" s="942"/>
      <c r="R93" s="942"/>
      <c r="S93" s="942"/>
      <c r="T93" s="942"/>
      <c r="U93" s="978"/>
      <c r="X93" s="296"/>
      <c r="Y93" s="438"/>
    </row>
    <row r="94" spans="2:25" ht="18" customHeight="1">
      <c r="B94" s="242"/>
      <c r="C94" s="185"/>
      <c r="D94" s="185"/>
      <c r="E94" s="185"/>
      <c r="F94" s="185"/>
      <c r="H94" s="185"/>
      <c r="I94" s="185"/>
      <c r="J94" s="185"/>
      <c r="K94" s="185"/>
      <c r="L94" s="185"/>
      <c r="M94" s="478"/>
      <c r="N94" s="478"/>
      <c r="O94" s="185"/>
      <c r="P94" s="185"/>
      <c r="Q94" s="185"/>
      <c r="R94" s="185"/>
      <c r="S94" s="185"/>
      <c r="T94" s="185"/>
      <c r="U94" s="248"/>
      <c r="X94" s="296"/>
      <c r="Y94" s="438"/>
    </row>
    <row r="95" spans="2:25" ht="10.5" customHeight="1">
      <c r="B95" s="242"/>
      <c r="C95" s="185"/>
      <c r="D95" s="185"/>
      <c r="E95" s="185"/>
      <c r="F95" s="185"/>
      <c r="H95" s="185"/>
      <c r="I95" s="185"/>
      <c r="J95" s="185"/>
      <c r="K95" s="185"/>
      <c r="L95" s="185"/>
      <c r="M95" s="478"/>
      <c r="N95" s="478"/>
      <c r="O95" s="185"/>
      <c r="P95" s="185"/>
      <c r="Q95" s="185"/>
      <c r="R95" s="185"/>
      <c r="S95" s="185"/>
      <c r="T95" s="185"/>
      <c r="U95" s="248"/>
      <c r="X95" s="296"/>
      <c r="Y95" s="438"/>
    </row>
    <row r="96" spans="2:25" ht="24.75" customHeight="1">
      <c r="B96" s="1100" t="s">
        <v>726</v>
      </c>
      <c r="C96" s="1101"/>
      <c r="D96" s="1101"/>
      <c r="E96" s="1101"/>
      <c r="F96" s="1101"/>
      <c r="G96" s="1101"/>
      <c r="H96" s="1101"/>
      <c r="I96" s="1101"/>
      <c r="J96" s="1101"/>
      <c r="K96" s="1101"/>
      <c r="L96" s="1101"/>
      <c r="M96" s="1101"/>
      <c r="N96" s="1101"/>
      <c r="O96" s="185"/>
      <c r="P96" s="185"/>
      <c r="Q96" s="1095"/>
      <c r="R96" s="1095"/>
      <c r="S96" s="1095"/>
      <c r="T96" s="1095"/>
      <c r="U96" s="1096"/>
      <c r="X96" s="296"/>
      <c r="Y96" s="438"/>
    </row>
    <row r="97" spans="2:55" ht="27" customHeight="1" thickBot="1">
      <c r="B97" s="1102"/>
      <c r="C97" s="1103"/>
      <c r="D97" s="1103"/>
      <c r="E97" s="1103"/>
      <c r="F97" s="1103"/>
      <c r="G97" s="1103"/>
      <c r="H97" s="1103"/>
      <c r="I97" s="1103"/>
      <c r="J97" s="1103"/>
      <c r="K97" s="1103"/>
      <c r="L97" s="1103"/>
      <c r="M97" s="1103"/>
      <c r="N97" s="1103"/>
      <c r="O97" s="250"/>
      <c r="P97" s="250"/>
      <c r="Q97" s="1097"/>
      <c r="R97" s="1097"/>
      <c r="S97" s="1097"/>
      <c r="T97" s="1097"/>
      <c r="U97" s="1098"/>
      <c r="X97" s="296"/>
      <c r="Y97" s="438"/>
    </row>
    <row r="98" spans="2:55" ht="12.95" customHeight="1">
      <c r="B98" s="221"/>
      <c r="C98" s="185"/>
      <c r="D98" s="185"/>
      <c r="E98" s="185"/>
      <c r="F98" s="185"/>
      <c r="H98" s="185"/>
      <c r="I98" s="185"/>
      <c r="J98" s="185"/>
      <c r="K98" s="185"/>
      <c r="L98" s="185"/>
      <c r="M98" s="478"/>
      <c r="N98" s="478"/>
      <c r="O98" s="185"/>
      <c r="P98" s="185"/>
      <c r="Q98" s="185"/>
      <c r="R98" s="185"/>
      <c r="S98" s="185"/>
      <c r="T98" s="185"/>
      <c r="U98" s="216"/>
      <c r="X98" s="296"/>
      <c r="Y98" s="438"/>
    </row>
    <row r="99" spans="2:55" ht="12.95" customHeight="1">
      <c r="G99" s="614"/>
      <c r="X99" s="296"/>
      <c r="Y99" s="438"/>
    </row>
    <row r="100" spans="2:55" ht="12.95" customHeight="1">
      <c r="X100" s="296"/>
      <c r="Y100" s="438"/>
    </row>
    <row r="101" spans="2:55" ht="12.75" customHeight="1">
      <c r="I101" s="528"/>
      <c r="V101" s="216"/>
      <c r="Y101" s="438"/>
      <c r="BC101" s="182"/>
    </row>
    <row r="102" spans="2:55" ht="12.75" customHeight="1">
      <c r="I102" s="528"/>
    </row>
    <row r="103" spans="2:55" ht="12.75" customHeight="1">
      <c r="I103" s="528"/>
    </row>
    <row r="104" spans="2:55" ht="12.75" customHeight="1">
      <c r="G104" s="614"/>
      <c r="I104" s="528"/>
    </row>
    <row r="107" spans="2:55" ht="12.75" customHeight="1">
      <c r="X107" s="1092"/>
      <c r="Y107" s="1092"/>
      <c r="Z107" s="1092"/>
      <c r="AA107" s="1092"/>
    </row>
    <row r="108" spans="2:55" ht="12.75" customHeight="1">
      <c r="X108" s="1093"/>
      <c r="Y108" s="1093"/>
      <c r="Z108" s="1093"/>
      <c r="AA108" s="1093"/>
    </row>
    <row r="109" spans="2:55" ht="12.75" customHeight="1">
      <c r="X109" s="1093"/>
      <c r="Y109" s="1093"/>
      <c r="Z109" s="1093"/>
      <c r="AA109" s="1093"/>
    </row>
    <row r="110" spans="2:55" ht="12.75" customHeight="1">
      <c r="X110" s="1104"/>
      <c r="Y110" s="1104"/>
      <c r="Z110" s="1104"/>
      <c r="AA110" s="1104"/>
    </row>
  </sheetData>
  <mergeCells count="32">
    <mergeCell ref="H2:S3"/>
    <mergeCell ref="AR44:AR47"/>
    <mergeCell ref="AQ44:AQ47"/>
    <mergeCell ref="B37:J37"/>
    <mergeCell ref="B38:J38"/>
    <mergeCell ref="C17:C18"/>
    <mergeCell ref="C29:C30"/>
    <mergeCell ref="C22:D23"/>
    <mergeCell ref="G6:N6"/>
    <mergeCell ref="Q6:R6"/>
    <mergeCell ref="E20:G21"/>
    <mergeCell ref="C14:C15"/>
    <mergeCell ref="C20:C21"/>
    <mergeCell ref="E22:G23"/>
    <mergeCell ref="X109:AA109"/>
    <mergeCell ref="X110:AA110"/>
    <mergeCell ref="S4:T4"/>
    <mergeCell ref="W78:AA78"/>
    <mergeCell ref="O49:R49"/>
    <mergeCell ref="C81:C82"/>
    <mergeCell ref="C52:C53"/>
    <mergeCell ref="C67:C68"/>
    <mergeCell ref="X107:AA107"/>
    <mergeCell ref="X108:AA108"/>
    <mergeCell ref="M52:S53"/>
    <mergeCell ref="S71:T72"/>
    <mergeCell ref="C75:C76"/>
    <mergeCell ref="H71:J72"/>
    <mergeCell ref="M69:S70"/>
    <mergeCell ref="Q96:U97"/>
    <mergeCell ref="M56:Q56"/>
    <mergeCell ref="B96:N97"/>
  </mergeCells>
  <conditionalFormatting sqref="L66:L67">
    <cfRule type="iconSet" priority="26">
      <iconSet showValue="0">
        <cfvo type="percent" val="0"/>
        <cfvo type="num" val="0"/>
        <cfvo type="num" val="1"/>
      </iconSet>
    </cfRule>
  </conditionalFormatting>
  <conditionalFormatting sqref="B60">
    <cfRule type="iconSet" priority="22">
      <iconSet showValue="0">
        <cfvo type="percent" val="0"/>
        <cfvo type="num" val="0" gte="0"/>
        <cfvo type="num" val="1"/>
      </iconSet>
    </cfRule>
  </conditionalFormatting>
  <hyperlinks>
    <hyperlink ref="G6" r:id="rId1" display="UNHCR Data Portal - Greece"/>
    <hyperlink ref="G6:N6" r:id="rId2" display="UNHCR Greece - Site Map"/>
  </hyperlinks>
  <printOptions horizontalCentered="1" verticalCentered="1"/>
  <pageMargins left="0" right="0.3" top="0" bottom="0" header="0.3" footer="0.05"/>
  <pageSetup paperSize="9" scale="52" fitToWidth="0" orientation="portrait" r:id="rId3"/>
  <headerFooter alignWithMargins="0"/>
  <drawing r:id="rId4"/>
  <extLst>
    <ext xmlns:x14="http://schemas.microsoft.com/office/spreadsheetml/2009/9/main" uri="{78C0D931-6437-407d-A8EE-F0AAD7539E65}">
      <x14:conditionalFormattings>
        <x14:conditionalFormatting xmlns:xm="http://schemas.microsoft.com/office/excel/2006/main">
          <x14:cfRule type="iconSet" priority="25" id="{C978C066-60D7-4574-88DF-84BC5D0E7DBB}">
            <x14:iconSet showValue="0" custom="1">
              <x14:cfvo type="percent">
                <xm:f>0</xm:f>
              </x14:cfvo>
              <x14:cfvo type="num">
                <xm:f>0</xm:f>
              </x14:cfvo>
              <x14:cfvo type="num">
                <xm:f>1</xm:f>
              </x14:cfvo>
              <x14:cfIcon iconSet="3TrafficLights1" iconId="0"/>
              <x14:cfIcon iconSet="NoIcons" iconId="0"/>
              <x14:cfIcon iconSet="3TrafficLights1" iconId="2"/>
            </x14:iconSet>
          </x14:cfRule>
          <xm:sqref>L64:L65</xm:sqref>
        </x14:conditionalFormatting>
        <x14:conditionalFormatting xmlns:xm="http://schemas.microsoft.com/office/excel/2006/main">
          <x14:cfRule type="iconSet" priority="21" id="{66DC709D-3F90-4C5C-803A-2135260BD92F}">
            <x14:iconSet showValue="0" custom="1">
              <x14:cfvo type="percent">
                <xm:f>0</xm:f>
              </x14:cfvo>
              <x14:cfvo type="num">
                <xm:f>0</xm:f>
              </x14:cfvo>
              <x14:cfvo type="num">
                <xm:f>1</xm:f>
              </x14:cfvo>
              <x14:cfIcon iconSet="3TrafficLights1" iconId="0"/>
              <x14:cfIcon iconSet="NoIcons" iconId="0"/>
              <x14:cfIcon iconSet="3TrafficLights1" iconId="2"/>
            </x14:iconSet>
          </x14:cfRule>
          <xm:sqref>B69:B70</xm:sqref>
        </x14:conditionalFormatting>
        <x14:conditionalFormatting xmlns:xm="http://schemas.microsoft.com/office/excel/2006/main">
          <x14:cfRule type="iconSet" priority="14" id="{F0527982-AD7C-485B-A22F-F80BDCC4AD23}">
            <x14:iconSet showValue="0" custom="1">
              <x14:cfvo type="percent">
                <xm:f>0</xm:f>
              </x14:cfvo>
              <x14:cfvo type="num">
                <xm:f>0</xm:f>
              </x14:cfvo>
              <x14:cfvo type="num">
                <xm:f>1</xm:f>
              </x14:cfvo>
              <x14:cfIcon iconSet="3TrafficLights1" iconId="0"/>
              <x14:cfIcon iconSet="NoIcons" iconId="0"/>
              <x14:cfIcon iconSet="3TrafficLights1" iconId="2"/>
            </x14:iconSet>
          </x14:cfRule>
          <xm:sqref>B73:B74</xm:sqref>
        </x14:conditionalFormatting>
        <x14:conditionalFormatting xmlns:xm="http://schemas.microsoft.com/office/excel/2006/main">
          <x14:cfRule type="iconSet" priority="13" id="{CB0A79D1-1F00-442F-94F6-760FEB2EFB60}">
            <x14:iconSet showValue="0" custom="1">
              <x14:cfvo type="percent">
                <xm:f>0</xm:f>
              </x14:cfvo>
              <x14:cfvo type="num">
                <xm:f>0</xm:f>
              </x14:cfvo>
              <x14:cfvo type="num">
                <xm:f>1</xm:f>
              </x14:cfvo>
              <x14:cfIcon iconSet="3TrafficLights1" iconId="0"/>
              <x14:cfIcon iconSet="NoIcons" iconId="0"/>
              <x14:cfIcon iconSet="3TrafficLights1" iconId="2"/>
            </x14:iconSet>
          </x14:cfRule>
          <xm:sqref>B77:B80</xm:sqref>
        </x14:conditionalFormatting>
        <x14:conditionalFormatting xmlns:xm="http://schemas.microsoft.com/office/excel/2006/main">
          <x14:cfRule type="iconSet" priority="12" id="{76D53BB3-C915-4C1F-BE01-D85E039EF9BD}">
            <x14:iconSet showValue="0" custom="1">
              <x14:cfvo type="percent">
                <xm:f>0</xm:f>
              </x14:cfvo>
              <x14:cfvo type="num">
                <xm:f>0</xm:f>
              </x14:cfvo>
              <x14:cfvo type="num">
                <xm:f>1</xm:f>
              </x14:cfvo>
              <x14:cfIcon iconSet="3TrafficLights1" iconId="0"/>
              <x14:cfIcon iconSet="NoIcons" iconId="0"/>
              <x14:cfIcon iconSet="3TrafficLights1" iconId="2"/>
            </x14:iconSet>
          </x14:cfRule>
          <xm:sqref>B83:B87</xm:sqref>
        </x14:conditionalFormatting>
        <x14:conditionalFormatting xmlns:xm="http://schemas.microsoft.com/office/excel/2006/main">
          <x14:cfRule type="iconSet" priority="10" id="{CD4B6987-AD96-481F-B269-6E962E424CBA}">
            <x14:iconSet showValue="0" custom="1">
              <x14:cfvo type="percent">
                <xm:f>0</xm:f>
              </x14:cfvo>
              <x14:cfvo type="num">
                <xm:f>0</xm:f>
              </x14:cfvo>
              <x14:cfvo type="num">
                <xm:f>1</xm:f>
              </x14:cfvo>
              <x14:cfIcon iconSet="3TrafficLights1" iconId="0"/>
              <x14:cfIcon iconSet="NoIcons" iconId="0"/>
              <x14:cfIcon iconSet="3TrafficLights1" iconId="2"/>
            </x14:iconSet>
          </x14:cfRule>
          <xm:sqref>B90:B93</xm:sqref>
        </x14:conditionalFormatting>
        <x14:conditionalFormatting xmlns:xm="http://schemas.microsoft.com/office/excel/2006/main">
          <x14:cfRule type="iconSet" priority="9" id="{9F9C0CB7-AC81-4161-B669-9454650DE7B3}">
            <x14:iconSet showValue="0" custom="1">
              <x14:cfvo type="percent">
                <xm:f>0</xm:f>
              </x14:cfvo>
              <x14:cfvo type="num">
                <xm:f>0</xm:f>
              </x14:cfvo>
              <x14:cfvo type="num">
                <xm:f>1</xm:f>
              </x14:cfvo>
              <x14:cfIcon iconSet="3TrafficLights1" iconId="0"/>
              <x14:cfIcon iconSet="NoIcons" iconId="0"/>
              <x14:cfIcon iconSet="3TrafficLights1" iconId="2"/>
            </x14:iconSet>
          </x14:cfRule>
          <xm:sqref>L77:L85</xm:sqref>
        </x14:conditionalFormatting>
        <x14:conditionalFormatting xmlns:xm="http://schemas.microsoft.com/office/excel/2006/main">
          <x14:cfRule type="iconSet" priority="8" id="{2EFC6257-77C8-4671-A4D5-6601E0618216}">
            <x14:iconSet showValue="0" custom="1">
              <x14:cfvo type="percent">
                <xm:f>0</xm:f>
              </x14:cfvo>
              <x14:cfvo type="num">
                <xm:f>0</xm:f>
              </x14:cfvo>
              <x14:cfvo type="num">
                <xm:f>1</xm:f>
              </x14:cfvo>
              <x14:cfIcon iconSet="3TrafficLights1" iconId="0"/>
              <x14:cfIcon iconSet="NoIcons" iconId="0"/>
              <x14:cfIcon iconSet="3TrafficLights1" iconId="2"/>
            </x14:iconSet>
          </x14:cfRule>
          <xm:sqref>L74</xm:sqref>
        </x14:conditionalFormatting>
        <x14:conditionalFormatting xmlns:xm="http://schemas.microsoft.com/office/excel/2006/main">
          <x14:cfRule type="iconSet" priority="6" id="{36963212-409D-4047-858D-46C2B4D494EA}">
            <x14:iconSet showValue="0" custom="1">
              <x14:cfvo type="percent">
                <xm:f>0</xm:f>
              </x14:cfvo>
              <x14:cfvo type="num">
                <xm:f>0</xm:f>
              </x14:cfvo>
              <x14:cfvo type="num">
                <xm:f>1</xm:f>
              </x14:cfvo>
              <x14:cfIcon iconSet="3TrafficLights1" iconId="0"/>
              <x14:cfIcon iconSet="NoIcons" iconId="0"/>
              <x14:cfIcon iconSet="3TrafficLights1" iconId="2"/>
            </x14:iconSet>
          </x14:cfRule>
          <xm:sqref>L73</xm:sqref>
        </x14:conditionalFormatting>
        <x14:conditionalFormatting xmlns:xm="http://schemas.microsoft.com/office/excel/2006/main">
          <x14:cfRule type="iconSet" priority="5" id="{E938C853-F678-4E56-AE9A-49837F780195}">
            <x14:iconSet showValue="0" custom="1">
              <x14:cfvo type="percent">
                <xm:f>0</xm:f>
              </x14:cfvo>
              <x14:cfvo type="num">
                <xm:f>0</xm:f>
              </x14:cfvo>
              <x14:cfvo type="num">
                <xm:f>1</xm:f>
              </x14:cfvo>
              <x14:cfIcon iconSet="3TrafficLights1" iconId="0"/>
              <x14:cfIcon iconSet="NoIcons" iconId="0"/>
              <x14:cfIcon iconSet="3TrafficLights1" iconId="2"/>
            </x14:iconSet>
          </x14:cfRule>
          <xm:sqref>L71</xm:sqref>
        </x14:conditionalFormatting>
        <x14:conditionalFormatting xmlns:xm="http://schemas.microsoft.com/office/excel/2006/main">
          <x14:cfRule type="iconSet" priority="4" id="{D9B8EE3F-97CE-47DE-A2AF-FF6DFC49DEDB}">
            <x14:iconSet showValue="0" custom="1">
              <x14:cfvo type="percent">
                <xm:f>0</xm:f>
              </x14:cfvo>
              <x14:cfvo type="num">
                <xm:f>0</xm:f>
              </x14:cfvo>
              <x14:cfvo type="num">
                <xm:f>1</xm:f>
              </x14:cfvo>
              <x14:cfIcon iconSet="3TrafficLights1" iconId="0"/>
              <x14:cfIcon iconSet="NoIcons" iconId="0"/>
              <x14:cfIcon iconSet="3TrafficLights1" iconId="2"/>
            </x14:iconSet>
          </x14:cfRule>
          <xm:sqref>L61</xm:sqref>
        </x14:conditionalFormatting>
        <x14:conditionalFormatting xmlns:xm="http://schemas.microsoft.com/office/excel/2006/main">
          <x14:cfRule type="iconSet" priority="3" id="{BAD51B34-432B-4841-A9F4-CA0715535E48}">
            <x14:iconSet showValue="0" custom="1">
              <x14:cfvo type="percent">
                <xm:f>0</xm:f>
              </x14:cfvo>
              <x14:cfvo type="num">
                <xm:f>0</xm:f>
              </x14:cfvo>
              <x14:cfvo type="num">
                <xm:f>1</xm:f>
              </x14:cfvo>
              <x14:cfIcon iconSet="3TrafficLights1" iconId="0"/>
              <x14:cfIcon iconSet="NoIcons" iconId="0"/>
              <x14:cfIcon iconSet="3TrafficLights1" iconId="2"/>
            </x14:iconSet>
          </x14:cfRule>
          <xm:sqref>L59:L60</xm:sqref>
        </x14:conditionalFormatting>
        <x14:conditionalFormatting xmlns:xm="http://schemas.microsoft.com/office/excel/2006/main">
          <x14:cfRule type="iconSet" priority="2" id="{7120F172-35BE-4EF0-AA1C-F01605937FF2}">
            <x14:iconSet showValue="0" custom="1">
              <x14:cfvo type="percent">
                <xm:f>0</xm:f>
              </x14:cfvo>
              <x14:cfvo type="num">
                <xm:f>0</xm:f>
              </x14:cfvo>
              <x14:cfvo type="num">
                <xm:f>1</xm:f>
              </x14:cfvo>
              <x14:cfIcon iconSet="3TrafficLights1" iconId="0"/>
              <x14:cfIcon iconSet="NoIcons" iconId="0"/>
              <x14:cfIcon iconSet="3TrafficLights1" iconId="2"/>
            </x14:iconSet>
          </x14:cfRule>
          <xm:sqref>L55</xm:sqref>
        </x14:conditionalFormatting>
        <x14:conditionalFormatting xmlns:xm="http://schemas.microsoft.com/office/excel/2006/main">
          <x14:cfRule type="iconSet" priority="1" id="{7D568F7B-584D-4C49-8862-62D2FDC696B7}">
            <x14:iconSet showValue="0" custom="1">
              <x14:cfvo type="percent">
                <xm:f>0</xm:f>
              </x14:cfvo>
              <x14:cfvo type="num">
                <xm:f>0</xm:f>
              </x14:cfvo>
              <x14:cfvo type="num">
                <xm:f>1</xm:f>
              </x14:cfvo>
              <x14:cfIcon iconSet="3TrafficLights1" iconId="0"/>
              <x14:cfIcon iconSet="NoIcons" iconId="0"/>
              <x14:cfIcon iconSet="3TrafficLights1" iconId="2"/>
            </x14:iconSet>
          </x14:cfRule>
          <xm:sqref>L56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Data_original!$A$9:$A$91</xm:f>
          </x14:formula1>
          <xm:sqref>W5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C00000"/>
  </sheetPr>
  <dimension ref="A1:BG101"/>
  <sheetViews>
    <sheetView showGridLines="0" showZeros="0" zoomScaleNormal="100" zoomScaleSheetLayoutView="80" zoomScalePageLayoutView="71" workbookViewId="0">
      <selection activeCell="E2" sqref="E2"/>
    </sheetView>
  </sheetViews>
  <sheetFormatPr defaultColWidth="8.85546875" defaultRowHeight="14.25"/>
  <cols>
    <col min="1" max="1" width="1" style="37" customWidth="1"/>
    <col min="2" max="2" width="105.42578125" style="15" customWidth="1"/>
    <col min="3" max="3" width="1.28515625" style="37" customWidth="1"/>
    <col min="4" max="4" width="76.140625" style="15" customWidth="1"/>
    <col min="5" max="5" width="34.5703125" style="15" customWidth="1"/>
    <col min="6" max="6" width="2.7109375" style="15" customWidth="1"/>
    <col min="7" max="7" width="12.7109375" style="15" customWidth="1"/>
    <col min="8" max="8" width="7.28515625" style="15" bestFit="1" customWidth="1"/>
    <col min="9" max="9" width="8.5703125" style="15" bestFit="1" customWidth="1"/>
    <col min="10" max="10" width="7.28515625" style="15" bestFit="1" customWidth="1"/>
    <col min="11" max="11" width="8" style="15" bestFit="1" customWidth="1"/>
    <col min="12" max="12" width="5.140625" style="15" bestFit="1" customWidth="1"/>
    <col min="13" max="13" width="13.140625" style="15" customWidth="1"/>
    <col min="14" max="14" width="5.85546875" style="15" customWidth="1"/>
    <col min="15" max="15" width="12.7109375" style="15" customWidth="1"/>
    <col min="16" max="16" width="44.140625" style="15" customWidth="1"/>
    <col min="17" max="18" width="12.42578125" style="15" hidden="1" customWidth="1"/>
    <col min="19" max="19" width="18" style="167" customWidth="1"/>
    <col min="20" max="20" width="10.28515625" style="15" bestFit="1" customWidth="1"/>
    <col min="21" max="21" width="3.42578125" style="15" customWidth="1"/>
    <col min="22" max="22" width="12.7109375" style="15" customWidth="1"/>
    <col min="23" max="23" width="68.28515625" style="15" customWidth="1"/>
    <col min="24" max="24" width="10.140625" style="15" customWidth="1"/>
    <col min="25" max="25" width="11.28515625" style="15" customWidth="1"/>
    <col min="26" max="26" width="16.28515625" style="15" bestFit="1" customWidth="1"/>
    <col min="27" max="27" width="8.28515625" style="15" customWidth="1"/>
    <col min="28" max="28" width="34.7109375" style="15" bestFit="1" customWidth="1"/>
    <col min="29" max="29" width="9.28515625" style="15" customWidth="1"/>
    <col min="30" max="30" width="9" style="15" customWidth="1"/>
    <col min="31" max="31" width="8" style="15" bestFit="1" customWidth="1"/>
    <col min="32" max="32" width="8.85546875" style="15" customWidth="1"/>
    <col min="33" max="38" width="7.7109375" style="15" customWidth="1"/>
    <col min="39" max="16384" width="8.85546875" style="15"/>
  </cols>
  <sheetData>
    <row r="1" spans="1:59" ht="13.9" customHeight="1">
      <c r="A1" s="99"/>
      <c r="B1" s="14"/>
      <c r="C1" s="1124" t="s">
        <v>21</v>
      </c>
      <c r="D1" s="1125"/>
      <c r="E1" s="68" t="str">
        <f>Data_original!$A$8</f>
        <v>Site Name:</v>
      </c>
      <c r="F1" s="2"/>
      <c r="G1" s="2"/>
      <c r="H1" s="2"/>
      <c r="I1" s="2"/>
      <c r="J1" s="2"/>
      <c r="K1" s="2"/>
      <c r="L1" s="2"/>
      <c r="M1" s="2"/>
      <c r="N1" s="2"/>
      <c r="O1" s="2"/>
      <c r="P1" s="2"/>
      <c r="Q1" s="2"/>
      <c r="R1" s="2"/>
      <c r="S1" s="164"/>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13.9" customHeight="1">
      <c r="A2" s="99"/>
      <c r="B2" s="14"/>
      <c r="C2" s="1126"/>
      <c r="D2" s="1127"/>
      <c r="E2" s="163" t="s">
        <v>328</v>
      </c>
      <c r="F2" s="2"/>
      <c r="G2" s="2"/>
      <c r="H2" s="2"/>
      <c r="I2" s="2"/>
      <c r="J2" s="2"/>
      <c r="K2" s="2"/>
      <c r="L2" s="2"/>
      <c r="M2" s="2"/>
      <c r="N2" s="2"/>
      <c r="O2" s="2"/>
      <c r="P2" s="2"/>
      <c r="Q2" s="2"/>
      <c r="R2" s="2"/>
      <c r="S2" s="16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ht="13.9" customHeight="1">
      <c r="A3" s="99"/>
      <c r="B3" s="14"/>
      <c r="C3" s="99"/>
      <c r="D3" s="83"/>
      <c r="E3" s="2"/>
      <c r="F3" s="2"/>
      <c r="G3" s="2"/>
      <c r="H3" s="2"/>
      <c r="I3" s="2"/>
      <c r="J3" s="2"/>
      <c r="K3" s="2"/>
      <c r="L3" s="2"/>
      <c r="M3" s="2"/>
      <c r="N3" s="2"/>
      <c r="O3" s="2"/>
      <c r="P3" s="2"/>
      <c r="Q3" s="2"/>
      <c r="R3" s="2"/>
      <c r="S3" s="164"/>
      <c r="T3" s="2"/>
      <c r="U3" s="2"/>
      <c r="V3" s="2"/>
      <c r="W3" s="2"/>
      <c r="X3" s="2"/>
      <c r="Y3" s="2"/>
      <c r="Z3" s="2"/>
      <c r="AA3" s="2"/>
      <c r="AB3" s="2"/>
      <c r="AC3" s="2"/>
      <c r="AD3" s="2"/>
      <c r="AE3" s="2"/>
      <c r="AF3" s="95"/>
      <c r="AG3" s="95"/>
      <c r="AH3" s="95"/>
      <c r="AI3" s="95"/>
      <c r="AJ3" s="2"/>
      <c r="AK3" s="2"/>
      <c r="AL3" s="2"/>
      <c r="AM3" s="2"/>
      <c r="AN3" s="2"/>
      <c r="AO3" s="2"/>
      <c r="AP3" s="2"/>
      <c r="AQ3" s="2"/>
      <c r="AR3" s="2"/>
      <c r="AS3" s="2"/>
      <c r="AT3" s="2"/>
      <c r="AU3" s="2"/>
      <c r="AV3" s="2"/>
      <c r="AW3" s="2"/>
      <c r="AX3" s="2"/>
      <c r="AY3" s="2"/>
      <c r="AZ3" s="2"/>
      <c r="BA3" s="2"/>
      <c r="BB3" s="2"/>
      <c r="BC3" s="2"/>
      <c r="BD3" s="2"/>
      <c r="BE3" s="2"/>
      <c r="BF3" s="2"/>
      <c r="BG3" s="2"/>
    </row>
    <row r="4" spans="1:59" ht="13.9" customHeight="1">
      <c r="A4" s="99"/>
      <c r="B4" s="14"/>
      <c r="C4" s="99"/>
      <c r="D4" s="83"/>
      <c r="E4" s="2"/>
      <c r="F4" s="2"/>
      <c r="G4" s="2"/>
      <c r="H4" s="2"/>
      <c r="I4" s="2"/>
      <c r="J4" s="2"/>
      <c r="K4" s="2"/>
      <c r="L4" s="2"/>
      <c r="M4" s="2"/>
      <c r="N4" s="2"/>
      <c r="O4" s="95"/>
      <c r="P4" s="95"/>
      <c r="Q4" s="2"/>
      <c r="R4" s="2"/>
      <c r="S4" s="164"/>
      <c r="U4" s="2"/>
      <c r="V4" s="95" t="s">
        <v>42</v>
      </c>
      <c r="W4" s="2"/>
      <c r="X4" s="2"/>
      <c r="Y4" s="2"/>
      <c r="Z4" s="2"/>
      <c r="AA4" s="2"/>
      <c r="AB4" s="95" t="s">
        <v>24</v>
      </c>
      <c r="AC4" s="2"/>
      <c r="AD4" s="2"/>
      <c r="AE4" s="2"/>
      <c r="AF4" s="95" t="s">
        <v>11</v>
      </c>
      <c r="AG4" s="2"/>
      <c r="AH4" s="2"/>
      <c r="AI4" s="2"/>
      <c r="AJ4" s="18"/>
      <c r="AK4" s="18"/>
      <c r="AL4" s="18"/>
      <c r="AM4" s="2"/>
      <c r="AN4" s="2"/>
      <c r="AO4" s="2"/>
      <c r="AP4" s="2"/>
      <c r="AQ4" s="2"/>
      <c r="AR4" s="2"/>
      <c r="AS4" s="2"/>
      <c r="AT4" s="2"/>
      <c r="AU4" s="2"/>
      <c r="AV4" s="2"/>
      <c r="AW4" s="2"/>
      <c r="AX4" s="2"/>
      <c r="AY4" s="2"/>
      <c r="AZ4" s="2"/>
      <c r="BA4" s="2"/>
      <c r="BB4" s="2"/>
      <c r="BC4" s="2"/>
      <c r="BD4" s="2"/>
      <c r="BE4" s="2"/>
      <c r="BF4" s="2"/>
      <c r="BG4" s="2"/>
    </row>
    <row r="5" spans="1:59" ht="13.9" customHeight="1">
      <c r="A5" s="99"/>
      <c r="B5" s="14"/>
      <c r="C5" s="99"/>
      <c r="D5" s="83"/>
      <c r="E5" s="2"/>
      <c r="F5" s="2"/>
      <c r="G5" s="53" t="s">
        <v>18</v>
      </c>
      <c r="H5" s="55"/>
      <c r="I5" s="55"/>
      <c r="J5" s="55"/>
      <c r="K5" s="55"/>
      <c r="L5" s="54"/>
      <c r="M5" s="2"/>
      <c r="N5" s="168"/>
      <c r="O5" s="168" t="s">
        <v>41</v>
      </c>
      <c r="Q5" s="1128" t="s">
        <v>36</v>
      </c>
      <c r="R5" s="1128" t="s">
        <v>30</v>
      </c>
      <c r="S5" s="1128" t="s">
        <v>35</v>
      </c>
      <c r="U5" s="34"/>
      <c r="V5" s="3"/>
      <c r="W5" s="3"/>
      <c r="X5" s="1128" t="s">
        <v>36</v>
      </c>
      <c r="Y5" s="1128" t="s">
        <v>30</v>
      </c>
      <c r="Z5" s="1128" t="s">
        <v>35</v>
      </c>
      <c r="AA5" s="2"/>
      <c r="AB5" s="3"/>
      <c r="AC5" s="33" t="s">
        <v>14</v>
      </c>
      <c r="AD5" s="33" t="s">
        <v>15</v>
      </c>
      <c r="AE5" s="2"/>
      <c r="AF5" s="110" t="s">
        <v>43</v>
      </c>
      <c r="AG5" s="110" t="s">
        <v>37</v>
      </c>
      <c r="AH5" s="110" t="s">
        <v>38</v>
      </c>
      <c r="AI5" s="110" t="s">
        <v>39</v>
      </c>
      <c r="AJ5" s="18"/>
      <c r="AK5" s="18"/>
      <c r="AL5" s="18"/>
      <c r="AM5" s="2"/>
      <c r="AN5" s="2"/>
      <c r="AO5" s="2"/>
      <c r="AP5" s="2"/>
      <c r="AQ5" s="2"/>
      <c r="AR5" s="2"/>
      <c r="AS5" s="2"/>
      <c r="AT5" s="2"/>
      <c r="AU5" s="2"/>
      <c r="AV5" s="2"/>
      <c r="AW5" s="2"/>
      <c r="AX5" s="2"/>
      <c r="AY5" s="2"/>
      <c r="AZ5" s="2"/>
      <c r="BA5" s="2"/>
      <c r="BB5" s="2"/>
      <c r="BC5" s="2"/>
      <c r="BD5" s="2"/>
      <c r="BE5" s="2"/>
      <c r="BF5" s="2"/>
      <c r="BG5" s="2"/>
    </row>
    <row r="6" spans="1:59" ht="15.6" customHeight="1">
      <c r="A6" s="99"/>
      <c r="B6" s="14"/>
      <c r="C6" s="99"/>
      <c r="D6" s="83"/>
      <c r="E6" s="16"/>
      <c r="F6" s="16"/>
      <c r="G6" s="42"/>
      <c r="H6" s="42" t="s">
        <v>12</v>
      </c>
      <c r="I6" s="42" t="s">
        <v>13</v>
      </c>
      <c r="J6" s="42" t="s">
        <v>37</v>
      </c>
      <c r="K6" s="43" t="s">
        <v>38</v>
      </c>
      <c r="L6" s="42" t="s">
        <v>3</v>
      </c>
      <c r="M6" s="2"/>
      <c r="N6" s="34"/>
      <c r="O6" s="3"/>
      <c r="P6" s="3"/>
      <c r="Q6" s="1128"/>
      <c r="R6" s="1128"/>
      <c r="S6" s="1128"/>
      <c r="U6" s="34"/>
      <c r="V6" s="3"/>
      <c r="W6" s="3"/>
      <c r="X6" s="1128"/>
      <c r="Y6" s="1128"/>
      <c r="Z6" s="1128"/>
      <c r="AA6" s="2"/>
      <c r="AB6" s="39" t="s">
        <v>45</v>
      </c>
      <c r="AC6" s="106" t="str">
        <f>Data_original!BZ2</f>
        <v>Yes</v>
      </c>
      <c r="AD6" s="106" t="str">
        <f>Data_original!CA2</f>
        <v>Yes</v>
      </c>
      <c r="AE6" s="2"/>
      <c r="AF6" s="71" t="s">
        <v>6</v>
      </c>
      <c r="AG6" s="75">
        <f>Data_original!AI2</f>
        <v>23</v>
      </c>
      <c r="AH6" s="71">
        <f>Data_original!AJ2</f>
        <v>23</v>
      </c>
      <c r="AI6" s="75">
        <f t="shared" ref="AI6:AI11" si="0">SUM(AG6:AH6)</f>
        <v>46</v>
      </c>
      <c r="AJ6" s="18"/>
      <c r="AK6" s="18"/>
      <c r="AL6" s="18"/>
      <c r="AM6" s="2"/>
      <c r="AN6" s="2"/>
      <c r="AO6" s="2"/>
      <c r="AP6" s="2"/>
      <c r="AQ6" s="2"/>
      <c r="AR6" s="2"/>
      <c r="AS6" s="2"/>
      <c r="AT6" s="2"/>
      <c r="AU6" s="2"/>
      <c r="AV6" s="2"/>
      <c r="AW6" s="2"/>
      <c r="AX6" s="2"/>
      <c r="AY6" s="2"/>
      <c r="AZ6" s="2"/>
      <c r="BA6" s="2"/>
      <c r="BB6" s="2"/>
      <c r="BC6" s="2"/>
      <c r="BD6" s="2"/>
      <c r="BE6" s="2"/>
      <c r="BF6" s="2"/>
      <c r="BG6" s="2"/>
    </row>
    <row r="7" spans="1:59" ht="14.45" customHeight="1">
      <c r="A7" s="99"/>
      <c r="B7" s="14"/>
      <c r="C7" s="99"/>
      <c r="D7" s="83"/>
      <c r="E7" s="17"/>
      <c r="F7" s="17"/>
      <c r="G7" s="42" t="s">
        <v>6</v>
      </c>
      <c r="H7" s="44">
        <f>(J7/L12)</f>
        <v>0.23</v>
      </c>
      <c r="I7" s="44">
        <f>(K7/L12)*-1</f>
        <v>-0.23</v>
      </c>
      <c r="J7" s="45">
        <f>Data_original!AI2</f>
        <v>23</v>
      </c>
      <c r="K7" s="45">
        <f>Data_original!AJ2</f>
        <v>23</v>
      </c>
      <c r="L7" s="45">
        <f t="shared" ref="L7:L12" si="1">J7+K7</f>
        <v>46</v>
      </c>
      <c r="M7" s="2"/>
      <c r="N7" s="3"/>
      <c r="O7" s="31" t="s">
        <v>26</v>
      </c>
      <c r="P7" s="41" t="str">
        <f>Data_original!BJ1</f>
        <v># Toilets:</v>
      </c>
      <c r="Q7" s="32">
        <v>1</v>
      </c>
      <c r="R7" s="32">
        <v>1</v>
      </c>
      <c r="S7" s="97">
        <f>Data_original!BJ2</f>
        <v>43</v>
      </c>
      <c r="U7" s="19"/>
      <c r="V7" s="90" t="s">
        <v>29</v>
      </c>
      <c r="W7" s="87" t="str">
        <f>Data_original!DB1</f>
        <v>Asylum Procedures:</v>
      </c>
      <c r="X7" s="88">
        <v>1</v>
      </c>
      <c r="Y7" s="88">
        <v>0.7</v>
      </c>
      <c r="Z7" s="88" t="str">
        <f>Data_original!DB2</f>
        <v>No</v>
      </c>
      <c r="AA7" s="2"/>
      <c r="AB7" s="40" t="s">
        <v>46</v>
      </c>
      <c r="AC7" s="107" t="str">
        <f>Data_original!CB2</f>
        <v>No</v>
      </c>
      <c r="AD7" s="107">
        <f>Data_original!CC2</f>
        <v>100</v>
      </c>
      <c r="AE7" s="2"/>
      <c r="AF7" s="72" t="s">
        <v>7</v>
      </c>
      <c r="AG7" s="75">
        <f>Data_original!AK2</f>
        <v>54</v>
      </c>
      <c r="AH7" s="71" t="str">
        <f>Data_original!AL2</f>
        <v>Available all day</v>
      </c>
      <c r="AI7" s="75">
        <f t="shared" si="0"/>
        <v>54</v>
      </c>
      <c r="AJ7" s="18"/>
      <c r="AK7" s="18"/>
      <c r="AL7" s="18"/>
      <c r="AM7" s="2"/>
      <c r="AN7" s="2"/>
      <c r="AO7" s="2"/>
      <c r="AP7" s="2"/>
      <c r="AQ7" s="2"/>
      <c r="AR7" s="2"/>
      <c r="AS7" s="2"/>
      <c r="AT7" s="2"/>
      <c r="AU7" s="2"/>
      <c r="AV7" s="2"/>
      <c r="AW7" s="2"/>
      <c r="AX7" s="2"/>
      <c r="AY7" s="2"/>
      <c r="AZ7" s="2"/>
      <c r="BA7" s="2"/>
      <c r="BB7" s="2"/>
      <c r="BC7" s="2"/>
      <c r="BD7" s="2"/>
      <c r="BE7" s="2"/>
      <c r="BF7" s="2"/>
      <c r="BG7" s="2"/>
    </row>
    <row r="8" spans="1:59">
      <c r="A8" s="99"/>
      <c r="B8" s="14"/>
      <c r="C8" s="99"/>
      <c r="D8" s="83"/>
      <c r="E8" s="2"/>
      <c r="F8" s="2"/>
      <c r="G8" s="46" t="s">
        <v>7</v>
      </c>
      <c r="H8" s="44">
        <f>(J8/L12)</f>
        <v>0.54</v>
      </c>
      <c r="I8" s="44" t="e">
        <f>(K8/L12)*-1</f>
        <v>#VALUE!</v>
      </c>
      <c r="J8" s="45">
        <f>Data_original!AK2</f>
        <v>54</v>
      </c>
      <c r="K8" s="45" t="str">
        <f>Data_original!AL2</f>
        <v>Available all day</v>
      </c>
      <c r="L8" s="45" t="e">
        <f t="shared" si="1"/>
        <v>#VALUE!</v>
      </c>
      <c r="M8" s="2"/>
      <c r="N8" s="3"/>
      <c r="O8" s="31"/>
      <c r="P8" s="41" t="str">
        <f>Data_original!BP1</f>
        <v>Showers in separated area for women:</v>
      </c>
      <c r="Q8" s="32">
        <v>1</v>
      </c>
      <c r="R8" s="32">
        <v>1</v>
      </c>
      <c r="S8" s="97" t="str">
        <f>Data_original!BP2</f>
        <v>Yes</v>
      </c>
      <c r="U8" s="19"/>
      <c r="V8" s="90"/>
      <c r="W8" s="87" t="str">
        <f>Data_original!DC1</f>
        <v>Food distributions:</v>
      </c>
      <c r="X8" s="88">
        <v>0.5</v>
      </c>
      <c r="Y8" s="88">
        <v>0.5</v>
      </c>
      <c r="Z8" s="88" t="str">
        <f>Data_original!DC2</f>
        <v>No</v>
      </c>
      <c r="AA8" s="2"/>
      <c r="AB8" s="39" t="s">
        <v>47</v>
      </c>
      <c r="AC8" s="106" t="str">
        <f>Data_original!CD2</f>
        <v>No</v>
      </c>
      <c r="AD8" s="106" t="str">
        <f>Data_original!CE2</f>
        <v>No</v>
      </c>
      <c r="AE8" s="69"/>
      <c r="AF8" s="73" t="s">
        <v>8</v>
      </c>
      <c r="AG8" s="76" t="str">
        <f>Data_original!AM2</f>
        <v>None</v>
      </c>
      <c r="AH8" s="74">
        <f>Data_original!AN2</f>
        <v>0</v>
      </c>
      <c r="AI8" s="75">
        <f t="shared" si="0"/>
        <v>0</v>
      </c>
      <c r="AJ8" s="18"/>
      <c r="AK8" s="18"/>
      <c r="AL8" s="18"/>
      <c r="AM8" s="2"/>
      <c r="AN8" s="2"/>
      <c r="AO8" s="2"/>
      <c r="AP8" s="2"/>
      <c r="AQ8" s="2"/>
      <c r="AR8" s="2"/>
      <c r="AS8" s="2"/>
      <c r="AT8" s="2"/>
      <c r="AU8" s="2"/>
      <c r="AV8" s="2"/>
      <c r="AW8" s="2"/>
      <c r="AX8" s="2"/>
      <c r="AY8" s="2"/>
      <c r="AZ8" s="2"/>
      <c r="BA8" s="2"/>
      <c r="BB8" s="2"/>
      <c r="BC8" s="2"/>
      <c r="BD8" s="2"/>
      <c r="BE8" s="2"/>
      <c r="BF8" s="2"/>
      <c r="BG8" s="2"/>
    </row>
    <row r="9" spans="1:59">
      <c r="A9" s="99"/>
      <c r="B9" s="14"/>
      <c r="C9" s="99"/>
      <c r="D9" s="83"/>
      <c r="E9" s="2"/>
      <c r="F9" s="2"/>
      <c r="G9" s="47" t="s">
        <v>8</v>
      </c>
      <c r="H9" s="44" t="e">
        <f>(J9/L12)</f>
        <v>#VALUE!</v>
      </c>
      <c r="I9" s="44">
        <f>(K9/L12)*-1</f>
        <v>0</v>
      </c>
      <c r="J9" s="45" t="str">
        <f>Data_original!AM2</f>
        <v>None</v>
      </c>
      <c r="K9" s="45">
        <f>Data_original!AN2</f>
        <v>0</v>
      </c>
      <c r="L9" s="45" t="e">
        <f t="shared" si="1"/>
        <v>#VALUE!</v>
      </c>
      <c r="M9" s="2"/>
      <c r="N9" s="3"/>
      <c r="O9" s="90" t="s">
        <v>27</v>
      </c>
      <c r="P9" s="87" t="str">
        <f>Data_original!AF1</f>
        <v>Third nationality present</v>
      </c>
      <c r="Q9" s="87" t="str">
        <f>Data_original!AG1</f>
        <v>Third nationality present Other</v>
      </c>
      <c r="R9" s="87" t="str">
        <f>Data_original!AH1</f>
        <v>% 3rd Nationality</v>
      </c>
      <c r="S9" s="94">
        <f>Data_original!AF2</f>
        <v>0</v>
      </c>
      <c r="U9" s="19"/>
      <c r="V9" s="31" t="s">
        <v>26</v>
      </c>
      <c r="W9" s="41" t="str">
        <f>Data_original!DD1</f>
        <v>Shelter allocation:</v>
      </c>
      <c r="X9" s="32">
        <v>1</v>
      </c>
      <c r="Y9" s="32">
        <v>0.75</v>
      </c>
      <c r="Z9" s="32" t="str">
        <f>Data_original!DD2</f>
        <v>No</v>
      </c>
      <c r="AA9" s="2"/>
      <c r="AB9" s="40" t="s">
        <v>48</v>
      </c>
      <c r="AC9" s="107" t="str">
        <f>Data_original!CF2</f>
        <v>On site</v>
      </c>
      <c r="AD9" s="107" t="str">
        <f>Data_original!CG2</f>
        <v>No</v>
      </c>
      <c r="AE9" s="69"/>
      <c r="AF9" s="74" t="s">
        <v>9</v>
      </c>
      <c r="AG9" s="76" t="str">
        <f>Data_original!AO2</f>
        <v>No</v>
      </c>
      <c r="AH9" s="74">
        <f>Data_original!AP2</f>
        <v>0</v>
      </c>
      <c r="AI9" s="75">
        <f t="shared" si="0"/>
        <v>0</v>
      </c>
      <c r="AJ9" s="18"/>
      <c r="AK9" s="18"/>
      <c r="AL9" s="18"/>
      <c r="AM9" s="2"/>
      <c r="AN9" s="2"/>
      <c r="AO9" s="2"/>
      <c r="AP9" s="2"/>
      <c r="AQ9" s="2"/>
      <c r="AR9" s="2"/>
      <c r="AS9" s="2"/>
      <c r="AT9" s="2"/>
      <c r="AU9" s="2"/>
      <c r="AV9" s="2"/>
      <c r="AW9" s="2"/>
      <c r="AX9" s="2"/>
      <c r="AY9" s="2"/>
      <c r="AZ9" s="2"/>
      <c r="BA9" s="2"/>
      <c r="BB9" s="2"/>
      <c r="BC9" s="2"/>
      <c r="BD9" s="2"/>
      <c r="BE9" s="2"/>
      <c r="BF9" s="2"/>
      <c r="BG9" s="2"/>
    </row>
    <row r="10" spans="1:59">
      <c r="A10" s="99"/>
      <c r="B10" s="14"/>
      <c r="C10" s="99"/>
      <c r="D10" s="83"/>
      <c r="E10" s="2"/>
      <c r="F10" s="2"/>
      <c r="G10" s="42" t="s">
        <v>9</v>
      </c>
      <c r="H10" s="44" t="e">
        <f>(J10/L12)</f>
        <v>#VALUE!</v>
      </c>
      <c r="I10" s="44">
        <f>(K10/L12)*-1</f>
        <v>0</v>
      </c>
      <c r="J10" s="45" t="str">
        <f>Data_original!AO2</f>
        <v>No</v>
      </c>
      <c r="K10" s="45">
        <f>Data_original!AP2</f>
        <v>0</v>
      </c>
      <c r="L10" s="45" t="e">
        <f t="shared" si="1"/>
        <v>#VALUE!</v>
      </c>
      <c r="M10" s="2"/>
      <c r="N10" s="3"/>
      <c r="O10" s="90"/>
      <c r="P10" s="87" t="str">
        <f>Data_original!AH1</f>
        <v>% 3rd Nationality</v>
      </c>
      <c r="Q10" s="87" t="str">
        <f>Data_original!AJ1</f>
        <v>% Adult women estimation</v>
      </c>
      <c r="R10" s="87" t="str">
        <f>Data_original!AK1</f>
        <v>% Under 18s estimation</v>
      </c>
      <c r="S10" s="94">
        <f>Data_original!AH2</f>
        <v>0</v>
      </c>
      <c r="U10" s="3"/>
      <c r="V10" s="3"/>
      <c r="W10" s="41" t="str">
        <f>Data_original!DE1</f>
        <v>Media/Newspapers:</v>
      </c>
      <c r="X10" s="32">
        <v>1</v>
      </c>
      <c r="Y10" s="32">
        <v>0.8</v>
      </c>
      <c r="Z10" s="32" t="str">
        <f>Data_original!DD2</f>
        <v>No</v>
      </c>
      <c r="AA10" s="2"/>
      <c r="AB10" s="39" t="s">
        <v>49</v>
      </c>
      <c r="AC10" s="106" t="str">
        <f>Data_original!CH2</f>
        <v>No</v>
      </c>
      <c r="AD10" s="106" t="str">
        <f>Data_original!CI2</f>
        <v>Yes</v>
      </c>
      <c r="AE10" s="69"/>
      <c r="AF10" s="74" t="s">
        <v>40</v>
      </c>
      <c r="AG10" s="76">
        <f>Data_original!AQ2</f>
        <v>0</v>
      </c>
      <c r="AH10" s="74">
        <f>Data_original!AR2</f>
        <v>0</v>
      </c>
      <c r="AI10" s="75">
        <f t="shared" si="0"/>
        <v>0</v>
      </c>
      <c r="AJ10" s="18"/>
      <c r="AK10" s="18"/>
      <c r="AL10" s="18"/>
      <c r="AM10" s="2"/>
      <c r="AN10" s="2"/>
      <c r="AO10" s="2"/>
      <c r="AP10" s="2"/>
      <c r="AQ10" s="2"/>
      <c r="AR10" s="2"/>
      <c r="AS10" s="2"/>
      <c r="AT10" s="2"/>
      <c r="AU10" s="2"/>
      <c r="AV10" s="2"/>
      <c r="AW10" s="2"/>
      <c r="AX10" s="2"/>
      <c r="AY10" s="2"/>
      <c r="AZ10" s="2"/>
      <c r="BA10" s="2"/>
      <c r="BB10" s="2"/>
      <c r="BC10" s="2"/>
      <c r="BD10" s="2"/>
      <c r="BE10" s="2"/>
      <c r="BF10" s="2"/>
      <c r="BG10" s="2"/>
    </row>
    <row r="11" spans="1:59">
      <c r="A11" s="99"/>
      <c r="B11" s="14"/>
      <c r="C11" s="99"/>
      <c r="D11" s="83"/>
      <c r="E11" s="2"/>
      <c r="F11" s="2"/>
      <c r="G11" s="42" t="s">
        <v>10</v>
      </c>
      <c r="H11" s="44">
        <f>(J11/L12)</f>
        <v>0</v>
      </c>
      <c r="I11" s="44">
        <f>(K11/L12)*-1</f>
        <v>0</v>
      </c>
      <c r="J11" s="45">
        <f>Data_original!AQ2</f>
        <v>0</v>
      </c>
      <c r="K11" s="45">
        <f>Data_original!AR2</f>
        <v>0</v>
      </c>
      <c r="L11" s="45">
        <f t="shared" si="1"/>
        <v>0</v>
      </c>
      <c r="M11" s="2"/>
      <c r="N11" s="3"/>
      <c r="O11" s="90"/>
      <c r="P11" s="87" t="str">
        <f>Data_original!AI1</f>
        <v>% Adult men estimation</v>
      </c>
      <c r="Q11" s="94">
        <v>5</v>
      </c>
      <c r="R11" s="94">
        <v>7</v>
      </c>
      <c r="S11" s="94">
        <f>Data_original!AI2</f>
        <v>23</v>
      </c>
      <c r="U11" s="19"/>
      <c r="V11" s="86" t="s">
        <v>27</v>
      </c>
      <c r="W11" s="87" t="str">
        <f>Data_original!DF1</f>
        <v>Restoring family links services:</v>
      </c>
      <c r="X11" s="89" t="s">
        <v>56</v>
      </c>
      <c r="Y11" s="89" t="s">
        <v>56</v>
      </c>
      <c r="Z11" s="89" t="str">
        <f>Data_original!DF2</f>
        <v>No</v>
      </c>
      <c r="AA11" s="2"/>
      <c r="AB11" s="40" t="s">
        <v>50</v>
      </c>
      <c r="AC11" s="107" t="str">
        <f>Data_original!CJ2</f>
        <v>No</v>
      </c>
      <c r="AD11" s="107" t="str">
        <f>Data_original!CK2</f>
        <v>Yes</v>
      </c>
      <c r="AE11" s="69"/>
      <c r="AF11" s="74" t="s">
        <v>39</v>
      </c>
      <c r="AG11" s="76">
        <f>SUM(AG6:AG10)</f>
        <v>77</v>
      </c>
      <c r="AH11" s="74">
        <f>SUM(AH6:AH10)</f>
        <v>23</v>
      </c>
      <c r="AI11" s="75">
        <f t="shared" si="0"/>
        <v>100</v>
      </c>
      <c r="AJ11" s="18"/>
      <c r="AK11" s="18"/>
      <c r="AL11" s="18"/>
      <c r="AM11" s="2"/>
      <c r="AN11" s="2"/>
      <c r="AO11" s="2"/>
      <c r="AP11" s="2"/>
      <c r="AQ11" s="2"/>
      <c r="AR11" s="2"/>
      <c r="AS11" s="2"/>
      <c r="AT11" s="2"/>
      <c r="AU11" s="2"/>
      <c r="AV11" s="2"/>
      <c r="AW11" s="2"/>
      <c r="AX11" s="2"/>
      <c r="AY11" s="2"/>
      <c r="AZ11" s="2"/>
      <c r="BA11" s="2"/>
      <c r="BB11" s="2"/>
      <c r="BC11" s="2"/>
      <c r="BD11" s="2"/>
      <c r="BE11" s="2"/>
      <c r="BF11" s="2"/>
      <c r="BG11" s="2"/>
    </row>
    <row r="12" spans="1:59">
      <c r="A12" s="99"/>
      <c r="B12" s="14"/>
      <c r="C12" s="99"/>
      <c r="D12" s="83"/>
      <c r="E12" s="2"/>
      <c r="F12" s="2"/>
      <c r="G12" s="48" t="s">
        <v>39</v>
      </c>
      <c r="H12" s="48"/>
      <c r="I12" s="48"/>
      <c r="J12" s="45">
        <f>SUM(J7:J11)</f>
        <v>77</v>
      </c>
      <c r="K12" s="45">
        <f>SUM(K7:K11)</f>
        <v>23</v>
      </c>
      <c r="L12" s="45">
        <f t="shared" si="1"/>
        <v>100</v>
      </c>
      <c r="M12" s="2"/>
      <c r="N12" s="3"/>
      <c r="O12" s="31" t="s">
        <v>28</v>
      </c>
      <c r="P12" s="41" t="str">
        <f>Data_original!AQ1</f>
        <v># Tents:</v>
      </c>
      <c r="Q12" s="41" t="str">
        <f>Data_original!AR1</f>
        <v>Size tents:</v>
      </c>
      <c r="R12" s="41" t="str">
        <f>Data_original!AS1</f>
        <v># Rub Halls:</v>
      </c>
      <c r="S12" s="33">
        <f>Data_original!AQ2</f>
        <v>0</v>
      </c>
      <c r="T12" s="15" t="e">
        <f>Data_original!K2/Data_original!AQ2</f>
        <v>#VALUE!</v>
      </c>
      <c r="U12" s="19"/>
      <c r="V12" s="86"/>
      <c r="W12" s="87" t="str">
        <f>Data_original!DG1</f>
        <v>UNHCR's services:</v>
      </c>
      <c r="X12" s="89" t="s">
        <v>57</v>
      </c>
      <c r="Y12" s="89" t="s">
        <v>57</v>
      </c>
      <c r="Z12" s="89" t="str">
        <f>Data_original!DG2</f>
        <v>No</v>
      </c>
      <c r="AA12" s="2"/>
      <c r="AB12" s="39" t="s">
        <v>51</v>
      </c>
      <c r="AC12" s="106">
        <f>Data_original!CL2</f>
        <v>0</v>
      </c>
      <c r="AD12" s="106" t="str">
        <f>Data_original!CM2</f>
        <v>No</v>
      </c>
      <c r="AE12" s="69"/>
      <c r="AF12" s="2"/>
      <c r="AG12" s="2"/>
      <c r="AH12" s="2"/>
      <c r="AI12" s="2"/>
      <c r="AJ12" s="18"/>
      <c r="AK12" s="18"/>
      <c r="AL12" s="18"/>
      <c r="AM12" s="2"/>
      <c r="AN12" s="2"/>
      <c r="AO12" s="2"/>
      <c r="AP12" s="2"/>
      <c r="AQ12" s="2"/>
      <c r="AR12" s="2"/>
      <c r="AS12" s="2"/>
      <c r="AT12" s="2"/>
      <c r="AU12" s="2"/>
      <c r="AV12" s="2"/>
      <c r="AW12" s="2"/>
      <c r="AX12" s="2"/>
      <c r="AY12" s="2"/>
      <c r="AZ12" s="2"/>
      <c r="BA12" s="2"/>
      <c r="BB12" s="2"/>
      <c r="BC12" s="2"/>
      <c r="BD12" s="2"/>
      <c r="BE12" s="2"/>
      <c r="BF12" s="2"/>
      <c r="BG12" s="2"/>
    </row>
    <row r="13" spans="1:59">
      <c r="A13" s="99"/>
      <c r="C13" s="99"/>
      <c r="D13" s="83"/>
      <c r="E13" s="2"/>
      <c r="F13" s="2"/>
      <c r="G13" s="2"/>
      <c r="H13" s="2"/>
      <c r="I13" s="2"/>
      <c r="J13" s="2"/>
      <c r="K13" s="2"/>
      <c r="L13" s="2"/>
      <c r="M13" s="2"/>
      <c r="N13" s="3"/>
      <c r="O13" s="31"/>
      <c r="P13" s="41" t="str">
        <f>Data_original!AS1</f>
        <v># Rub Halls:</v>
      </c>
      <c r="Q13" s="41" t="str">
        <f>Data_original!AT1</f>
        <v># RHUs:</v>
      </c>
      <c r="R13" s="41" t="str">
        <f>Data_original!AU1</f>
        <v># Pre Fabs:</v>
      </c>
      <c r="S13" s="33">
        <f>Data_original!AS2</f>
        <v>0</v>
      </c>
      <c r="U13" s="19"/>
      <c r="V13" s="86"/>
      <c r="W13" s="87" t="str">
        <f>Data_original!DH1</f>
        <v>NGOs/Local Org services:</v>
      </c>
      <c r="X13" s="89" t="s">
        <v>31</v>
      </c>
      <c r="Y13" s="89">
        <v>3</v>
      </c>
      <c r="Z13" s="92" t="str">
        <f>Data_original!DH2</f>
        <v>No</v>
      </c>
      <c r="AA13" s="2"/>
      <c r="AB13" s="40" t="s">
        <v>52</v>
      </c>
      <c r="AC13" s="107" t="str">
        <f>Data_original!CN2</f>
        <v>No</v>
      </c>
      <c r="AD13" s="107" t="str">
        <f>Data_original!CO2</f>
        <v>No</v>
      </c>
      <c r="AE13" s="69"/>
      <c r="AF13" s="2"/>
      <c r="AG13" s="2"/>
      <c r="AH13" s="2"/>
      <c r="AI13" s="2"/>
      <c r="AJ13" s="18"/>
      <c r="AK13" s="18"/>
      <c r="AL13" s="18"/>
      <c r="AM13" s="2"/>
      <c r="AN13" s="2"/>
      <c r="AO13" s="2"/>
      <c r="AP13" s="2"/>
      <c r="AQ13" s="2"/>
      <c r="AR13" s="2"/>
      <c r="AS13" s="2"/>
      <c r="AT13" s="2"/>
      <c r="AU13" s="2"/>
      <c r="AV13" s="2"/>
      <c r="AW13" s="2"/>
      <c r="AX13" s="2"/>
      <c r="AY13" s="2"/>
      <c r="AZ13" s="2"/>
      <c r="BA13" s="2"/>
      <c r="BB13" s="2"/>
      <c r="BC13" s="2"/>
      <c r="BD13" s="2"/>
      <c r="BE13" s="2"/>
      <c r="BF13" s="2"/>
      <c r="BG13" s="2"/>
    </row>
    <row r="14" spans="1:59">
      <c r="A14" s="99"/>
      <c r="B14" s="14"/>
      <c r="C14" s="99"/>
      <c r="D14" s="83"/>
      <c r="E14" s="2"/>
      <c r="F14" s="2"/>
      <c r="G14" s="2"/>
      <c r="H14" s="2"/>
      <c r="I14" s="2"/>
      <c r="J14" s="2"/>
      <c r="K14" s="2"/>
      <c r="L14" s="2"/>
      <c r="M14" s="2"/>
      <c r="N14" s="3"/>
      <c r="O14" s="31"/>
      <c r="P14" s="41" t="str">
        <f>Data_original!AW1</f>
        <v># people accommodated in buildings:</v>
      </c>
      <c r="Q14" s="41" t="str">
        <f>Data_original!AX1</f>
        <v>Shelter/Note Other purpose</v>
      </c>
      <c r="R14" s="41" t="str">
        <f>Data_original!AY1</f>
        <v># Tents:</v>
      </c>
      <c r="S14" s="33">
        <f>Data_original!AW2</f>
        <v>328</v>
      </c>
      <c r="U14" s="19"/>
      <c r="V14" s="31" t="s">
        <v>28</v>
      </c>
      <c r="W14" s="41" t="str">
        <f>Data_original!DI1</f>
        <v>Two way communication system operational:</v>
      </c>
      <c r="X14" s="81" t="s">
        <v>58</v>
      </c>
      <c r="Y14" s="81" t="s">
        <v>58</v>
      </c>
      <c r="Z14" s="81" t="str">
        <f>Data_original!DI2</f>
        <v>No</v>
      </c>
      <c r="AA14" s="2"/>
      <c r="AB14" s="38" t="s">
        <v>3</v>
      </c>
      <c r="AC14" s="106">
        <f>SUM(AC6:AC13)</f>
        <v>0</v>
      </c>
      <c r="AD14" s="106">
        <f>SUM(AD6:AD13)</f>
        <v>100</v>
      </c>
      <c r="AE14" s="69"/>
      <c r="AF14" s="2"/>
      <c r="AG14" s="2"/>
      <c r="AH14" s="2"/>
      <c r="AI14" s="2"/>
      <c r="AJ14" s="18"/>
      <c r="AK14" s="18"/>
      <c r="AL14" s="18"/>
      <c r="AM14" s="2"/>
      <c r="AN14" s="2"/>
      <c r="AO14" s="2"/>
      <c r="AP14" s="2"/>
      <c r="AQ14" s="2"/>
      <c r="AR14" s="2"/>
      <c r="AS14" s="2"/>
      <c r="AT14" s="2"/>
      <c r="AU14" s="2"/>
      <c r="AV14" s="2"/>
      <c r="AW14" s="2"/>
      <c r="AX14" s="2"/>
      <c r="AY14" s="2"/>
      <c r="AZ14" s="2"/>
      <c r="BA14" s="2"/>
      <c r="BB14" s="2"/>
      <c r="BC14" s="2"/>
      <c r="BD14" s="2"/>
      <c r="BE14" s="2"/>
      <c r="BF14" s="2"/>
      <c r="BG14" s="2"/>
    </row>
    <row r="15" spans="1:59" ht="15">
      <c r="A15" s="99"/>
      <c r="B15" s="14"/>
      <c r="C15" s="99"/>
      <c r="D15" s="83"/>
      <c r="E15" s="2"/>
      <c r="F15" s="2"/>
      <c r="G15" s="53" t="s">
        <v>17</v>
      </c>
      <c r="H15" s="55"/>
      <c r="I15" s="55"/>
      <c r="J15" s="54"/>
      <c r="K15" s="2"/>
      <c r="L15" s="2"/>
      <c r="M15" s="2"/>
      <c r="N15" s="3"/>
      <c r="O15" s="31"/>
      <c r="P15" s="41" t="str">
        <f>Data_original!AX1</f>
        <v>Shelter/Note Other purpose</v>
      </c>
      <c r="Q15" s="41" t="str">
        <f>Data_original!AY1</f>
        <v># Tents:</v>
      </c>
      <c r="R15" s="41" t="str">
        <f>Data_original!AZ1</f>
        <v xml:space="preserve"># Rub Halls: </v>
      </c>
      <c r="S15" s="33">
        <f>Data_original!AX2</f>
        <v>0</v>
      </c>
      <c r="U15" s="19"/>
      <c r="V15" s="93"/>
      <c r="W15" s="41" t="str">
        <f>Data_original!DJ1</f>
        <v>Additional comments:</v>
      </c>
      <c r="X15" s="81" t="s">
        <v>59</v>
      </c>
      <c r="Y15" s="81" t="s">
        <v>59</v>
      </c>
      <c r="Z15" s="81" t="str">
        <f>Data_original!DJ2</f>
        <v xml:space="preserve">Open for one day. Prob with water supply. Health center in process of being set up. </v>
      </c>
      <c r="AA15" s="2"/>
      <c r="AB15" s="2"/>
      <c r="AC15" s="2"/>
      <c r="AD15" s="2"/>
      <c r="AE15" s="2"/>
      <c r="AF15" s="2"/>
      <c r="AG15" s="2"/>
      <c r="AH15" s="2"/>
      <c r="AI15" s="2"/>
      <c r="AJ15" s="18"/>
      <c r="AK15" s="18"/>
      <c r="AL15" s="18"/>
      <c r="AM15" s="2"/>
      <c r="AN15" s="2"/>
      <c r="AO15" s="2"/>
      <c r="AP15" s="2"/>
      <c r="AQ15" s="2"/>
      <c r="AR15" s="2"/>
      <c r="AS15" s="2"/>
      <c r="AT15" s="2"/>
      <c r="AU15" s="2"/>
      <c r="AV15" s="2"/>
      <c r="AW15" s="2"/>
      <c r="AX15" s="2"/>
      <c r="AY15" s="2"/>
      <c r="AZ15" s="2"/>
      <c r="BA15" s="2"/>
      <c r="BB15" s="2"/>
      <c r="BC15" s="2"/>
      <c r="BD15" s="2"/>
      <c r="BE15" s="2"/>
      <c r="BF15" s="2"/>
      <c r="BG15" s="2"/>
    </row>
    <row r="16" spans="1:59" ht="15">
      <c r="A16" s="99"/>
      <c r="B16" s="14"/>
      <c r="C16" s="99"/>
      <c r="D16" s="83"/>
      <c r="E16" s="2"/>
      <c r="F16" s="2"/>
      <c r="G16" s="50" t="str">
        <f>Data_original!U2</f>
        <v>No</v>
      </c>
      <c r="H16" s="50" t="str">
        <f>Data_original!W2</f>
        <v>No</v>
      </c>
      <c r="I16" s="50" t="str">
        <f>Data_original!Y2</f>
        <v>No</v>
      </c>
      <c r="J16" s="50"/>
      <c r="K16" s="2"/>
      <c r="L16" s="2"/>
      <c r="M16" s="2"/>
      <c r="N16" s="3"/>
      <c r="O16" s="90" t="s">
        <v>2</v>
      </c>
      <c r="P16" s="87" t="str">
        <f>Data_original!AY1</f>
        <v># Tents:</v>
      </c>
      <c r="Q16" s="88">
        <v>1</v>
      </c>
      <c r="R16" s="88">
        <v>1</v>
      </c>
      <c r="S16" s="96">
        <f>Data_original!AY2</f>
        <v>0</v>
      </c>
      <c r="U16" s="19"/>
      <c r="V16" s="93"/>
      <c r="W16" s="41">
        <f>Data_original!DK1</f>
        <v>0</v>
      </c>
      <c r="X16" s="81" t="s">
        <v>60</v>
      </c>
      <c r="Y16" s="81" t="s">
        <v>60</v>
      </c>
      <c r="Z16" s="81" t="str">
        <f>Data_original!DK2</f>
        <v>2016-03-31T11:13:48.417+03</v>
      </c>
      <c r="AA16" s="2"/>
      <c r="AB16" s="2"/>
      <c r="AC16" s="2"/>
      <c r="AD16" s="2"/>
      <c r="AE16" s="2"/>
      <c r="AF16" s="2"/>
      <c r="AG16" s="2"/>
      <c r="AH16" s="2"/>
      <c r="AI16" s="2"/>
      <c r="AJ16" s="18"/>
      <c r="AK16" s="18"/>
      <c r="AL16" s="18"/>
      <c r="AM16" s="2"/>
      <c r="AN16" s="2"/>
      <c r="AO16" s="2"/>
      <c r="AP16" s="2"/>
      <c r="AQ16" s="2"/>
      <c r="AR16" s="2"/>
      <c r="AS16" s="2"/>
      <c r="AT16" s="2"/>
      <c r="AU16" s="2"/>
      <c r="AV16" s="2"/>
      <c r="AW16" s="2"/>
      <c r="AX16" s="2"/>
      <c r="AY16" s="2"/>
      <c r="AZ16" s="2"/>
      <c r="BA16" s="2"/>
      <c r="BB16" s="2"/>
      <c r="BC16" s="2"/>
      <c r="BD16" s="2"/>
      <c r="BE16" s="2"/>
      <c r="BF16" s="2"/>
      <c r="BG16" s="2"/>
    </row>
    <row r="17" spans="1:59">
      <c r="A17" s="99"/>
      <c r="B17" s="14"/>
      <c r="C17" s="99"/>
      <c r="D17" s="83"/>
      <c r="E17" s="2"/>
      <c r="F17" s="2"/>
      <c r="G17" s="50" t="str">
        <f>Data_original!V2</f>
        <v>Yes</v>
      </c>
      <c r="H17" s="50" t="str">
        <f>Data_original!X2</f>
        <v>No</v>
      </c>
      <c r="I17" s="50" t="str">
        <f>Data_original!Z2</f>
        <v>Syrian</v>
      </c>
      <c r="J17" s="50"/>
      <c r="K17" s="2"/>
      <c r="L17" s="2"/>
      <c r="M17" s="2"/>
      <c r="N17" s="3"/>
      <c r="O17" s="31" t="s">
        <v>4</v>
      </c>
      <c r="P17" s="41" t="str">
        <f>Data_original!BG1</f>
        <v>% Need sleeping bags</v>
      </c>
      <c r="Q17" s="33" t="s">
        <v>44</v>
      </c>
      <c r="R17" s="33" t="s">
        <v>44</v>
      </c>
      <c r="S17" s="100">
        <f>Data_original!BG2</f>
        <v>0</v>
      </c>
      <c r="U17" s="19"/>
      <c r="V17" s="86" t="s">
        <v>2</v>
      </c>
      <c r="W17" s="87">
        <f>Data_original!DL1</f>
        <v>0</v>
      </c>
      <c r="X17" s="89" t="s">
        <v>55</v>
      </c>
      <c r="Y17" s="89" t="s">
        <v>55</v>
      </c>
      <c r="Z17" s="89" t="str">
        <f>Data_original!DL2</f>
        <v>2016-04-01T16:33:08.608+03</v>
      </c>
      <c r="AA17" s="2"/>
      <c r="AB17" s="2"/>
      <c r="AC17" s="2"/>
      <c r="AD17" s="2"/>
      <c r="AE17" s="2"/>
      <c r="AF17" s="2"/>
      <c r="AG17" s="2"/>
      <c r="AH17" s="2"/>
      <c r="AI17" s="2"/>
      <c r="AJ17" s="18"/>
      <c r="AK17" s="18"/>
      <c r="AL17" s="18"/>
      <c r="AM17" s="2"/>
      <c r="AN17" s="2"/>
      <c r="AO17" s="2"/>
      <c r="AP17" s="2"/>
      <c r="AQ17" s="2"/>
      <c r="AR17" s="2"/>
      <c r="AS17" s="2"/>
      <c r="AT17" s="2"/>
      <c r="AU17" s="2"/>
      <c r="AV17" s="2"/>
      <c r="AW17" s="2"/>
      <c r="AX17" s="2"/>
      <c r="AY17" s="2"/>
      <c r="AZ17" s="2"/>
      <c r="BA17" s="2"/>
      <c r="BB17" s="2"/>
      <c r="BC17" s="2"/>
      <c r="BD17" s="2"/>
      <c r="BE17" s="2"/>
      <c r="BF17" s="2"/>
      <c r="BG17" s="2"/>
    </row>
    <row r="18" spans="1:59">
      <c r="A18" s="99"/>
      <c r="B18" s="14"/>
      <c r="C18" s="99"/>
      <c r="D18" s="83"/>
      <c r="E18" s="2"/>
      <c r="F18" s="2"/>
      <c r="G18" s="49"/>
      <c r="H18" s="49"/>
      <c r="I18" s="49"/>
      <c r="J18" s="49"/>
      <c r="K18" s="2"/>
      <c r="L18" s="2"/>
      <c r="M18" s="2"/>
      <c r="O18" s="169" t="s">
        <v>1</v>
      </c>
      <c r="P18" s="170" t="str">
        <f>Data_original!CZ8</f>
        <v>Health Services:</v>
      </c>
      <c r="Q18" s="171">
        <v>1</v>
      </c>
      <c r="R18" s="171">
        <v>0.75</v>
      </c>
      <c r="S18" s="172" t="str">
        <f>Data_original!CZ2</f>
        <v>No</v>
      </c>
      <c r="U18" s="19"/>
      <c r="V18" s="2"/>
      <c r="W18" s="87">
        <f>Data_original!DM1</f>
        <v>0</v>
      </c>
      <c r="X18" s="96">
        <v>0.9</v>
      </c>
      <c r="Y18" s="96">
        <v>0.9</v>
      </c>
      <c r="Z18" s="105">
        <f>Data_original!DM2</f>
        <v>0</v>
      </c>
      <c r="AA18" s="2"/>
      <c r="AB18" s="2"/>
      <c r="AC18" s="2"/>
      <c r="AD18" s="2"/>
      <c r="AE18" s="2"/>
      <c r="AF18" s="2"/>
      <c r="AG18" s="2"/>
      <c r="AH18" s="2"/>
      <c r="AI18" s="2"/>
      <c r="AJ18" s="18"/>
      <c r="AK18" s="18"/>
      <c r="AL18" s="18"/>
      <c r="AM18" s="2"/>
      <c r="AN18" s="2"/>
      <c r="AO18" s="2"/>
      <c r="AP18" s="2"/>
      <c r="AQ18" s="2"/>
      <c r="AR18" s="2"/>
      <c r="AS18" s="2"/>
      <c r="AT18" s="2"/>
      <c r="AU18" s="2"/>
      <c r="AV18" s="2"/>
      <c r="AW18" s="2"/>
      <c r="AX18" s="2"/>
      <c r="AY18" s="2"/>
      <c r="AZ18" s="2"/>
      <c r="BA18" s="2"/>
      <c r="BB18" s="2"/>
      <c r="BC18" s="2"/>
      <c r="BD18" s="2"/>
      <c r="BE18" s="2"/>
      <c r="BF18" s="2"/>
      <c r="BG18" s="2"/>
    </row>
    <row r="19" spans="1:59" ht="15.6" customHeight="1">
      <c r="A19" s="99"/>
      <c r="B19" s="14"/>
      <c r="C19" s="99"/>
      <c r="D19" s="83"/>
      <c r="E19" s="2"/>
      <c r="F19" s="2"/>
      <c r="G19" s="53" t="s">
        <v>19</v>
      </c>
      <c r="H19" s="55"/>
      <c r="I19" s="55"/>
      <c r="J19" s="54"/>
      <c r="K19" s="2"/>
      <c r="L19" s="2"/>
      <c r="M19" s="2"/>
      <c r="P19" s="170" t="str">
        <f>Data_original!DA8</f>
        <v>Relocation Procedures:</v>
      </c>
      <c r="Q19" s="171">
        <v>1</v>
      </c>
      <c r="R19" s="171">
        <v>0.75</v>
      </c>
      <c r="S19" s="172" t="str">
        <f>Data_original!DA2</f>
        <v>No</v>
      </c>
      <c r="U19" s="19"/>
      <c r="V19" s="31" t="s">
        <v>4</v>
      </c>
      <c r="W19" s="41">
        <f>Data_original!DN1</f>
        <v>0</v>
      </c>
      <c r="X19" s="101" t="s">
        <v>53</v>
      </c>
      <c r="Y19" s="101" t="s">
        <v>53</v>
      </c>
      <c r="Z19" s="104" t="str">
        <f>Data_original!DN2</f>
        <v>202052965802541</v>
      </c>
      <c r="AA19" s="2"/>
      <c r="AB19" s="2"/>
      <c r="AC19" s="2"/>
      <c r="AD19" s="2"/>
      <c r="AE19" s="2"/>
      <c r="AF19" s="2"/>
      <c r="AG19" s="2"/>
      <c r="AH19" s="2"/>
      <c r="AI19" s="2"/>
      <c r="AJ19" s="18"/>
      <c r="AK19" s="18"/>
      <c r="AL19" s="18"/>
      <c r="AM19" s="2"/>
      <c r="AN19" s="2"/>
      <c r="AO19" s="2"/>
      <c r="AP19" s="2"/>
      <c r="AQ19" s="2"/>
      <c r="AR19" s="2"/>
      <c r="AS19" s="2"/>
      <c r="AT19" s="2"/>
      <c r="AU19" s="2"/>
      <c r="AV19" s="2"/>
      <c r="AW19" s="2"/>
      <c r="AX19" s="2"/>
      <c r="AY19" s="2"/>
      <c r="AZ19" s="2"/>
      <c r="BA19" s="2"/>
      <c r="BB19" s="2"/>
      <c r="BC19" s="2"/>
      <c r="BD19" s="2"/>
      <c r="BE19" s="2"/>
      <c r="BF19" s="2"/>
      <c r="BG19" s="2"/>
    </row>
    <row r="20" spans="1:59" ht="15.6" customHeight="1">
      <c r="A20" s="99"/>
      <c r="B20" s="14"/>
      <c r="C20" s="99"/>
      <c r="D20" s="83"/>
      <c r="E20" s="2"/>
      <c r="F20" s="2"/>
      <c r="G20" s="50" t="str">
        <f>Data_original!BE8</f>
        <v>% Need hygiene kit</v>
      </c>
      <c r="H20" s="50" t="str">
        <f>Data_original!BF8</f>
        <v>% Need sanitory napkins</v>
      </c>
      <c r="I20" s="50" t="str">
        <f>Data_original!BG8</f>
        <v>% Need sleeping bags</v>
      </c>
      <c r="J20" s="50"/>
      <c r="K20" s="2"/>
      <c r="L20" s="2"/>
      <c r="M20" s="2"/>
      <c r="U20" s="3"/>
      <c r="V20" s="3"/>
      <c r="W20" s="41">
        <f>Data_original!DO1</f>
        <v>0</v>
      </c>
      <c r="X20" s="101" t="s">
        <v>54</v>
      </c>
      <c r="Y20" s="101" t="s">
        <v>54</v>
      </c>
      <c r="Z20" s="81" t="str">
        <f>Data_original!DO2</f>
        <v>uuid:50700b7c-01fc-4945-b46a-61b3b0e7d4ef</v>
      </c>
      <c r="AA20" s="2"/>
      <c r="AB20" s="2"/>
      <c r="AC20" s="2"/>
      <c r="AD20" s="2"/>
      <c r="AE20" s="2"/>
      <c r="AF20" s="2"/>
      <c r="AG20" s="2"/>
      <c r="AH20" s="2"/>
      <c r="AI20" s="2"/>
      <c r="AJ20" s="18"/>
      <c r="AK20" s="18"/>
      <c r="AL20" s="18"/>
      <c r="AM20" s="2"/>
      <c r="AN20" s="2"/>
      <c r="AO20" s="2"/>
      <c r="AP20" s="2"/>
      <c r="AQ20" s="2"/>
      <c r="AR20" s="2"/>
      <c r="AS20" s="2"/>
      <c r="AT20" s="2"/>
      <c r="AU20" s="2"/>
      <c r="AV20" s="2"/>
      <c r="AW20" s="2"/>
      <c r="AX20" s="2"/>
      <c r="AY20" s="2"/>
      <c r="AZ20" s="2"/>
      <c r="BA20" s="2"/>
      <c r="BB20" s="2"/>
      <c r="BC20" s="2"/>
      <c r="BD20" s="2"/>
      <c r="BE20" s="2"/>
      <c r="BF20" s="2"/>
      <c r="BG20" s="2"/>
    </row>
    <row r="21" spans="1:59">
      <c r="A21" s="99"/>
      <c r="B21" s="14"/>
      <c r="C21" s="99"/>
      <c r="D21" s="83"/>
      <c r="E21" s="2"/>
      <c r="F21" s="2"/>
      <c r="G21" s="50">
        <f>Data_original!BE33</f>
        <v>0</v>
      </c>
      <c r="H21" s="50">
        <f>Data_original!BF33</f>
        <v>0</v>
      </c>
      <c r="I21" s="50">
        <f>Data_original!BG33</f>
        <v>100</v>
      </c>
      <c r="J21" s="50">
        <f>Data_original!BH33</f>
        <v>0</v>
      </c>
      <c r="K21" s="2"/>
      <c r="L21" s="2"/>
      <c r="M21" s="2"/>
      <c r="N21" s="2"/>
      <c r="O21" s="2"/>
      <c r="P21" s="2"/>
      <c r="Q21" s="2"/>
      <c r="R21" s="2"/>
      <c r="S21" s="164"/>
      <c r="T21" s="2"/>
      <c r="U21" s="19"/>
      <c r="V21" s="86" t="s">
        <v>25</v>
      </c>
      <c r="W21" s="87">
        <f>Data_original!DP1</f>
        <v>0</v>
      </c>
      <c r="X21" s="88">
        <v>1</v>
      </c>
      <c r="Y21" s="88">
        <v>0.8</v>
      </c>
      <c r="Z21" s="88">
        <f>Data_original!DP2</f>
        <v>2762</v>
      </c>
      <c r="AA21" s="2"/>
      <c r="AB21" s="2"/>
      <c r="AC21" s="2"/>
      <c r="AD21" s="2"/>
      <c r="AE21" s="2"/>
      <c r="AF21" s="2"/>
      <c r="AG21" s="2"/>
      <c r="AH21" s="2"/>
      <c r="AI21" s="2"/>
      <c r="AJ21" s="18"/>
      <c r="AK21" s="18"/>
      <c r="AL21" s="18"/>
      <c r="AM21" s="2"/>
      <c r="AN21" s="2"/>
      <c r="AO21" s="2"/>
      <c r="AP21" s="2"/>
      <c r="AQ21" s="2"/>
      <c r="AR21" s="2"/>
      <c r="AS21" s="2"/>
      <c r="AT21" s="2"/>
      <c r="AU21" s="2"/>
      <c r="AV21" s="2"/>
      <c r="AW21" s="2"/>
      <c r="AX21" s="2"/>
      <c r="AY21" s="2"/>
      <c r="AZ21" s="2"/>
      <c r="BA21" s="2"/>
      <c r="BB21" s="2"/>
      <c r="BC21" s="2"/>
      <c r="BD21" s="2"/>
      <c r="BE21" s="2"/>
      <c r="BF21" s="2"/>
      <c r="BG21" s="2"/>
    </row>
    <row r="22" spans="1:59">
      <c r="A22" s="99"/>
      <c r="B22" s="14"/>
      <c r="C22" s="99"/>
      <c r="D22" s="83"/>
      <c r="E22" s="2"/>
      <c r="F22" s="2"/>
      <c r="G22" s="35"/>
      <c r="H22" s="35"/>
      <c r="I22" s="35"/>
      <c r="J22" s="35"/>
      <c r="K22" s="2"/>
      <c r="L22" s="2"/>
      <c r="M22" s="2"/>
      <c r="N22" s="2"/>
      <c r="O22" s="2"/>
      <c r="P22" s="2"/>
      <c r="Q22" s="2"/>
      <c r="R22" s="2"/>
      <c r="S22" s="164"/>
      <c r="T22" s="2"/>
      <c r="U22" s="19"/>
      <c r="V22" s="31" t="s">
        <v>1</v>
      </c>
      <c r="W22" s="41">
        <f>Data_original!DQ1</f>
        <v>0</v>
      </c>
      <c r="X22" s="32">
        <v>1</v>
      </c>
      <c r="Y22" s="32">
        <v>0.8</v>
      </c>
      <c r="Z22" s="32" t="str">
        <f>Data_original!DQ2</f>
        <v>50700b7c-01fc-4945-b46a-61b3b0e7d4ef</v>
      </c>
      <c r="AA22" s="2"/>
      <c r="AB22" s="2"/>
      <c r="AC22" s="2"/>
      <c r="AD22" s="2"/>
      <c r="AE22" s="2"/>
      <c r="AF22" s="2"/>
      <c r="AG22" s="2"/>
      <c r="AH22" s="2"/>
      <c r="AI22" s="2"/>
      <c r="AJ22" s="18"/>
      <c r="AK22" s="18"/>
      <c r="AL22" s="18"/>
      <c r="AM22" s="2"/>
      <c r="AN22" s="2"/>
      <c r="AO22" s="2"/>
      <c r="AP22" s="2"/>
      <c r="AQ22" s="2"/>
      <c r="AR22" s="2"/>
      <c r="AS22" s="2"/>
      <c r="AT22" s="2"/>
      <c r="AU22" s="2"/>
      <c r="AV22" s="2"/>
      <c r="AW22" s="2"/>
      <c r="AX22" s="2"/>
      <c r="AY22" s="2"/>
      <c r="AZ22" s="2"/>
      <c r="BA22" s="2"/>
      <c r="BB22" s="2"/>
      <c r="BC22" s="2"/>
      <c r="BD22" s="2"/>
      <c r="BE22" s="2"/>
      <c r="BF22" s="2"/>
      <c r="BG22" s="2"/>
    </row>
    <row r="23" spans="1:59">
      <c r="A23" s="99"/>
      <c r="B23" s="14"/>
      <c r="C23" s="99"/>
      <c r="D23" s="83"/>
      <c r="E23" s="2"/>
      <c r="F23" s="2"/>
      <c r="G23" s="53" t="s">
        <v>32</v>
      </c>
      <c r="H23" s="54"/>
      <c r="I23" s="35"/>
      <c r="J23" s="35"/>
      <c r="K23" s="2"/>
      <c r="L23" s="2"/>
      <c r="M23" s="2"/>
      <c r="N23" s="2"/>
      <c r="O23" s="2"/>
      <c r="P23" s="2"/>
      <c r="Q23" s="2"/>
      <c r="R23" s="2"/>
      <c r="S23" s="164"/>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59">
      <c r="A24" s="99"/>
      <c r="B24" s="14"/>
      <c r="C24" s="99"/>
      <c r="D24" s="83"/>
      <c r="E24" s="2"/>
      <c r="F24" s="2"/>
      <c r="G24" s="52" t="str">
        <f>Data_original!AS1</f>
        <v># Rub Halls:</v>
      </c>
      <c r="H24" s="52">
        <f>Data_original!AT2</f>
        <v>0</v>
      </c>
      <c r="I24" s="2"/>
      <c r="J24" s="2"/>
      <c r="K24" s="2"/>
      <c r="L24" s="2"/>
      <c r="M24" s="2"/>
      <c r="N24" s="2"/>
      <c r="O24" s="2"/>
      <c r="P24" s="2"/>
      <c r="Q24" s="2"/>
      <c r="R24" s="2"/>
      <c r="S24" s="164"/>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c r="A25" s="99"/>
      <c r="B25" s="14"/>
      <c r="C25" s="99"/>
      <c r="D25" s="83"/>
      <c r="E25" s="2"/>
      <c r="F25" s="2"/>
      <c r="G25" s="51" t="str">
        <f>Data_original!AT1</f>
        <v># RHUs:</v>
      </c>
      <c r="H25" s="51">
        <f>Data_original!AU2</f>
        <v>0</v>
      </c>
      <c r="I25" s="49"/>
      <c r="J25" s="49"/>
      <c r="K25" s="2"/>
      <c r="L25" s="2"/>
      <c r="M25" s="2"/>
      <c r="N25" s="2"/>
      <c r="O25" s="2"/>
      <c r="P25" s="2"/>
      <c r="Q25" s="2"/>
      <c r="R25" s="2"/>
      <c r="S25" s="164"/>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c r="A26" s="99"/>
      <c r="B26" s="14"/>
      <c r="C26" s="99"/>
      <c r="D26" s="83"/>
      <c r="E26" s="2"/>
      <c r="F26" s="2"/>
      <c r="G26" s="51" t="str">
        <f>Data_original!AU1</f>
        <v># Pre Fabs:</v>
      </c>
      <c r="H26" s="51">
        <f>Data_original!AV2</f>
        <v>0</v>
      </c>
      <c r="I26" s="35"/>
      <c r="J26" s="35"/>
      <c r="K26" s="2"/>
      <c r="L26" s="2"/>
      <c r="M26" s="2"/>
      <c r="N26" s="2"/>
      <c r="O26" s="2"/>
      <c r="P26" s="2"/>
      <c r="Q26" s="2"/>
      <c r="R26" s="2"/>
      <c r="S26" s="164"/>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59">
      <c r="A27" s="99"/>
      <c r="B27" s="14"/>
      <c r="C27" s="99"/>
      <c r="D27" s="83"/>
      <c r="E27" s="2"/>
      <c r="F27" s="2"/>
      <c r="G27" s="51" t="str">
        <f>Data_original!AV1</f>
        <v>Size of Pre Fabs:</v>
      </c>
      <c r="H27" s="51">
        <f>Data_original!AW2</f>
        <v>328</v>
      </c>
      <c r="I27" s="35"/>
      <c r="J27" s="35"/>
      <c r="K27" s="2"/>
      <c r="L27" s="2"/>
      <c r="M27" s="2"/>
      <c r="N27" s="2"/>
      <c r="O27" s="2"/>
      <c r="P27" s="2"/>
      <c r="Q27" s="2"/>
      <c r="R27" s="2"/>
      <c r="S27" s="164"/>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c r="A28" s="99"/>
      <c r="B28" s="14"/>
      <c r="C28" s="99"/>
      <c r="D28" s="83"/>
      <c r="E28" s="2"/>
      <c r="F28" s="2"/>
      <c r="G28" s="51" t="str">
        <f>Data_original!AW1</f>
        <v># people accommodated in buildings:</v>
      </c>
      <c r="H28" s="51">
        <f>Data_original!AX2</f>
        <v>0</v>
      </c>
      <c r="I28" s="35"/>
      <c r="J28" s="35"/>
      <c r="K28" s="2"/>
      <c r="L28" s="2"/>
      <c r="M28" s="2"/>
      <c r="N28" s="2"/>
      <c r="O28" s="2"/>
      <c r="P28" s="2"/>
      <c r="Q28" s="2"/>
      <c r="R28" s="2"/>
      <c r="S28" s="164"/>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c r="A29" s="99"/>
      <c r="B29" s="14"/>
      <c r="C29" s="99"/>
      <c r="D29" s="83"/>
      <c r="E29" s="2"/>
      <c r="F29" s="2"/>
      <c r="G29" s="2"/>
      <c r="H29" s="2"/>
      <c r="I29" s="35"/>
      <c r="J29" s="35"/>
      <c r="K29" s="2"/>
      <c r="L29" s="2"/>
      <c r="M29" s="2"/>
      <c r="N29" s="2"/>
      <c r="O29" s="2"/>
      <c r="P29" s="2"/>
      <c r="Q29" s="2"/>
      <c r="R29" s="2"/>
      <c r="S29" s="164"/>
      <c r="T29" s="18"/>
      <c r="U29" s="2"/>
      <c r="V29" s="2"/>
      <c r="W29" s="2"/>
      <c r="X29" s="2"/>
      <c r="Y29" s="2"/>
      <c r="Z29" s="2"/>
      <c r="AA29" s="18"/>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c r="A30" s="99"/>
      <c r="B30" s="14"/>
      <c r="C30" s="99"/>
      <c r="D30" s="83"/>
      <c r="E30" s="2"/>
      <c r="F30" s="2"/>
      <c r="G30" s="2"/>
      <c r="H30" s="2"/>
      <c r="I30" s="2"/>
      <c r="J30" s="2"/>
      <c r="K30" s="2"/>
      <c r="L30" s="2"/>
      <c r="M30" s="2"/>
      <c r="N30" s="2"/>
      <c r="O30" s="2"/>
      <c r="P30" s="2"/>
      <c r="Q30" s="2"/>
      <c r="R30" s="2"/>
      <c r="S30" s="164"/>
      <c r="T30" s="2"/>
      <c r="U30" s="2"/>
      <c r="V30" s="2"/>
      <c r="W30" s="2"/>
      <c r="X30" s="2"/>
      <c r="Y30" s="2"/>
      <c r="Z30" s="2"/>
      <c r="AA30" s="18"/>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1:59" ht="15.6" customHeight="1">
      <c r="A31" s="99"/>
      <c r="B31" s="14"/>
      <c r="C31" s="99"/>
      <c r="D31" s="83"/>
      <c r="E31" s="2"/>
      <c r="F31" s="2"/>
      <c r="G31" s="2"/>
      <c r="H31" s="2"/>
      <c r="I31" s="2"/>
      <c r="J31" s="2"/>
      <c r="K31" s="2"/>
      <c r="L31" s="2"/>
      <c r="M31" s="2"/>
      <c r="N31" s="2"/>
      <c r="O31" s="2"/>
      <c r="P31" s="2"/>
      <c r="Q31" s="2"/>
      <c r="R31" s="2"/>
      <c r="S31" s="164"/>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1:59">
      <c r="A32" s="99"/>
      <c r="B32" s="14"/>
      <c r="C32" s="99"/>
      <c r="D32" s="83"/>
      <c r="E32" s="2"/>
      <c r="F32" s="2"/>
      <c r="G32" s="2"/>
      <c r="H32" s="2"/>
      <c r="I32" s="2"/>
      <c r="J32" s="2"/>
      <c r="K32" s="2"/>
      <c r="L32" s="2"/>
      <c r="M32" s="2"/>
      <c r="N32" s="2"/>
      <c r="O32" s="2"/>
      <c r="P32" s="2"/>
      <c r="Q32" s="2"/>
      <c r="R32" s="2"/>
      <c r="S32" s="164"/>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row>
    <row r="33" spans="1:59">
      <c r="A33" s="99"/>
      <c r="B33" s="14"/>
      <c r="C33" s="99"/>
      <c r="D33" s="83"/>
      <c r="E33" s="2"/>
      <c r="F33" s="2"/>
      <c r="G33" s="2"/>
      <c r="H33" s="2"/>
      <c r="I33" s="2"/>
      <c r="J33" s="2"/>
      <c r="K33" s="2"/>
      <c r="L33" s="2"/>
      <c r="M33" s="2"/>
      <c r="N33" s="2"/>
      <c r="O33" s="2"/>
      <c r="P33" s="2"/>
      <c r="Q33" s="2"/>
      <c r="R33" s="2"/>
      <c r="S33" s="164"/>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c r="A34" s="99"/>
      <c r="B34" s="14"/>
      <c r="C34" s="99"/>
      <c r="D34" s="83"/>
      <c r="E34" s="2"/>
      <c r="F34" s="2"/>
      <c r="G34" s="2"/>
      <c r="H34" s="2"/>
      <c r="I34" s="2"/>
      <c r="J34" s="2"/>
      <c r="K34" s="2"/>
      <c r="L34" s="2"/>
      <c r="M34" s="2"/>
      <c r="N34" s="2"/>
      <c r="O34" s="2"/>
      <c r="P34" s="2"/>
      <c r="Q34" s="2"/>
      <c r="R34" s="2"/>
      <c r="S34" s="16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c r="A35" s="99"/>
      <c r="B35" s="14"/>
      <c r="C35" s="99"/>
      <c r="D35" s="83"/>
      <c r="E35" s="2"/>
      <c r="F35" s="2"/>
      <c r="G35" s="2"/>
      <c r="H35" s="2"/>
      <c r="I35" s="2"/>
      <c r="J35" s="2"/>
      <c r="K35" s="2"/>
      <c r="L35" s="2"/>
      <c r="M35" s="2"/>
      <c r="N35" s="2"/>
      <c r="O35" s="2"/>
      <c r="P35" s="2"/>
      <c r="Q35" s="2"/>
      <c r="R35" s="2"/>
      <c r="S35" s="164"/>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c r="A36" s="99"/>
      <c r="B36" s="14"/>
      <c r="C36" s="99"/>
      <c r="D36" s="83"/>
      <c r="E36" s="91"/>
      <c r="F36" s="2"/>
      <c r="G36" s="2"/>
      <c r="H36" s="2"/>
      <c r="I36" s="2"/>
      <c r="J36" s="2"/>
      <c r="K36" s="2"/>
      <c r="L36" s="2"/>
      <c r="M36" s="2"/>
      <c r="N36" s="2"/>
      <c r="O36" s="2"/>
      <c r="P36" s="2"/>
      <c r="Q36" s="2"/>
      <c r="R36" s="2"/>
      <c r="S36" s="164"/>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c r="A37" s="99"/>
      <c r="B37" s="14"/>
      <c r="C37" s="99"/>
      <c r="D37" s="83"/>
      <c r="E37" s="2"/>
      <c r="F37" s="2"/>
      <c r="G37" s="2"/>
      <c r="H37" s="2"/>
      <c r="I37" s="2"/>
      <c r="J37" s="2"/>
      <c r="K37" s="2"/>
      <c r="L37" s="2"/>
      <c r="M37" s="2"/>
      <c r="N37" s="2"/>
      <c r="O37" s="2"/>
      <c r="P37" s="2"/>
      <c r="Q37" s="2"/>
      <c r="R37" s="2"/>
      <c r="S37" s="164"/>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c r="A38" s="99"/>
      <c r="C38" s="99"/>
      <c r="D38" s="83"/>
      <c r="E38" s="2"/>
      <c r="F38" s="2"/>
      <c r="G38" s="2"/>
      <c r="H38" s="2"/>
      <c r="I38" s="2"/>
      <c r="J38" s="2"/>
      <c r="K38" s="2"/>
      <c r="L38" s="2"/>
      <c r="M38" s="2"/>
      <c r="N38" s="35"/>
      <c r="O38" s="2"/>
      <c r="P38" s="2"/>
      <c r="Q38" s="2"/>
      <c r="R38" s="2"/>
      <c r="S38" s="16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c r="A39" s="99"/>
      <c r="C39" s="99"/>
      <c r="D39" s="83"/>
      <c r="E39" s="2"/>
      <c r="F39" s="2"/>
      <c r="G39" s="35"/>
      <c r="H39" s="35"/>
      <c r="I39" s="35"/>
      <c r="J39" s="35"/>
      <c r="K39" s="35"/>
      <c r="L39" s="35"/>
      <c r="M39" s="35"/>
      <c r="N39" s="35"/>
      <c r="O39" s="2"/>
      <c r="P39" s="2"/>
      <c r="Q39" s="2"/>
      <c r="R39" s="2"/>
      <c r="S39" s="164"/>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c r="A40" s="99"/>
      <c r="B40" s="14"/>
      <c r="C40" s="99"/>
      <c r="D40" s="83"/>
      <c r="E40" s="2"/>
      <c r="F40" s="2"/>
      <c r="G40" s="35"/>
      <c r="H40" s="35"/>
      <c r="I40" s="49"/>
      <c r="J40" s="49"/>
      <c r="K40" s="49"/>
      <c r="L40" s="35"/>
      <c r="M40" s="35"/>
      <c r="N40" s="35"/>
      <c r="O40" s="35"/>
      <c r="P40" s="35"/>
      <c r="Q40" s="35"/>
      <c r="R40" s="35"/>
      <c r="S40" s="165"/>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c r="A41" s="99"/>
      <c r="B41" s="14"/>
      <c r="C41" s="99"/>
      <c r="D41" s="83"/>
      <c r="E41" s="2"/>
      <c r="F41" s="2"/>
      <c r="G41" s="2"/>
      <c r="H41" s="2"/>
      <c r="I41" s="2"/>
      <c r="J41" s="2"/>
      <c r="K41" s="49"/>
      <c r="L41" s="35"/>
      <c r="M41" s="35"/>
      <c r="N41" s="49"/>
      <c r="O41" s="35"/>
      <c r="P41" s="35"/>
      <c r="Q41" s="35"/>
      <c r="R41" s="35"/>
      <c r="S41" s="165"/>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2" spans="1:59">
      <c r="A42" s="99"/>
      <c r="B42" s="14"/>
      <c r="C42" s="99"/>
      <c r="D42" s="83"/>
      <c r="E42" s="2"/>
      <c r="F42" s="2"/>
      <c r="G42" s="2"/>
      <c r="H42" s="2"/>
      <c r="I42" s="2"/>
      <c r="J42" s="2"/>
      <c r="K42" s="49"/>
      <c r="L42" s="49"/>
      <c r="M42" s="49"/>
      <c r="N42" s="49"/>
      <c r="O42" s="35"/>
      <c r="P42" s="35"/>
      <c r="Q42" s="35"/>
      <c r="R42" s="35"/>
      <c r="S42" s="165"/>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row>
    <row r="43" spans="1:59">
      <c r="A43" s="99"/>
      <c r="B43" s="14"/>
      <c r="C43" s="99"/>
      <c r="D43" s="83"/>
      <c r="E43" s="2"/>
      <c r="F43" s="2"/>
      <c r="G43" s="2"/>
      <c r="H43" s="2"/>
      <c r="I43" s="2"/>
      <c r="J43" s="2"/>
      <c r="K43" s="49"/>
      <c r="L43" s="49"/>
      <c r="M43" s="49"/>
      <c r="N43" s="49"/>
      <c r="O43" s="49"/>
      <c r="P43" s="49"/>
      <c r="Q43" s="49"/>
      <c r="R43" s="49"/>
      <c r="S43" s="166"/>
      <c r="T43" s="18"/>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row>
    <row r="44" spans="1:59">
      <c r="A44" s="99"/>
      <c r="B44" s="14"/>
      <c r="C44" s="99"/>
      <c r="D44" s="83"/>
      <c r="E44" s="2"/>
      <c r="F44" s="2"/>
      <c r="G44" s="2"/>
      <c r="H44" s="2"/>
      <c r="I44" s="2"/>
      <c r="J44" s="2"/>
      <c r="K44" s="49"/>
      <c r="L44" s="49"/>
      <c r="M44" s="49"/>
      <c r="N44" s="49"/>
      <c r="O44" s="49"/>
      <c r="P44" s="49"/>
      <c r="Q44" s="49"/>
      <c r="R44" s="49"/>
      <c r="S44" s="166"/>
      <c r="T44" s="18"/>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row>
    <row r="45" spans="1:59">
      <c r="A45" s="99"/>
      <c r="B45" s="14"/>
      <c r="C45" s="99"/>
      <c r="D45" s="83"/>
      <c r="E45" s="2"/>
      <c r="F45" s="2"/>
      <c r="G45" s="2"/>
      <c r="H45" s="2"/>
      <c r="I45" s="2"/>
      <c r="J45" s="2"/>
      <c r="K45" s="49"/>
      <c r="L45" s="49"/>
      <c r="M45" s="49"/>
      <c r="N45" s="49"/>
      <c r="O45" s="49"/>
      <c r="P45" s="49"/>
      <c r="Q45" s="49"/>
      <c r="R45" s="49"/>
      <c r="S45" s="166"/>
      <c r="T45" s="18"/>
      <c r="U45" s="2"/>
      <c r="V45" s="2"/>
      <c r="W45" s="2"/>
      <c r="X45" s="2"/>
      <c r="Y45" s="2"/>
      <c r="Z45" s="2"/>
      <c r="AA45" s="18"/>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row>
    <row r="46" spans="1:59">
      <c r="A46" s="99"/>
      <c r="B46" s="14"/>
      <c r="C46" s="99"/>
      <c r="D46" s="83"/>
      <c r="E46" s="2"/>
      <c r="F46" s="2"/>
      <c r="G46" s="2"/>
      <c r="H46" s="2"/>
      <c r="I46" s="2"/>
      <c r="J46" s="2"/>
      <c r="K46" s="49"/>
      <c r="L46" s="49"/>
      <c r="M46" s="49"/>
      <c r="N46" s="35"/>
      <c r="O46" s="49"/>
      <c r="P46" s="49"/>
      <c r="Q46" s="49"/>
      <c r="R46" s="49"/>
      <c r="S46" s="166"/>
      <c r="T46" s="18"/>
      <c r="U46" s="2"/>
      <c r="V46" s="2"/>
      <c r="W46" s="2"/>
      <c r="X46" s="2"/>
      <c r="Y46" s="2"/>
      <c r="Z46" s="2"/>
      <c r="AA46" s="18"/>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c r="A47" s="99"/>
      <c r="B47" s="14"/>
      <c r="C47" s="99"/>
      <c r="D47" s="83"/>
      <c r="E47" s="2"/>
      <c r="F47" s="2"/>
      <c r="G47" s="2"/>
      <c r="H47" s="2"/>
      <c r="I47" s="2"/>
      <c r="J47" s="2"/>
      <c r="K47" s="35"/>
      <c r="L47" s="35"/>
      <c r="M47" s="35"/>
      <c r="N47" s="35"/>
      <c r="O47" s="49"/>
      <c r="P47" s="49"/>
      <c r="Q47" s="49"/>
      <c r="R47" s="49"/>
      <c r="S47" s="166"/>
      <c r="T47" s="18"/>
      <c r="U47" s="2"/>
      <c r="V47" s="2"/>
      <c r="W47" s="2"/>
      <c r="X47" s="2"/>
      <c r="Y47" s="2"/>
      <c r="Z47" s="2"/>
      <c r="AA47" s="18"/>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c r="A48" s="99"/>
      <c r="B48" s="14"/>
      <c r="C48" s="99"/>
      <c r="D48" s="83"/>
      <c r="E48" s="2"/>
      <c r="F48" s="2"/>
      <c r="G48" s="2"/>
      <c r="H48" s="2"/>
      <c r="I48" s="2"/>
      <c r="J48" s="2"/>
      <c r="K48" s="35"/>
      <c r="L48" s="35"/>
      <c r="M48" s="35"/>
      <c r="N48" s="35"/>
      <c r="O48" s="35"/>
      <c r="P48" s="35"/>
      <c r="Q48" s="35"/>
      <c r="R48" s="35"/>
      <c r="S48" s="165"/>
      <c r="T48" s="18"/>
      <c r="U48" s="2"/>
      <c r="V48" s="2"/>
      <c r="W48" s="2"/>
      <c r="X48" s="2"/>
      <c r="Y48" s="2"/>
      <c r="Z48" s="2"/>
      <c r="AA48" s="18"/>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1:59">
      <c r="A49" s="99"/>
      <c r="B49" s="14"/>
      <c r="C49" s="99"/>
      <c r="D49" s="83"/>
      <c r="E49" s="2"/>
      <c r="F49" s="2"/>
      <c r="G49" s="2"/>
      <c r="H49" s="2"/>
      <c r="I49" s="2"/>
      <c r="J49" s="2"/>
      <c r="K49" s="35"/>
      <c r="L49" s="35"/>
      <c r="M49" s="35"/>
      <c r="N49" s="2"/>
      <c r="O49" s="35"/>
      <c r="P49" s="35"/>
      <c r="Q49" s="35"/>
      <c r="R49" s="35"/>
      <c r="S49" s="165"/>
      <c r="T49" s="18"/>
      <c r="U49" s="2"/>
      <c r="V49" s="2"/>
      <c r="W49" s="2"/>
      <c r="X49" s="2"/>
      <c r="Y49" s="2"/>
      <c r="Z49" s="2"/>
      <c r="AA49" s="18"/>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1:59">
      <c r="A50" s="99"/>
      <c r="B50" s="14"/>
      <c r="C50" s="99"/>
      <c r="D50" s="83"/>
      <c r="E50" s="2"/>
      <c r="F50" s="2"/>
      <c r="G50" s="2"/>
      <c r="H50" s="2"/>
      <c r="I50" s="2"/>
      <c r="J50" s="2"/>
      <c r="K50" s="2"/>
      <c r="L50" s="2"/>
      <c r="M50" s="2"/>
      <c r="N50" s="49"/>
      <c r="O50" s="35"/>
      <c r="P50" s="35"/>
      <c r="Q50" s="35"/>
      <c r="R50" s="35"/>
      <c r="S50" s="165"/>
      <c r="T50" s="18"/>
      <c r="U50" s="2"/>
      <c r="V50" s="2"/>
      <c r="W50" s="2"/>
      <c r="X50" s="2"/>
      <c r="Y50" s="2"/>
      <c r="Z50" s="2"/>
      <c r="AA50" s="18"/>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1:59">
      <c r="A51" s="99"/>
      <c r="B51" s="14"/>
      <c r="C51" s="99"/>
      <c r="D51" s="83"/>
      <c r="E51" s="2"/>
      <c r="F51" s="2"/>
      <c r="G51" s="2"/>
      <c r="H51" s="2"/>
      <c r="I51" s="2"/>
      <c r="J51" s="2"/>
      <c r="K51" s="49"/>
      <c r="L51" s="49"/>
      <c r="M51" s="49"/>
      <c r="N51" s="35"/>
      <c r="O51" s="2"/>
      <c r="P51" s="2"/>
      <c r="Q51" s="2"/>
      <c r="R51" s="2"/>
      <c r="S51" s="164"/>
      <c r="T51" s="18"/>
      <c r="U51" s="2"/>
      <c r="V51" s="2"/>
      <c r="W51" s="2"/>
      <c r="X51" s="2"/>
      <c r="Y51" s="2"/>
      <c r="Z51" s="2"/>
      <c r="AA51" s="18"/>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1:59">
      <c r="A52" s="99"/>
      <c r="B52" s="14"/>
      <c r="C52" s="99"/>
      <c r="D52" s="83"/>
      <c r="E52" s="2"/>
      <c r="F52" s="2"/>
      <c r="G52" s="2"/>
      <c r="H52" s="2"/>
      <c r="I52" s="2"/>
      <c r="J52" s="2"/>
      <c r="K52" s="35"/>
      <c r="L52" s="35"/>
      <c r="M52" s="35"/>
      <c r="N52" s="35"/>
      <c r="O52" s="49"/>
      <c r="P52" s="49"/>
      <c r="Q52" s="49"/>
      <c r="R52" s="49"/>
      <c r="S52" s="166"/>
      <c r="T52" s="18"/>
      <c r="U52" s="2"/>
      <c r="V52" s="2"/>
      <c r="W52" s="2"/>
      <c r="X52" s="2"/>
      <c r="Y52" s="2"/>
      <c r="Z52" s="2"/>
      <c r="AA52" s="18"/>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1:59">
      <c r="A53" s="99"/>
      <c r="B53" s="14"/>
      <c r="C53" s="99"/>
      <c r="D53" s="83"/>
      <c r="E53" s="2"/>
      <c r="F53" s="2"/>
      <c r="G53" s="2"/>
      <c r="H53" s="2"/>
      <c r="I53" s="2"/>
      <c r="J53" s="2"/>
      <c r="K53" s="35"/>
      <c r="L53" s="35"/>
      <c r="M53" s="35"/>
      <c r="N53" s="35"/>
      <c r="O53" s="35"/>
      <c r="P53" s="35"/>
      <c r="Q53" s="35"/>
      <c r="R53" s="35"/>
      <c r="S53" s="165"/>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1:59">
      <c r="A54" s="99"/>
      <c r="B54" s="14"/>
      <c r="C54" s="99"/>
      <c r="D54" s="83"/>
      <c r="E54" s="2"/>
      <c r="F54" s="2"/>
      <c r="G54" s="2"/>
      <c r="H54" s="2"/>
      <c r="I54" s="2"/>
      <c r="J54" s="2"/>
      <c r="K54" s="35"/>
      <c r="L54" s="35"/>
      <c r="M54" s="35"/>
      <c r="N54" s="35"/>
      <c r="O54" s="35"/>
      <c r="P54" s="35"/>
      <c r="Q54" s="35"/>
      <c r="R54" s="35"/>
      <c r="S54" s="165"/>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1:59">
      <c r="A55" s="99"/>
      <c r="B55" s="14"/>
      <c r="C55" s="99"/>
      <c r="D55" s="83"/>
      <c r="E55" s="2"/>
      <c r="F55" s="2"/>
      <c r="G55" s="2"/>
      <c r="H55" s="2"/>
      <c r="I55" s="2"/>
      <c r="J55" s="2"/>
      <c r="K55" s="35"/>
      <c r="L55" s="35"/>
      <c r="M55" s="35"/>
      <c r="N55" s="35"/>
      <c r="O55" s="35"/>
      <c r="P55" s="35"/>
      <c r="Q55" s="35"/>
      <c r="R55" s="35"/>
      <c r="S55" s="165"/>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1:59">
      <c r="A56" s="99"/>
      <c r="B56" s="14"/>
      <c r="C56" s="99"/>
      <c r="D56" s="83"/>
      <c r="E56" s="2"/>
      <c r="F56" s="2"/>
      <c r="G56" s="2"/>
      <c r="H56" s="2"/>
      <c r="I56" s="2"/>
      <c r="J56" s="2"/>
      <c r="K56" s="35"/>
      <c r="L56" s="35"/>
      <c r="M56" s="35"/>
      <c r="N56" s="35"/>
      <c r="O56" s="35"/>
      <c r="P56" s="35"/>
      <c r="Q56" s="35"/>
      <c r="R56" s="35"/>
      <c r="S56" s="165"/>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1:59">
      <c r="A57" s="99"/>
      <c r="B57" s="14"/>
      <c r="C57" s="99"/>
      <c r="D57" s="83"/>
      <c r="E57" s="2"/>
      <c r="F57" s="2"/>
      <c r="G57" s="2"/>
      <c r="H57" s="2"/>
      <c r="I57" s="2"/>
      <c r="J57" s="2"/>
      <c r="K57" s="35"/>
      <c r="L57" s="35"/>
      <c r="M57" s="35"/>
      <c r="N57" s="35"/>
      <c r="O57" s="35"/>
      <c r="P57" s="35"/>
      <c r="Q57" s="35"/>
      <c r="R57" s="35"/>
      <c r="S57" s="165"/>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1:59">
      <c r="A58" s="99"/>
      <c r="B58" s="14"/>
      <c r="C58" s="99"/>
      <c r="D58" s="83"/>
      <c r="E58" s="2"/>
      <c r="F58" s="2"/>
      <c r="G58" s="2"/>
      <c r="H58" s="2"/>
      <c r="I58" s="2"/>
      <c r="J58" s="2"/>
      <c r="K58" s="35"/>
      <c r="L58" s="35"/>
      <c r="M58" s="35"/>
      <c r="N58" s="35"/>
      <c r="O58" s="35"/>
      <c r="P58" s="35"/>
      <c r="Q58" s="35"/>
      <c r="R58" s="35"/>
      <c r="S58" s="165"/>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1:59" ht="14.25" customHeight="1">
      <c r="A59" s="99"/>
      <c r="B59" s="14"/>
      <c r="C59" s="99"/>
      <c r="D59" s="83"/>
      <c r="E59" s="2"/>
      <c r="F59" s="2"/>
      <c r="G59" s="2"/>
      <c r="H59" s="2"/>
      <c r="I59" s="2"/>
      <c r="J59" s="2"/>
      <c r="K59" s="35"/>
      <c r="L59" s="35"/>
      <c r="M59" s="35"/>
      <c r="N59" s="35"/>
      <c r="O59" s="35"/>
      <c r="P59" s="35"/>
      <c r="Q59" s="35"/>
      <c r="R59" s="35"/>
      <c r="S59" s="165"/>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1:59">
      <c r="A60" s="99"/>
      <c r="B60" s="173"/>
      <c r="C60" s="99"/>
      <c r="D60" s="83"/>
      <c r="E60" s="2"/>
      <c r="F60" s="2"/>
      <c r="G60" s="35"/>
      <c r="H60" s="35"/>
      <c r="I60" s="35"/>
      <c r="J60" s="35"/>
      <c r="K60" s="35"/>
      <c r="L60" s="35"/>
      <c r="M60" s="35"/>
      <c r="N60" s="35"/>
      <c r="O60" s="35"/>
      <c r="P60" s="35"/>
      <c r="Q60" s="35"/>
      <c r="R60" s="35"/>
      <c r="S60" s="165"/>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1:59">
      <c r="A61" s="99"/>
      <c r="B61" s="98" t="s">
        <v>33</v>
      </c>
      <c r="C61" s="85"/>
      <c r="D61" s="83"/>
      <c r="E61" s="2"/>
      <c r="F61" s="2"/>
      <c r="G61" s="35"/>
      <c r="H61" s="35"/>
      <c r="I61" s="35"/>
      <c r="J61" s="35"/>
      <c r="K61" s="35"/>
      <c r="L61" s="35"/>
      <c r="M61" s="35"/>
      <c r="N61" s="35"/>
      <c r="O61" s="35"/>
      <c r="P61" s="35"/>
      <c r="Q61" s="35"/>
      <c r="R61" s="35"/>
      <c r="S61" s="165"/>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1:59">
      <c r="A62" s="99"/>
      <c r="B62" s="82"/>
      <c r="C62" s="85"/>
      <c r="D62" s="83"/>
      <c r="E62" s="2"/>
      <c r="F62" s="2"/>
      <c r="G62" s="35"/>
      <c r="H62" s="35"/>
      <c r="I62" s="35"/>
      <c r="J62" s="35"/>
      <c r="K62" s="35"/>
      <c r="L62" s="35"/>
      <c r="M62" s="35"/>
      <c r="N62" s="35"/>
      <c r="O62" s="35"/>
      <c r="P62" s="35"/>
      <c r="Q62" s="35"/>
      <c r="R62" s="35"/>
      <c r="S62" s="165"/>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1:59">
      <c r="A63" s="99"/>
      <c r="B63" s="82"/>
      <c r="C63" s="85"/>
      <c r="D63" s="83"/>
      <c r="E63" s="2"/>
      <c r="F63" s="2"/>
      <c r="G63" s="35"/>
      <c r="H63" s="35"/>
      <c r="I63" s="35"/>
      <c r="J63" s="35"/>
      <c r="K63" s="35"/>
      <c r="L63" s="35"/>
      <c r="M63" s="35"/>
      <c r="N63" s="35"/>
      <c r="O63" s="35"/>
      <c r="P63" s="35"/>
      <c r="Q63" s="35"/>
      <c r="R63" s="35"/>
      <c r="S63" s="165"/>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1:59">
      <c r="A64" s="99"/>
      <c r="B64" s="82"/>
      <c r="C64" s="85"/>
      <c r="D64" s="83"/>
      <c r="E64" s="2"/>
      <c r="F64" s="2"/>
      <c r="G64" s="35"/>
      <c r="H64" s="35"/>
      <c r="I64" s="35"/>
      <c r="J64" s="35"/>
      <c r="K64" s="35"/>
      <c r="L64" s="35"/>
      <c r="M64" s="35"/>
      <c r="N64" s="35"/>
      <c r="O64" s="35"/>
      <c r="P64" s="35"/>
      <c r="Q64" s="35"/>
      <c r="R64" s="35"/>
      <c r="S64" s="165"/>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1:59">
      <c r="A65" s="99"/>
      <c r="B65" s="82"/>
      <c r="C65" s="85"/>
      <c r="D65" s="83"/>
      <c r="E65" s="2"/>
      <c r="F65" s="2"/>
      <c r="G65" s="35"/>
      <c r="H65" s="35"/>
      <c r="I65" s="35"/>
      <c r="J65" s="35"/>
      <c r="K65" s="35"/>
      <c r="L65" s="35"/>
      <c r="M65" s="35"/>
      <c r="N65" s="35"/>
      <c r="O65" s="35"/>
      <c r="P65" s="35"/>
      <c r="Q65" s="35"/>
      <c r="R65" s="35"/>
      <c r="S65" s="165"/>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1:59">
      <c r="A66" s="99"/>
      <c r="B66" s="82"/>
      <c r="C66" s="85"/>
      <c r="D66" s="83"/>
      <c r="E66" s="2"/>
      <c r="F66" s="2"/>
      <c r="G66" s="35"/>
      <c r="H66" s="35"/>
      <c r="I66" s="35"/>
      <c r="J66" s="35"/>
      <c r="K66" s="35"/>
      <c r="L66" s="35"/>
      <c r="M66" s="35"/>
      <c r="N66" s="35"/>
      <c r="O66" s="35"/>
      <c r="P66" s="35"/>
      <c r="Q66" s="35"/>
      <c r="R66" s="35"/>
      <c r="S66" s="165"/>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1:59">
      <c r="A67" s="99"/>
      <c r="B67" s="82"/>
      <c r="C67" s="85"/>
      <c r="D67" s="83"/>
      <c r="E67" s="2"/>
      <c r="F67" s="2"/>
      <c r="G67" s="35"/>
      <c r="H67" s="35"/>
      <c r="I67" s="35"/>
      <c r="J67" s="35"/>
      <c r="K67" s="35"/>
      <c r="L67" s="35"/>
      <c r="M67" s="35"/>
      <c r="N67" s="35"/>
      <c r="O67" s="35"/>
      <c r="P67" s="35"/>
      <c r="Q67" s="35"/>
      <c r="R67" s="35"/>
      <c r="S67" s="165"/>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1:59">
      <c r="A68" s="99"/>
      <c r="B68" s="82"/>
      <c r="C68" s="85"/>
      <c r="D68" s="83"/>
      <c r="E68" s="2"/>
      <c r="F68" s="2"/>
      <c r="G68" s="35"/>
      <c r="H68" s="35"/>
      <c r="I68" s="35"/>
      <c r="J68" s="35"/>
      <c r="K68" s="35"/>
      <c r="L68" s="35"/>
      <c r="M68" s="35"/>
      <c r="N68" s="35"/>
      <c r="O68" s="35"/>
      <c r="P68" s="35"/>
      <c r="Q68" s="35"/>
      <c r="R68" s="35"/>
      <c r="S68" s="165"/>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ht="15" customHeight="1">
      <c r="A69" s="99"/>
      <c r="B69" s="82"/>
      <c r="C69" s="85"/>
      <c r="D69" s="83"/>
      <c r="E69" s="2"/>
      <c r="F69" s="2"/>
      <c r="G69" s="35"/>
      <c r="H69" s="35"/>
      <c r="I69" s="35"/>
      <c r="J69" s="35"/>
      <c r="K69" s="35"/>
      <c r="L69" s="35"/>
      <c r="M69" s="35"/>
      <c r="N69" s="35"/>
      <c r="O69" s="35"/>
      <c r="P69" s="35"/>
      <c r="Q69" s="35"/>
      <c r="R69" s="35"/>
      <c r="S69" s="165"/>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c r="A70" s="99"/>
      <c r="B70" s="82"/>
      <c r="C70" s="85"/>
      <c r="D70" s="83"/>
      <c r="E70" s="35"/>
      <c r="F70" s="35"/>
      <c r="G70" s="35"/>
      <c r="H70" s="35"/>
      <c r="I70" s="35"/>
      <c r="J70" s="35"/>
      <c r="K70" s="35"/>
      <c r="L70" s="35"/>
      <c r="M70" s="35"/>
      <c r="N70" s="35"/>
      <c r="O70" s="35"/>
      <c r="P70" s="35"/>
      <c r="Q70" s="35"/>
      <c r="R70" s="35"/>
      <c r="S70" s="165"/>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c r="A71" s="99"/>
      <c r="B71" s="82"/>
      <c r="C71" s="85"/>
      <c r="D71" s="83"/>
      <c r="E71" s="2"/>
      <c r="F71" s="2"/>
      <c r="G71" s="35"/>
      <c r="H71" s="35"/>
      <c r="I71" s="35"/>
      <c r="J71" s="35"/>
      <c r="K71" s="35"/>
      <c r="L71" s="35"/>
      <c r="M71" s="35"/>
      <c r="N71" s="35"/>
      <c r="O71" s="35"/>
      <c r="P71" s="35"/>
      <c r="Q71" s="35"/>
      <c r="R71" s="35"/>
      <c r="S71" s="165"/>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c r="A72" s="99"/>
      <c r="B72" s="82"/>
      <c r="C72" s="85"/>
      <c r="D72" s="83"/>
      <c r="E72" s="2"/>
      <c r="F72" s="2"/>
      <c r="G72" s="35"/>
      <c r="H72" s="35"/>
      <c r="I72" s="35"/>
      <c r="J72" s="35"/>
      <c r="K72" s="35"/>
      <c r="L72" s="35"/>
      <c r="M72" s="35"/>
      <c r="N72" s="35"/>
      <c r="O72" s="35"/>
      <c r="P72" s="35"/>
      <c r="Q72" s="35"/>
      <c r="R72" s="35"/>
      <c r="S72" s="165"/>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c r="A73" s="99"/>
      <c r="B73" s="82"/>
      <c r="C73" s="85"/>
      <c r="D73" s="83"/>
      <c r="E73" s="2"/>
      <c r="F73" s="2"/>
      <c r="G73" s="35"/>
      <c r="H73" s="35"/>
      <c r="I73" s="35"/>
      <c r="J73" s="35"/>
      <c r="K73" s="35"/>
      <c r="L73" s="35"/>
      <c r="M73" s="35"/>
      <c r="N73" s="35"/>
      <c r="O73" s="35"/>
      <c r="P73" s="35"/>
      <c r="Q73" s="35"/>
      <c r="R73" s="35"/>
      <c r="S73" s="165"/>
      <c r="T73" s="2"/>
      <c r="U73" s="2"/>
      <c r="V73" s="35"/>
      <c r="W73" s="35"/>
      <c r="X73" s="2"/>
      <c r="Y73" s="2"/>
      <c r="Z73" s="35"/>
      <c r="AA73" s="35"/>
      <c r="AB73" s="2"/>
      <c r="AC73" s="2"/>
      <c r="AD73" s="35"/>
      <c r="AE73" s="35"/>
      <c r="AF73" s="2"/>
      <c r="AG73" s="2"/>
      <c r="AH73" s="35"/>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c r="A74" s="99"/>
      <c r="B74" s="82"/>
      <c r="C74" s="85"/>
      <c r="D74" s="83"/>
      <c r="E74" s="2"/>
      <c r="F74" s="2"/>
      <c r="G74" s="35"/>
      <c r="H74" s="35"/>
      <c r="I74" s="35"/>
      <c r="J74" s="35"/>
      <c r="K74" s="35"/>
      <c r="L74" s="35"/>
      <c r="M74" s="35"/>
      <c r="N74" s="35"/>
      <c r="O74" s="35"/>
      <c r="P74" s="35"/>
      <c r="Q74" s="35"/>
      <c r="R74" s="35"/>
      <c r="S74" s="165"/>
      <c r="T74" s="2"/>
      <c r="U74" s="2"/>
      <c r="V74" s="35"/>
      <c r="W74" s="35"/>
      <c r="X74" s="2"/>
      <c r="Y74" s="2"/>
      <c r="Z74" s="35"/>
      <c r="AA74" s="35"/>
      <c r="AB74" s="2"/>
      <c r="AC74" s="2"/>
      <c r="AD74" s="35"/>
      <c r="AE74" s="35"/>
      <c r="AF74" s="2"/>
      <c r="AG74" s="2"/>
      <c r="AH74" s="35"/>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c r="A75" s="99"/>
      <c r="B75" s="82"/>
      <c r="C75" s="85"/>
      <c r="D75" s="83"/>
      <c r="E75" s="2"/>
      <c r="F75" s="2"/>
      <c r="G75" s="35"/>
      <c r="H75" s="35"/>
      <c r="I75" s="35"/>
      <c r="J75" s="35"/>
      <c r="K75" s="35"/>
      <c r="L75" s="35"/>
      <c r="M75" s="35"/>
      <c r="N75" s="35"/>
      <c r="O75" s="35"/>
      <c r="P75" s="35"/>
      <c r="Q75" s="35"/>
      <c r="R75" s="35"/>
      <c r="S75" s="165"/>
      <c r="T75" s="2"/>
      <c r="U75" s="2"/>
      <c r="V75" s="35"/>
      <c r="W75" s="35"/>
      <c r="X75" s="2"/>
      <c r="Y75" s="2"/>
      <c r="Z75" s="35"/>
      <c r="AA75" s="35"/>
      <c r="AB75" s="2"/>
      <c r="AC75" s="2"/>
      <c r="AD75" s="35"/>
      <c r="AE75" s="35"/>
      <c r="AF75" s="2"/>
      <c r="AG75" s="2"/>
      <c r="AH75" s="35"/>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c r="A76" s="99"/>
      <c r="B76" s="82"/>
      <c r="C76" s="85"/>
      <c r="D76" s="83"/>
      <c r="E76" s="2"/>
      <c r="F76" s="2"/>
      <c r="G76" s="35"/>
      <c r="H76" s="35"/>
      <c r="I76" s="35"/>
      <c r="J76" s="35"/>
      <c r="K76" s="35"/>
      <c r="L76" s="35"/>
      <c r="M76" s="35"/>
      <c r="N76" s="35"/>
      <c r="O76" s="35"/>
      <c r="P76" s="35"/>
      <c r="Q76" s="35"/>
      <c r="R76" s="35"/>
      <c r="S76" s="165"/>
      <c r="T76" s="2"/>
      <c r="U76" s="2"/>
      <c r="V76" s="35"/>
      <c r="W76" s="35"/>
      <c r="X76" s="2"/>
      <c r="Y76" s="2"/>
      <c r="Z76" s="35"/>
      <c r="AA76" s="35"/>
      <c r="AB76" s="2"/>
      <c r="AC76" s="2"/>
      <c r="AD76" s="35"/>
      <c r="AE76" s="35"/>
      <c r="AF76" s="2"/>
      <c r="AG76" s="2"/>
      <c r="AH76" s="35"/>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c r="A77" s="99"/>
      <c r="B77" s="82"/>
      <c r="C77" s="85"/>
      <c r="D77" s="83"/>
      <c r="E77" s="2"/>
      <c r="F77" s="2"/>
      <c r="G77" s="35"/>
      <c r="H77" s="35"/>
      <c r="I77" s="35"/>
      <c r="J77" s="35"/>
      <c r="K77" s="35"/>
      <c r="L77" s="35"/>
      <c r="M77" s="35"/>
      <c r="N77" s="35"/>
      <c r="O77" s="35"/>
      <c r="P77" s="35"/>
      <c r="Q77" s="35"/>
      <c r="R77" s="35"/>
      <c r="S77" s="165"/>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ht="13.9" customHeight="1">
      <c r="A78" s="99"/>
      <c r="B78" s="82"/>
      <c r="C78" s="85"/>
      <c r="D78" s="83"/>
      <c r="E78" s="2"/>
      <c r="F78" s="2"/>
      <c r="G78" s="35"/>
      <c r="H78" s="35"/>
      <c r="I78" s="35"/>
      <c r="J78" s="35"/>
      <c r="K78" s="35"/>
      <c r="L78" s="35"/>
      <c r="M78" s="35"/>
      <c r="N78" s="35"/>
      <c r="O78" s="35"/>
      <c r="P78" s="35"/>
      <c r="Q78" s="35"/>
      <c r="R78" s="35"/>
      <c r="S78" s="165"/>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1:59">
      <c r="A79" s="99"/>
      <c r="B79" s="82"/>
      <c r="C79" s="85"/>
      <c r="D79" s="83"/>
      <c r="E79" s="2"/>
      <c r="F79" s="2"/>
      <c r="G79" s="35"/>
      <c r="H79" s="35"/>
      <c r="I79" s="35"/>
      <c r="J79" s="35"/>
      <c r="K79" s="35"/>
      <c r="L79" s="35"/>
      <c r="M79" s="35"/>
      <c r="N79" s="35"/>
      <c r="O79" s="35"/>
      <c r="P79" s="35"/>
      <c r="Q79" s="35"/>
      <c r="R79" s="35"/>
      <c r="S79" s="165"/>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c r="A80" s="99"/>
      <c r="B80" s="82"/>
      <c r="C80" s="85"/>
      <c r="D80" s="83"/>
      <c r="E80" s="2"/>
      <c r="F80" s="2"/>
      <c r="G80" s="35"/>
      <c r="H80" s="35"/>
      <c r="I80" s="35"/>
      <c r="J80" s="35"/>
      <c r="K80" s="35"/>
      <c r="L80" s="35"/>
      <c r="M80" s="35"/>
      <c r="N80" s="35"/>
      <c r="O80" s="35"/>
      <c r="P80" s="35"/>
      <c r="Q80" s="35"/>
      <c r="R80" s="35"/>
      <c r="S80" s="165"/>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c r="A81" s="99"/>
      <c r="B81" s="82"/>
      <c r="C81" s="85"/>
      <c r="D81" s="83"/>
      <c r="E81" s="2"/>
      <c r="F81" s="2"/>
      <c r="G81" s="35"/>
      <c r="H81" s="35"/>
      <c r="I81" s="35"/>
      <c r="J81" s="35"/>
      <c r="K81" s="35"/>
      <c r="L81" s="35"/>
      <c r="M81" s="35"/>
      <c r="N81" s="35"/>
      <c r="O81" s="35"/>
      <c r="P81" s="35"/>
      <c r="Q81" s="35"/>
      <c r="R81" s="35"/>
      <c r="S81" s="165"/>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c r="A82" s="99"/>
      <c r="B82" s="82"/>
      <c r="C82" s="85"/>
      <c r="D82" s="83"/>
      <c r="E82" s="2"/>
      <c r="F82" s="2"/>
      <c r="G82" s="35"/>
      <c r="H82" s="35"/>
      <c r="I82" s="35"/>
      <c r="J82" s="35"/>
      <c r="K82" s="35"/>
      <c r="L82" s="35"/>
      <c r="M82" s="35"/>
      <c r="N82" s="35"/>
      <c r="O82" s="35"/>
      <c r="P82" s="35"/>
      <c r="Q82" s="35"/>
      <c r="R82" s="35"/>
      <c r="S82" s="165"/>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c r="A83" s="99"/>
      <c r="B83" s="82"/>
      <c r="C83" s="85"/>
      <c r="D83" s="83"/>
      <c r="E83" s="2"/>
      <c r="F83" s="2"/>
      <c r="G83" s="35"/>
      <c r="H83" s="35"/>
      <c r="I83" s="35"/>
      <c r="J83" s="35"/>
      <c r="K83" s="35"/>
      <c r="L83" s="35"/>
      <c r="M83" s="35"/>
      <c r="N83" s="35"/>
      <c r="O83" s="35"/>
      <c r="P83" s="35"/>
      <c r="Q83" s="35"/>
      <c r="R83" s="35"/>
      <c r="S83" s="165"/>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c r="A84" s="99"/>
      <c r="B84" s="82"/>
      <c r="C84" s="85"/>
      <c r="D84" s="83"/>
      <c r="E84" s="2"/>
      <c r="F84" s="2"/>
      <c r="G84" s="35"/>
      <c r="H84" s="35"/>
      <c r="I84" s="35"/>
      <c r="J84" s="35"/>
      <c r="K84" s="35"/>
      <c r="L84" s="35"/>
      <c r="M84" s="35"/>
      <c r="N84" s="35"/>
      <c r="O84" s="35"/>
      <c r="P84" s="35"/>
      <c r="Q84" s="35"/>
      <c r="R84" s="35"/>
      <c r="S84" s="165"/>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c r="A85" s="99"/>
      <c r="B85" s="82"/>
      <c r="C85" s="85"/>
      <c r="D85" s="83"/>
      <c r="E85" s="2"/>
      <c r="F85" s="2"/>
      <c r="G85" s="35"/>
      <c r="H85" s="35"/>
      <c r="I85" s="35"/>
      <c r="J85" s="35"/>
      <c r="K85" s="35"/>
      <c r="L85" s="35"/>
      <c r="M85" s="35"/>
      <c r="N85" s="35"/>
      <c r="O85" s="35"/>
      <c r="P85" s="35"/>
      <c r="Q85" s="35"/>
      <c r="R85" s="35"/>
      <c r="S85" s="165"/>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c r="A86" s="99"/>
      <c r="B86" s="82"/>
      <c r="C86" s="85"/>
      <c r="D86" s="83"/>
      <c r="E86" s="2"/>
      <c r="F86" s="2"/>
      <c r="G86" s="35"/>
      <c r="H86" s="35"/>
      <c r="I86" s="35"/>
      <c r="J86" s="35"/>
      <c r="K86" s="35"/>
      <c r="L86" s="35"/>
      <c r="M86" s="35"/>
      <c r="N86" s="35"/>
      <c r="O86" s="35"/>
      <c r="P86" s="35"/>
      <c r="Q86" s="35"/>
      <c r="R86" s="35"/>
      <c r="S86" s="165"/>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c r="A87" s="99"/>
      <c r="B87" s="82"/>
      <c r="C87" s="85"/>
      <c r="D87" s="83"/>
      <c r="E87" s="2"/>
      <c r="F87" s="2"/>
      <c r="G87" s="35"/>
      <c r="H87" s="35"/>
      <c r="I87" s="35"/>
      <c r="J87" s="35"/>
      <c r="K87" s="35"/>
      <c r="L87" s="35"/>
      <c r="M87" s="35"/>
      <c r="N87" s="35"/>
      <c r="O87" s="35"/>
      <c r="P87" s="35"/>
      <c r="Q87" s="35"/>
      <c r="R87" s="35"/>
      <c r="S87" s="165"/>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c r="A88" s="99"/>
      <c r="B88" s="82"/>
      <c r="C88" s="85"/>
      <c r="D88" s="83"/>
      <c r="E88" s="2"/>
      <c r="F88" s="2"/>
      <c r="G88" s="35"/>
      <c r="H88" s="35"/>
      <c r="I88" s="35"/>
      <c r="J88" s="35"/>
      <c r="K88" s="35"/>
      <c r="L88" s="35"/>
      <c r="M88" s="35"/>
      <c r="N88" s="35"/>
      <c r="O88" s="35"/>
      <c r="P88" s="35"/>
      <c r="Q88" s="35"/>
      <c r="R88" s="35"/>
      <c r="S88" s="165"/>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c r="A89" s="99"/>
      <c r="B89" s="82"/>
      <c r="C89" s="85"/>
      <c r="D89" s="83"/>
      <c r="E89" s="2"/>
      <c r="F89" s="2"/>
      <c r="G89" s="35"/>
      <c r="H89" s="35"/>
      <c r="I89" s="35"/>
      <c r="J89" s="35"/>
      <c r="K89" s="35"/>
      <c r="L89" s="35"/>
      <c r="M89" s="35"/>
      <c r="N89" s="35"/>
      <c r="O89" s="35"/>
      <c r="P89" s="35"/>
      <c r="Q89" s="35"/>
      <c r="R89" s="35"/>
      <c r="S89" s="165"/>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c r="A90" s="99"/>
      <c r="B90" s="82"/>
      <c r="C90" s="85"/>
      <c r="D90" s="83"/>
      <c r="E90" s="2"/>
      <c r="F90" s="2"/>
      <c r="G90" s="35"/>
      <c r="H90" s="35"/>
      <c r="I90" s="35"/>
      <c r="J90" s="35"/>
      <c r="K90" s="35"/>
      <c r="L90" s="35"/>
      <c r="M90" s="35"/>
      <c r="N90" s="35"/>
      <c r="O90" s="35"/>
      <c r="P90" s="35"/>
      <c r="Q90" s="35"/>
      <c r="R90" s="35"/>
      <c r="S90" s="165"/>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c r="A91" s="99"/>
      <c r="B91" s="82"/>
      <c r="C91" s="85"/>
      <c r="D91" s="83"/>
      <c r="E91" s="2"/>
      <c r="F91" s="2"/>
      <c r="G91" s="35"/>
      <c r="H91" s="35"/>
      <c r="I91" s="35"/>
      <c r="J91" s="35"/>
      <c r="K91" s="35"/>
      <c r="L91" s="35"/>
      <c r="M91" s="35"/>
      <c r="N91" s="35"/>
      <c r="O91" s="35"/>
      <c r="P91" s="35"/>
      <c r="Q91" s="35"/>
      <c r="R91" s="35"/>
      <c r="S91" s="165"/>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ht="20.45" customHeight="1">
      <c r="A92" s="99"/>
      <c r="B92" s="82"/>
      <c r="C92" s="85"/>
      <c r="D92" s="83"/>
      <c r="E92" s="2"/>
      <c r="F92" s="2"/>
      <c r="G92" s="35"/>
      <c r="H92" s="35"/>
      <c r="I92" s="35"/>
      <c r="J92" s="35"/>
      <c r="K92" s="35"/>
      <c r="L92" s="35"/>
      <c r="M92" s="35"/>
      <c r="N92" s="35"/>
      <c r="O92" s="35"/>
      <c r="P92" s="35"/>
      <c r="Q92" s="35"/>
      <c r="R92" s="35"/>
      <c r="S92" s="165"/>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ht="20.45" customHeight="1">
      <c r="A93" s="99"/>
      <c r="B93" s="82"/>
      <c r="C93" s="85"/>
      <c r="D93" s="83"/>
      <c r="E93" s="2"/>
      <c r="F93" s="2"/>
      <c r="G93" s="35"/>
      <c r="H93" s="35"/>
      <c r="I93" s="35"/>
      <c r="J93" s="35"/>
      <c r="K93" s="35"/>
      <c r="L93" s="35"/>
      <c r="M93" s="35"/>
      <c r="N93" s="2"/>
      <c r="O93" s="35"/>
      <c r="P93" s="35"/>
      <c r="Q93" s="35"/>
      <c r="R93" s="35"/>
      <c r="S93" s="165"/>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ht="20.45" customHeight="1">
      <c r="A94" s="99"/>
      <c r="B94" s="82"/>
      <c r="C94" s="85"/>
      <c r="D94" s="83"/>
      <c r="E94" s="2"/>
      <c r="F94" s="2"/>
      <c r="G94" s="2"/>
      <c r="H94" s="2"/>
      <c r="I94" s="2"/>
      <c r="J94" s="2"/>
      <c r="K94" s="2"/>
      <c r="L94" s="2"/>
      <c r="M94" s="2"/>
      <c r="N94" s="2"/>
      <c r="O94" s="35"/>
      <c r="P94" s="35"/>
      <c r="Q94" s="35"/>
      <c r="R94" s="35"/>
      <c r="S94" s="165"/>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ht="20.45" customHeight="1">
      <c r="A95" s="99"/>
      <c r="B95" s="82"/>
      <c r="C95" s="85"/>
      <c r="D95" s="83"/>
      <c r="E95" s="2"/>
      <c r="F95" s="2"/>
      <c r="G95" s="2"/>
      <c r="H95" s="2"/>
      <c r="I95" s="2"/>
      <c r="J95" s="2"/>
      <c r="K95" s="2"/>
      <c r="L95" s="2"/>
      <c r="M95" s="2"/>
      <c r="N95" s="2"/>
      <c r="O95" s="2"/>
      <c r="P95" s="2"/>
      <c r="Q95" s="2"/>
      <c r="R95" s="2"/>
      <c r="S95" s="164"/>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ht="20.45" customHeight="1">
      <c r="A96" s="99"/>
      <c r="B96" s="82"/>
      <c r="C96" s="85"/>
      <c r="D96" s="83"/>
      <c r="E96" s="2"/>
      <c r="F96" s="2"/>
      <c r="G96" s="2"/>
      <c r="H96" s="2"/>
      <c r="I96" s="2"/>
      <c r="J96" s="2"/>
      <c r="K96" s="2"/>
      <c r="L96" s="2"/>
      <c r="M96" s="2"/>
      <c r="N96" s="2"/>
      <c r="O96" s="2"/>
      <c r="P96" s="2"/>
      <c r="Q96" s="2"/>
      <c r="R96" s="2"/>
      <c r="S96" s="164"/>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ht="24" customHeight="1">
      <c r="A97" s="99"/>
      <c r="B97" s="82"/>
      <c r="C97" s="85"/>
      <c r="D97" s="83"/>
      <c r="E97" s="2"/>
      <c r="F97" s="2"/>
      <c r="G97" s="2"/>
      <c r="H97" s="2"/>
      <c r="I97" s="2"/>
      <c r="J97" s="2"/>
      <c r="K97" s="2"/>
      <c r="L97" s="2"/>
      <c r="M97" s="2"/>
      <c r="N97" s="2"/>
      <c r="O97" s="2"/>
      <c r="P97" s="2"/>
      <c r="Q97" s="2"/>
      <c r="R97" s="2"/>
      <c r="S97" s="164"/>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ht="24" customHeight="1">
      <c r="A98" s="99"/>
      <c r="B98" s="82"/>
      <c r="C98" s="85"/>
      <c r="D98" s="83"/>
      <c r="E98" s="2"/>
      <c r="F98" s="2"/>
      <c r="G98" s="2"/>
      <c r="H98" s="2"/>
      <c r="I98" s="2"/>
      <c r="J98" s="2"/>
      <c r="K98" s="2"/>
      <c r="L98" s="2"/>
      <c r="M98" s="2"/>
      <c r="N98" s="2"/>
      <c r="O98" s="2"/>
      <c r="P98" s="2"/>
      <c r="Q98" s="2"/>
      <c r="R98" s="2"/>
      <c r="S98" s="164"/>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ht="24" customHeight="1">
      <c r="A99" s="99"/>
      <c r="B99" s="99"/>
      <c r="C99" s="85"/>
      <c r="D99" s="83"/>
      <c r="E99" s="2"/>
      <c r="F99" s="2"/>
      <c r="G99" s="2"/>
      <c r="H99" s="2"/>
      <c r="I99" s="2"/>
      <c r="J99" s="2"/>
      <c r="K99" s="2"/>
      <c r="L99" s="2"/>
      <c r="M99" s="2"/>
      <c r="N99" s="2"/>
      <c r="O99" s="2"/>
      <c r="P99" s="2"/>
      <c r="Q99" s="2"/>
      <c r="R99" s="2"/>
      <c r="S99" s="164"/>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c r="A100" s="108"/>
      <c r="B100" s="108"/>
      <c r="C100" s="108"/>
      <c r="D100" s="84"/>
      <c r="E100" s="2"/>
      <c r="F100" s="2"/>
      <c r="G100" s="2"/>
      <c r="H100" s="2"/>
      <c r="I100" s="2"/>
      <c r="J100" s="2"/>
      <c r="K100" s="2"/>
      <c r="L100" s="2"/>
      <c r="M100" s="2"/>
      <c r="O100" s="2"/>
      <c r="P100" s="2"/>
      <c r="Q100" s="2"/>
      <c r="R100" s="2"/>
      <c r="S100" s="164"/>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c r="O101" s="2"/>
      <c r="P101" s="2"/>
      <c r="Q101" s="2"/>
      <c r="R101" s="2"/>
      <c r="S101" s="164"/>
    </row>
  </sheetData>
  <mergeCells count="7">
    <mergeCell ref="C1:D2"/>
    <mergeCell ref="S5:S6"/>
    <mergeCell ref="Z5:Z6"/>
    <mergeCell ref="Y5:Y6"/>
    <mergeCell ref="X5:X6"/>
    <mergeCell ref="Q5:Q6"/>
    <mergeCell ref="R5:R6"/>
  </mergeCells>
  <conditionalFormatting sqref="S14">
    <cfRule type="cellIs" dxfId="3" priority="2" operator="equal">
      <formula>"Partially"</formula>
    </cfRule>
  </conditionalFormatting>
  <conditionalFormatting sqref="S7:S8 S14:S15">
    <cfRule type="cellIs" dxfId="2" priority="3" operator="equal">
      <formula>"Yes"</formula>
    </cfRule>
    <cfRule type="cellIs" dxfId="1" priority="4" operator="equal">
      <formula>"No"</formula>
    </cfRule>
  </conditionalFormatting>
  <conditionalFormatting sqref="S12">
    <cfRule type="expression" dxfId="0" priority="1">
      <formula>$T$12&gt;20</formula>
    </cfRule>
  </conditionalFormatting>
  <pageMargins left="0" right="0" top="0" bottom="0" header="0" footer="0"/>
  <pageSetup paperSize="9" orientation="portrait" r:id="rId1"/>
  <customProperties>
    <customPr name="ESRI_SHEET_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Data_original!$A$9:$A$10</xm:f>
          </x14:formula1>
          <xm:sqref>E2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C00000"/>
  </sheetPr>
  <dimension ref="A1:BC100"/>
  <sheetViews>
    <sheetView showGridLines="0" zoomScale="85" zoomScaleNormal="85" zoomScaleSheetLayoutView="80" zoomScalePageLayoutView="71" workbookViewId="0">
      <selection activeCell="B15" sqref="B15"/>
    </sheetView>
  </sheetViews>
  <sheetFormatPr defaultColWidth="8.85546875" defaultRowHeight="14.25"/>
  <cols>
    <col min="1" max="1" width="1" style="37" customWidth="1"/>
    <col min="2" max="2" width="159.85546875" style="15" customWidth="1"/>
    <col min="3" max="3" width="1.28515625" style="37" customWidth="1"/>
    <col min="4" max="4" width="52.28515625" style="15" customWidth="1"/>
    <col min="5" max="5" width="2.7109375" style="15" customWidth="1"/>
    <col min="6" max="6" width="9.85546875" style="15" customWidth="1"/>
    <col min="7" max="12" width="6.7109375" style="15" customWidth="1"/>
    <col min="13" max="13" width="9.28515625" style="15" customWidth="1"/>
    <col min="14" max="14" width="11.140625" style="15" bestFit="1" customWidth="1"/>
    <col min="15" max="15" width="40.85546875" style="15" bestFit="1" customWidth="1"/>
    <col min="16" max="16" width="15.140625" style="15" bestFit="1" customWidth="1"/>
    <col min="17" max="17" width="10.28515625" style="15" bestFit="1" customWidth="1"/>
    <col min="18" max="18" width="12.7109375" style="15" customWidth="1"/>
    <col min="19" max="19" width="68.28515625" style="15" customWidth="1"/>
    <col min="20" max="20" width="10.140625" style="15" customWidth="1"/>
    <col min="21" max="21" width="11.28515625" style="15" customWidth="1"/>
    <col min="22" max="22" width="10.28515625" style="15" customWidth="1"/>
    <col min="23" max="23" width="8.28515625" style="15" customWidth="1"/>
    <col min="24" max="24" width="34.7109375" style="15" bestFit="1" customWidth="1"/>
    <col min="25" max="25" width="9.28515625" style="15" customWidth="1"/>
    <col min="26" max="26" width="9" style="15" customWidth="1"/>
    <col min="27" max="27" width="8" style="15" bestFit="1" customWidth="1"/>
    <col min="28" max="28" width="8.85546875" style="15" customWidth="1"/>
    <col min="29" max="34" width="7.7109375" style="15" customWidth="1"/>
    <col min="35" max="16384" width="8.85546875" style="15"/>
  </cols>
  <sheetData>
    <row r="1" spans="1:55" ht="13.9" customHeight="1">
      <c r="A1" s="109"/>
      <c r="B1" s="14"/>
      <c r="C1" s="1129" t="s">
        <v>21</v>
      </c>
      <c r="D1" s="112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3.9" customHeight="1">
      <c r="A2" s="109"/>
      <c r="B2" s="14"/>
      <c r="C2" s="1130"/>
      <c r="D2" s="113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c r="A3" s="109"/>
      <c r="B3" s="14"/>
      <c r="C3" s="109"/>
      <c r="D3" s="80"/>
      <c r="E3" s="2"/>
      <c r="F3" s="18"/>
      <c r="G3" s="18"/>
      <c r="H3" s="18"/>
      <c r="I3" s="18"/>
      <c r="J3" s="18"/>
      <c r="K3" s="18"/>
      <c r="L3" s="18"/>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c r="A4" s="109"/>
      <c r="B4" s="14"/>
      <c r="C4" s="109"/>
      <c r="D4" s="80"/>
      <c r="E4" s="18"/>
      <c r="F4" s="1132" t="s">
        <v>11</v>
      </c>
      <c r="G4" s="1132"/>
      <c r="H4" s="1132"/>
      <c r="I4" s="1132"/>
      <c r="J4" s="1132"/>
      <c r="K4" s="1132"/>
      <c r="L4" s="1132"/>
      <c r="M4" s="18"/>
      <c r="N4" s="2"/>
      <c r="O4" s="2"/>
      <c r="P4" s="2"/>
      <c r="Q4" s="2"/>
      <c r="R4" s="2"/>
      <c r="S4" s="2"/>
      <c r="T4" s="2"/>
      <c r="U4" s="2"/>
      <c r="V4" s="2"/>
      <c r="W4" s="2"/>
      <c r="X4" s="2"/>
      <c r="Y4" s="2"/>
      <c r="Z4" s="2"/>
      <c r="AA4" s="2"/>
      <c r="AB4" s="18"/>
      <c r="AC4" s="18"/>
      <c r="AD4" s="18"/>
      <c r="AE4" s="18"/>
      <c r="AF4" s="18"/>
      <c r="AG4" s="18"/>
      <c r="AH4" s="18"/>
      <c r="AI4" s="2"/>
      <c r="AJ4" s="2"/>
      <c r="AK4" s="2"/>
      <c r="AL4" s="2"/>
      <c r="AM4" s="2"/>
      <c r="AN4" s="2"/>
      <c r="AO4" s="2"/>
      <c r="AP4" s="2"/>
      <c r="AQ4" s="2"/>
      <c r="AR4" s="2"/>
      <c r="AS4" s="2"/>
      <c r="AT4" s="2"/>
      <c r="AU4" s="2"/>
      <c r="AV4" s="2"/>
      <c r="AW4" s="2"/>
      <c r="AX4" s="2"/>
      <c r="AY4" s="2"/>
      <c r="AZ4" s="2"/>
      <c r="BA4" s="2"/>
      <c r="BB4" s="2"/>
      <c r="BC4" s="2"/>
    </row>
    <row r="5" spans="1:55" ht="13.9" customHeight="1">
      <c r="A5" s="109"/>
      <c r="B5" s="14"/>
      <c r="C5" s="109"/>
      <c r="D5" s="80"/>
      <c r="E5" s="2"/>
      <c r="F5" s="1132"/>
      <c r="G5" s="1132"/>
      <c r="H5" s="1132"/>
      <c r="I5" s="1132"/>
      <c r="J5" s="1132"/>
      <c r="K5" s="1132"/>
      <c r="L5" s="1132"/>
      <c r="M5" s="2"/>
      <c r="N5" s="2"/>
      <c r="O5" s="2"/>
      <c r="P5" s="2"/>
      <c r="Q5" s="2"/>
      <c r="R5" s="2"/>
      <c r="S5" s="2"/>
      <c r="T5" s="2"/>
      <c r="U5" s="2"/>
      <c r="V5" s="2"/>
      <c r="W5" s="2"/>
      <c r="X5" s="2"/>
      <c r="Y5" s="2"/>
      <c r="Z5" s="2"/>
      <c r="AA5" s="2"/>
      <c r="AB5" s="2"/>
      <c r="AC5" s="2"/>
      <c r="AD5" s="2"/>
      <c r="AE5" s="2"/>
      <c r="AF5" s="2"/>
      <c r="AG5" s="2"/>
      <c r="AH5" s="2"/>
      <c r="AI5" s="18"/>
      <c r="AJ5" s="2"/>
      <c r="AK5" s="2"/>
      <c r="AL5" s="2"/>
      <c r="AM5" s="2"/>
      <c r="AN5" s="2"/>
      <c r="AO5" s="2"/>
      <c r="AP5" s="2"/>
      <c r="AQ5" s="2"/>
      <c r="AR5" s="2"/>
      <c r="AS5" s="2"/>
      <c r="AT5" s="2"/>
      <c r="AU5" s="2"/>
      <c r="AV5" s="2"/>
      <c r="AW5" s="2"/>
      <c r="AX5" s="2"/>
      <c r="AY5" s="2"/>
      <c r="AZ5" s="2"/>
      <c r="BA5" s="2"/>
      <c r="BB5" s="2"/>
      <c r="BC5" s="2"/>
    </row>
    <row r="6" spans="1:55" ht="15.75">
      <c r="A6" s="109"/>
      <c r="B6" s="14"/>
      <c r="C6" s="109"/>
      <c r="D6" s="80"/>
      <c r="E6" s="16"/>
      <c r="F6" s="111" t="s">
        <v>43</v>
      </c>
      <c r="G6" s="71" t="s">
        <v>6</v>
      </c>
      <c r="H6" s="71" t="s">
        <v>7</v>
      </c>
      <c r="I6" s="71" t="s">
        <v>8</v>
      </c>
      <c r="J6" s="71" t="s">
        <v>9</v>
      </c>
      <c r="K6" s="71" t="s">
        <v>40</v>
      </c>
      <c r="L6" s="71" t="s">
        <v>39</v>
      </c>
      <c r="M6" s="2"/>
      <c r="N6" s="2"/>
      <c r="O6" s="2"/>
      <c r="P6" s="2"/>
      <c r="Q6" s="2"/>
      <c r="R6" s="2"/>
      <c r="S6" s="2"/>
      <c r="T6" s="2"/>
      <c r="U6" s="2"/>
      <c r="V6" s="2"/>
      <c r="W6" s="2"/>
      <c r="X6" s="2"/>
      <c r="Y6" s="2"/>
      <c r="Z6" s="2"/>
      <c r="AA6" s="2"/>
      <c r="AB6" s="2"/>
      <c r="AC6" s="2"/>
      <c r="AD6" s="2"/>
      <c r="AE6" s="2"/>
      <c r="AF6" s="2"/>
      <c r="AG6" s="2"/>
      <c r="AH6" s="2"/>
      <c r="AI6" s="18"/>
      <c r="AJ6" s="2"/>
      <c r="AK6" s="2"/>
      <c r="AL6" s="2"/>
      <c r="AM6" s="2"/>
      <c r="AN6" s="2"/>
      <c r="AO6" s="2"/>
      <c r="AP6" s="2"/>
      <c r="AQ6" s="2"/>
      <c r="AR6" s="2"/>
      <c r="AS6" s="2"/>
      <c r="AT6" s="2"/>
      <c r="AU6" s="2"/>
      <c r="AV6" s="2"/>
      <c r="AW6" s="2"/>
      <c r="AX6" s="2"/>
      <c r="AY6" s="2"/>
      <c r="AZ6" s="2"/>
      <c r="BA6" s="2"/>
      <c r="BB6" s="2"/>
      <c r="BC6" s="2"/>
    </row>
    <row r="7" spans="1:55" ht="14.45" customHeight="1">
      <c r="A7" s="109"/>
      <c r="B7" s="14"/>
      <c r="C7" s="109"/>
      <c r="D7" s="80"/>
      <c r="E7" s="17"/>
      <c r="F7" s="111" t="s">
        <v>37</v>
      </c>
      <c r="G7" s="75">
        <f>Data_original!AI2</f>
        <v>23</v>
      </c>
      <c r="H7" s="75">
        <f>Data_original!AK2</f>
        <v>54</v>
      </c>
      <c r="I7" s="76" t="str">
        <f>Data_original!AM2</f>
        <v>None</v>
      </c>
      <c r="J7" s="76" t="str">
        <f>Data_original!AO2</f>
        <v>No</v>
      </c>
      <c r="K7" s="76">
        <f>Data_original!AQ2</f>
        <v>0</v>
      </c>
      <c r="L7" s="76">
        <f>SUM(G7:K7)</f>
        <v>77</v>
      </c>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c r="A8" s="109"/>
      <c r="B8" s="14"/>
      <c r="C8" s="109"/>
      <c r="D8" s="80"/>
      <c r="E8" s="2"/>
      <c r="F8" s="111" t="s">
        <v>38</v>
      </c>
      <c r="G8" s="71">
        <f>Data_original!AJ2</f>
        <v>23</v>
      </c>
      <c r="H8" s="71" t="str">
        <f>Data_original!AL2</f>
        <v>Available all day</v>
      </c>
      <c r="I8" s="74">
        <f>Data_original!AN2</f>
        <v>0</v>
      </c>
      <c r="J8" s="74">
        <f>Data_original!AP2</f>
        <v>0</v>
      </c>
      <c r="K8" s="74">
        <f>Data_original!AR2</f>
        <v>0</v>
      </c>
      <c r="L8" s="74">
        <f>SUM(G8:K8)</f>
        <v>23</v>
      </c>
      <c r="M8" s="2"/>
      <c r="N8" s="2"/>
      <c r="O8" s="2"/>
      <c r="P8" s="2"/>
      <c r="Q8" s="2"/>
      <c r="R8" s="2"/>
      <c r="S8" s="2"/>
      <c r="T8" s="2"/>
      <c r="U8" s="2"/>
      <c r="V8" s="2"/>
      <c r="W8" s="2"/>
      <c r="X8" s="2"/>
      <c r="Y8" s="2"/>
      <c r="Z8" s="2"/>
      <c r="AA8" s="69"/>
      <c r="AB8" s="2"/>
      <c r="AC8" s="69"/>
      <c r="AD8" s="2"/>
      <c r="AE8" s="69"/>
      <c r="AF8" s="2"/>
      <c r="AG8" s="69"/>
      <c r="AH8" s="2"/>
      <c r="AI8" s="2"/>
      <c r="AJ8" s="2"/>
      <c r="AK8" s="2"/>
      <c r="AL8" s="2"/>
      <c r="AM8" s="2"/>
      <c r="AN8" s="2"/>
      <c r="AO8" s="2"/>
      <c r="AP8" s="2"/>
      <c r="AQ8" s="2"/>
      <c r="AR8" s="2"/>
      <c r="AS8" s="2"/>
      <c r="AT8" s="2"/>
      <c r="AU8" s="2"/>
      <c r="AV8" s="2"/>
      <c r="AW8" s="2"/>
      <c r="AX8" s="2"/>
      <c r="AY8" s="2"/>
      <c r="AZ8" s="2"/>
      <c r="BA8" s="2"/>
      <c r="BB8" s="2"/>
      <c r="BC8" s="2"/>
    </row>
    <row r="9" spans="1:55">
      <c r="A9" s="109"/>
      <c r="B9" s="14"/>
      <c r="C9" s="109"/>
      <c r="D9" s="80"/>
      <c r="E9" s="2"/>
      <c r="F9" s="111" t="s">
        <v>39</v>
      </c>
      <c r="G9" s="75">
        <f t="shared" ref="G9:L9" si="0">SUM(G7:G8)</f>
        <v>46</v>
      </c>
      <c r="H9" s="75">
        <f t="shared" si="0"/>
        <v>54</v>
      </c>
      <c r="I9" s="76">
        <f t="shared" si="0"/>
        <v>0</v>
      </c>
      <c r="J9" s="76">
        <f t="shared" si="0"/>
        <v>0</v>
      </c>
      <c r="K9" s="76">
        <f t="shared" si="0"/>
        <v>0</v>
      </c>
      <c r="L9" s="76">
        <f t="shared" si="0"/>
        <v>100</v>
      </c>
      <c r="M9" s="2"/>
      <c r="N9" s="2"/>
      <c r="O9" s="2"/>
      <c r="P9" s="2"/>
      <c r="Q9" s="2"/>
      <c r="R9" s="2"/>
      <c r="S9" s="2"/>
      <c r="T9" s="2"/>
      <c r="U9" s="2"/>
      <c r="V9" s="2"/>
      <c r="W9" s="2"/>
      <c r="X9" s="2"/>
      <c r="Y9" s="2"/>
      <c r="Z9" s="2"/>
      <c r="AA9" s="69"/>
      <c r="AB9" s="2"/>
      <c r="AC9" s="69"/>
      <c r="AD9" s="2"/>
      <c r="AE9" s="69"/>
      <c r="AF9" s="2"/>
      <c r="AG9" s="69"/>
      <c r="AH9" s="2"/>
      <c r="AI9" s="2"/>
      <c r="AJ9" s="2"/>
      <c r="AK9" s="2"/>
      <c r="AL9" s="2"/>
      <c r="AM9" s="2"/>
      <c r="AN9" s="2"/>
      <c r="AO9" s="2"/>
      <c r="AP9" s="2"/>
      <c r="AQ9" s="2"/>
      <c r="AR9" s="2"/>
      <c r="AS9" s="2"/>
      <c r="AT9" s="2"/>
      <c r="AU9" s="2"/>
      <c r="AV9" s="2"/>
      <c r="AW9" s="2"/>
      <c r="AX9" s="2"/>
      <c r="AY9" s="2"/>
      <c r="AZ9" s="2"/>
      <c r="BA9" s="2"/>
      <c r="BB9" s="2"/>
      <c r="BC9" s="2"/>
    </row>
    <row r="10" spans="1:55">
      <c r="A10" s="109"/>
      <c r="B10" s="14"/>
      <c r="C10" s="109"/>
      <c r="D10" s="80"/>
      <c r="E10" s="2"/>
      <c r="F10" s="2"/>
      <c r="G10" s="2"/>
      <c r="H10" s="2"/>
      <c r="I10" s="2"/>
      <c r="J10" s="2"/>
      <c r="K10" s="2"/>
      <c r="L10" s="2"/>
      <c r="M10" s="2"/>
      <c r="N10" s="2"/>
      <c r="O10" s="2"/>
      <c r="P10" s="2"/>
      <c r="Q10" s="2"/>
      <c r="R10" s="2"/>
      <c r="S10" s="2"/>
      <c r="T10" s="2"/>
      <c r="U10" s="2"/>
      <c r="V10" s="2"/>
      <c r="W10" s="2"/>
      <c r="X10" s="2"/>
      <c r="Y10" s="2"/>
      <c r="Z10" s="2"/>
      <c r="AA10" s="70"/>
      <c r="AB10" s="2"/>
      <c r="AC10" s="70"/>
      <c r="AD10" s="2"/>
      <c r="AE10" s="70"/>
      <c r="AF10" s="2"/>
      <c r="AG10" s="70"/>
      <c r="AH10" s="2"/>
      <c r="AI10" s="2"/>
      <c r="AJ10" s="2"/>
      <c r="AK10" s="2"/>
      <c r="AL10" s="2"/>
      <c r="AM10" s="2"/>
      <c r="AN10" s="2"/>
      <c r="AO10" s="2"/>
      <c r="AP10" s="2"/>
      <c r="AQ10" s="2"/>
      <c r="AR10" s="2"/>
      <c r="AS10" s="2"/>
      <c r="AT10" s="2"/>
      <c r="AU10" s="2"/>
      <c r="AV10" s="2"/>
      <c r="AW10" s="2"/>
      <c r="AX10" s="2"/>
      <c r="AY10" s="2"/>
      <c r="AZ10" s="2"/>
      <c r="BA10" s="2"/>
      <c r="BB10" s="2"/>
      <c r="BC10" s="2"/>
    </row>
    <row r="11" spans="1:55">
      <c r="A11" s="109"/>
      <c r="B11" s="14"/>
      <c r="C11" s="109"/>
      <c r="D11" s="80"/>
      <c r="E11" s="2"/>
      <c r="F11" s="2"/>
      <c r="G11" s="2"/>
      <c r="H11" s="2"/>
      <c r="I11" s="2"/>
      <c r="J11" s="2"/>
      <c r="K11" s="2"/>
      <c r="L11" s="2"/>
      <c r="M11" s="2"/>
      <c r="N11" s="2"/>
      <c r="O11" s="2"/>
      <c r="P11" s="2"/>
      <c r="Q11" s="2"/>
      <c r="R11" s="2"/>
      <c r="S11" s="2"/>
      <c r="T11" s="2"/>
      <c r="U11" s="2"/>
      <c r="V11" s="2"/>
      <c r="W11" s="2"/>
      <c r="X11" s="2"/>
      <c r="Y11" s="2"/>
      <c r="Z11" s="2"/>
      <c r="AA11" s="2"/>
      <c r="AB11" s="2"/>
      <c r="AC11" s="69"/>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c r="A12" s="109"/>
      <c r="B12" s="14"/>
      <c r="C12" s="109"/>
      <c r="D12" s="80"/>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c r="A13" s="109"/>
      <c r="C13" s="109"/>
      <c r="D13" s="80"/>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c r="A14" s="109"/>
      <c r="B14" s="14"/>
      <c r="C14" s="109"/>
      <c r="D14" s="80"/>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c r="A15" s="109"/>
      <c r="B15" s="14"/>
      <c r="C15" s="109"/>
      <c r="D15" s="80"/>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c r="A16" s="109"/>
      <c r="B16" s="14"/>
      <c r="C16" s="109"/>
      <c r="D16" s="80"/>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c r="A17" s="109"/>
      <c r="B17" s="14"/>
      <c r="C17" s="109"/>
      <c r="D17" s="80"/>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c r="A18" s="109"/>
      <c r="B18" s="14"/>
      <c r="C18" s="109"/>
      <c r="D18" s="80"/>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5.6" customHeight="1">
      <c r="A19" s="109"/>
      <c r="B19" s="14"/>
      <c r="C19" s="109"/>
      <c r="D19" s="80"/>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ht="15.6" customHeight="1">
      <c r="A20" s="109"/>
      <c r="B20" s="14"/>
      <c r="C20" s="109"/>
      <c r="D20" s="8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c r="A21" s="109"/>
      <c r="B21" s="14"/>
      <c r="C21" s="109"/>
      <c r="D21" s="80"/>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c r="A22" s="109"/>
      <c r="B22" s="14"/>
      <c r="C22" s="109"/>
      <c r="D22" s="80"/>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c r="A23" s="109"/>
      <c r="B23" s="14"/>
      <c r="C23" s="109"/>
      <c r="D23" s="8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c r="A24" s="109"/>
      <c r="B24" s="14"/>
      <c r="C24" s="109"/>
      <c r="D24" s="8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c r="A25" s="109"/>
      <c r="B25" s="14"/>
      <c r="C25" s="109"/>
      <c r="D25" s="8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c r="A26" s="109"/>
      <c r="B26" s="14"/>
      <c r="C26" s="109"/>
      <c r="D26" s="8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c r="A27" s="109"/>
      <c r="B27" s="14"/>
      <c r="C27" s="109"/>
      <c r="D27" s="8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 r="A28" s="109"/>
      <c r="B28" s="14"/>
      <c r="C28" s="109"/>
      <c r="D28" s="8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c r="A29" s="109"/>
      <c r="B29" s="14"/>
      <c r="C29" s="109"/>
      <c r="D29" s="80"/>
      <c r="E29" s="2"/>
      <c r="F29" s="2"/>
      <c r="G29" s="2"/>
      <c r="H29" s="2"/>
      <c r="I29" s="2"/>
      <c r="J29" s="2"/>
      <c r="K29" s="2"/>
      <c r="L29" s="2"/>
      <c r="M29" s="2"/>
      <c r="N29" s="2"/>
      <c r="O29" s="2"/>
      <c r="P29" s="2"/>
      <c r="Q29" s="18"/>
      <c r="R29" s="2"/>
      <c r="S29" s="2"/>
      <c r="T29" s="2"/>
      <c r="U29" s="2"/>
      <c r="V29" s="2"/>
      <c r="W29" s="18"/>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c r="A30" s="109"/>
      <c r="B30" s="14"/>
      <c r="C30" s="109"/>
      <c r="D30" s="80"/>
      <c r="E30" s="2"/>
      <c r="F30" s="2"/>
      <c r="G30" s="2"/>
      <c r="H30" s="2"/>
      <c r="I30" s="2"/>
      <c r="J30" s="2"/>
      <c r="K30" s="2"/>
      <c r="L30" s="2"/>
      <c r="M30" s="2"/>
      <c r="N30" s="2"/>
      <c r="O30" s="2"/>
      <c r="P30" s="2"/>
      <c r="Q30" s="2"/>
      <c r="R30" s="2"/>
      <c r="S30" s="2"/>
      <c r="T30" s="2"/>
      <c r="U30" s="2"/>
      <c r="V30" s="2"/>
      <c r="W30" s="18"/>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ht="15.6" customHeight="1">
      <c r="A31" s="109"/>
      <c r="B31" s="14"/>
      <c r="C31" s="109"/>
      <c r="D31" s="8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c r="A32" s="109"/>
      <c r="B32" s="14"/>
      <c r="C32" s="109"/>
      <c r="D32" s="8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c r="A33" s="109"/>
      <c r="B33" s="14"/>
      <c r="C33" s="109"/>
      <c r="D33" s="8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c r="A34" s="109"/>
      <c r="B34" s="14"/>
      <c r="C34" s="109"/>
      <c r="D34" s="80"/>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c r="A35" s="109"/>
      <c r="B35" s="14"/>
      <c r="C35" s="109"/>
      <c r="D35" s="8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c r="A36" s="109"/>
      <c r="B36" s="14"/>
      <c r="C36" s="109"/>
      <c r="D36" s="8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c r="A37" s="109"/>
      <c r="B37" s="14"/>
      <c r="C37" s="109"/>
      <c r="D37" s="8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c r="A38" s="109"/>
      <c r="C38" s="109"/>
      <c r="D38" s="80"/>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c r="A39" s="109"/>
      <c r="C39" s="109"/>
      <c r="D39" s="80"/>
      <c r="E39" s="2"/>
      <c r="F39" s="35"/>
      <c r="G39" s="35"/>
      <c r="H39" s="35"/>
      <c r="I39" s="35"/>
      <c r="J39" s="35"/>
      <c r="K39" s="35"/>
      <c r="L39" s="35"/>
      <c r="M39" s="35"/>
      <c r="N39" s="35"/>
      <c r="O39" s="35"/>
      <c r="P39" s="35"/>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c r="A40" s="109"/>
      <c r="B40" s="14"/>
      <c r="C40" s="109"/>
      <c r="D40" s="80"/>
      <c r="E40" s="2"/>
      <c r="F40" s="35"/>
      <c r="G40" s="35"/>
      <c r="H40" s="49"/>
      <c r="I40" s="49"/>
      <c r="J40" s="49"/>
      <c r="K40" s="35"/>
      <c r="L40" s="35"/>
      <c r="M40" s="35"/>
      <c r="N40" s="35"/>
      <c r="O40" s="35"/>
      <c r="P40" s="35"/>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c r="A41" s="109"/>
      <c r="B41" s="14"/>
      <c r="C41" s="109"/>
      <c r="D41" s="80"/>
      <c r="E41" s="2"/>
      <c r="F41" s="2"/>
      <c r="G41" s="2"/>
      <c r="H41" s="2"/>
      <c r="I41" s="2"/>
      <c r="J41" s="49"/>
      <c r="K41" s="35"/>
      <c r="L41" s="35"/>
      <c r="M41" s="35"/>
      <c r="N41" s="35"/>
      <c r="O41" s="35"/>
      <c r="P41" s="35"/>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c r="A42" s="109"/>
      <c r="B42" s="14"/>
      <c r="C42" s="109"/>
      <c r="D42" s="80"/>
      <c r="E42" s="2"/>
      <c r="F42" s="2"/>
      <c r="G42" s="2"/>
      <c r="H42" s="2"/>
      <c r="I42" s="2"/>
      <c r="J42" s="49"/>
      <c r="K42" s="49"/>
      <c r="L42" s="49"/>
      <c r="M42" s="49"/>
      <c r="N42" s="49"/>
      <c r="O42" s="49"/>
      <c r="P42" s="49"/>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c r="A43" s="109"/>
      <c r="B43" s="109"/>
      <c r="C43" s="109"/>
      <c r="D43" s="80"/>
      <c r="E43" s="2"/>
      <c r="F43" s="2"/>
      <c r="G43" s="2"/>
      <c r="H43" s="2"/>
      <c r="I43" s="2"/>
      <c r="J43" s="49"/>
      <c r="K43" s="49"/>
      <c r="L43" s="49"/>
      <c r="M43" s="49"/>
      <c r="N43" s="49"/>
      <c r="O43" s="49"/>
      <c r="P43" s="49"/>
      <c r="Q43" s="18"/>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c r="A44" s="109"/>
      <c r="B44" s="109"/>
      <c r="C44" s="109"/>
      <c r="D44" s="80"/>
      <c r="E44" s="2"/>
      <c r="F44" s="2"/>
      <c r="G44" s="2"/>
      <c r="H44" s="2"/>
      <c r="I44" s="2"/>
      <c r="J44" s="49"/>
      <c r="K44" s="49"/>
      <c r="L44" s="49"/>
      <c r="M44" s="49"/>
      <c r="N44" s="49"/>
      <c r="O44" s="49"/>
      <c r="P44" s="49"/>
      <c r="Q44" s="18"/>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c r="A45" s="109"/>
      <c r="B45" s="77"/>
      <c r="C45" s="78"/>
      <c r="D45" s="80"/>
      <c r="E45" s="2"/>
      <c r="F45" s="2"/>
      <c r="G45" s="2"/>
      <c r="H45" s="2"/>
      <c r="I45" s="2"/>
      <c r="J45" s="49"/>
      <c r="K45" s="49"/>
      <c r="L45" s="49"/>
      <c r="M45" s="49"/>
      <c r="N45" s="49"/>
      <c r="O45" s="49"/>
      <c r="P45" s="49"/>
      <c r="Q45" s="18"/>
      <c r="R45" s="2"/>
      <c r="S45" s="2"/>
      <c r="T45" s="2"/>
      <c r="U45" s="2"/>
      <c r="V45" s="2"/>
      <c r="W45" s="18"/>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c r="A46" s="109"/>
      <c r="B46" s="77"/>
      <c r="C46" s="78"/>
      <c r="D46" s="80"/>
      <c r="E46" s="2"/>
      <c r="F46" s="2"/>
      <c r="G46" s="2"/>
      <c r="H46" s="2"/>
      <c r="I46" s="2"/>
      <c r="J46" s="49"/>
      <c r="K46" s="49"/>
      <c r="L46" s="49"/>
      <c r="M46" s="49"/>
      <c r="N46" s="49"/>
      <c r="O46" s="49"/>
      <c r="P46" s="49"/>
      <c r="Q46" s="18"/>
      <c r="R46" s="2"/>
      <c r="S46" s="2"/>
      <c r="T46" s="2"/>
      <c r="U46" s="2"/>
      <c r="V46" s="2"/>
      <c r="W46" s="18"/>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c r="A47" s="109"/>
      <c r="B47" s="77"/>
      <c r="C47" s="78"/>
      <c r="D47" s="80"/>
      <c r="E47" s="2"/>
      <c r="F47" s="2"/>
      <c r="G47" s="2"/>
      <c r="H47" s="2"/>
      <c r="I47" s="2"/>
      <c r="J47" s="35"/>
      <c r="K47" s="35"/>
      <c r="L47" s="35"/>
      <c r="M47" s="35"/>
      <c r="N47" s="35"/>
      <c r="O47" s="35"/>
      <c r="P47" s="35"/>
      <c r="Q47" s="18"/>
      <c r="R47" s="2"/>
      <c r="S47" s="2"/>
      <c r="T47" s="2"/>
      <c r="U47" s="2"/>
      <c r="V47" s="2"/>
      <c r="W47" s="18"/>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c r="A48" s="109"/>
      <c r="B48" s="77"/>
      <c r="C48" s="78"/>
      <c r="D48" s="80"/>
      <c r="E48" s="2"/>
      <c r="F48" s="2"/>
      <c r="G48" s="2"/>
      <c r="H48" s="2"/>
      <c r="I48" s="2"/>
      <c r="J48" s="35"/>
      <c r="K48" s="35"/>
      <c r="L48" s="35"/>
      <c r="M48" s="35"/>
      <c r="N48" s="35"/>
      <c r="O48" s="35"/>
      <c r="P48" s="35"/>
      <c r="Q48" s="18"/>
      <c r="R48" s="2"/>
      <c r="S48" s="2"/>
      <c r="T48" s="2"/>
      <c r="U48" s="2"/>
      <c r="V48" s="2"/>
      <c r="W48" s="18"/>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c r="A49" s="109"/>
      <c r="B49" s="77"/>
      <c r="C49" s="78"/>
      <c r="D49" s="80"/>
      <c r="E49" s="2"/>
      <c r="F49" s="2"/>
      <c r="G49" s="2"/>
      <c r="H49" s="2"/>
      <c r="I49" s="2"/>
      <c r="J49" s="35"/>
      <c r="K49" s="35"/>
      <c r="L49" s="35"/>
      <c r="M49" s="35"/>
      <c r="N49" s="35"/>
      <c r="O49" s="35"/>
      <c r="P49" s="35"/>
      <c r="Q49" s="18"/>
      <c r="R49" s="2"/>
      <c r="S49" s="2"/>
      <c r="T49" s="2"/>
      <c r="U49" s="2"/>
      <c r="V49" s="2"/>
      <c r="W49" s="18"/>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c r="A50" s="109"/>
      <c r="B50" s="77"/>
      <c r="C50" s="78"/>
      <c r="D50" s="80"/>
      <c r="E50" s="2"/>
      <c r="F50" s="2"/>
      <c r="G50" s="2"/>
      <c r="H50" s="2"/>
      <c r="I50" s="2"/>
      <c r="J50" s="2"/>
      <c r="K50" s="2"/>
      <c r="L50" s="2"/>
      <c r="M50" s="2"/>
      <c r="N50" s="2"/>
      <c r="O50" s="2"/>
      <c r="P50" s="2"/>
      <c r="Q50" s="18"/>
      <c r="R50" s="2"/>
      <c r="S50" s="2"/>
      <c r="T50" s="2"/>
      <c r="U50" s="2"/>
      <c r="V50" s="2"/>
      <c r="W50" s="18"/>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c r="A51" s="109"/>
      <c r="B51" s="77"/>
      <c r="C51" s="78"/>
      <c r="D51" s="80"/>
      <c r="E51" s="2"/>
      <c r="F51" s="2"/>
      <c r="G51" s="2"/>
      <c r="H51" s="2"/>
      <c r="I51" s="2"/>
      <c r="J51" s="49"/>
      <c r="K51" s="49"/>
      <c r="L51" s="49"/>
      <c r="M51" s="49"/>
      <c r="N51" s="49"/>
      <c r="O51" s="49"/>
      <c r="P51" s="49"/>
      <c r="Q51" s="18"/>
      <c r="R51" s="2"/>
      <c r="S51" s="2"/>
      <c r="T51" s="2"/>
      <c r="U51" s="2"/>
      <c r="V51" s="2"/>
      <c r="W51" s="18"/>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c r="A52" s="109"/>
      <c r="B52" s="77"/>
      <c r="C52" s="78"/>
      <c r="D52" s="80"/>
      <c r="E52" s="2"/>
      <c r="F52" s="2"/>
      <c r="G52" s="2"/>
      <c r="H52" s="2"/>
      <c r="I52" s="2"/>
      <c r="J52" s="35"/>
      <c r="K52" s="35"/>
      <c r="L52" s="35"/>
      <c r="M52" s="35"/>
      <c r="N52" s="35"/>
      <c r="O52" s="35"/>
      <c r="P52" s="35"/>
      <c r="Q52" s="18"/>
      <c r="R52" s="2"/>
      <c r="S52" s="2"/>
      <c r="T52" s="2"/>
      <c r="U52" s="2"/>
      <c r="V52" s="2"/>
      <c r="W52" s="18"/>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c r="A53" s="109"/>
      <c r="B53" s="77"/>
      <c r="C53" s="78"/>
      <c r="D53" s="80"/>
      <c r="E53" s="2"/>
      <c r="F53" s="2"/>
      <c r="G53" s="2"/>
      <c r="H53" s="2"/>
      <c r="I53" s="2"/>
      <c r="J53" s="35"/>
      <c r="K53" s="35"/>
      <c r="L53" s="35"/>
      <c r="M53" s="35"/>
      <c r="N53" s="35"/>
      <c r="O53" s="35"/>
      <c r="P53" s="35"/>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c r="A54" s="109"/>
      <c r="B54" s="77"/>
      <c r="C54" s="78"/>
      <c r="D54" s="80"/>
      <c r="E54" s="2"/>
      <c r="F54" s="2"/>
      <c r="G54" s="2"/>
      <c r="H54" s="2"/>
      <c r="I54" s="2"/>
      <c r="J54" s="35"/>
      <c r="K54" s="35"/>
      <c r="L54" s="35"/>
      <c r="M54" s="35"/>
      <c r="N54" s="35"/>
      <c r="O54" s="35"/>
      <c r="P54" s="35"/>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c r="A55" s="109"/>
      <c r="B55" s="77"/>
      <c r="C55" s="78"/>
      <c r="D55" s="80"/>
      <c r="E55" s="2"/>
      <c r="F55" s="2"/>
      <c r="G55" s="2"/>
      <c r="H55" s="2"/>
      <c r="I55" s="2"/>
      <c r="J55" s="35"/>
      <c r="K55" s="35"/>
      <c r="L55" s="35"/>
      <c r="M55" s="35"/>
      <c r="N55" s="35"/>
      <c r="O55" s="35"/>
      <c r="P55" s="35"/>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c r="A56" s="109"/>
      <c r="B56" s="77"/>
      <c r="C56" s="78"/>
      <c r="D56" s="80"/>
      <c r="E56" s="2"/>
      <c r="F56" s="2"/>
      <c r="G56" s="2"/>
      <c r="H56" s="2"/>
      <c r="I56" s="2"/>
      <c r="J56" s="35"/>
      <c r="K56" s="35"/>
      <c r="L56" s="35"/>
      <c r="M56" s="35"/>
      <c r="N56" s="35"/>
      <c r="O56" s="35"/>
      <c r="P56" s="35"/>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c r="A57" s="109"/>
      <c r="B57" s="77"/>
      <c r="C57" s="78"/>
      <c r="D57" s="80"/>
      <c r="E57" s="2"/>
      <c r="F57" s="2"/>
      <c r="G57" s="2"/>
      <c r="H57" s="2"/>
      <c r="I57" s="2"/>
      <c r="J57" s="35"/>
      <c r="K57" s="35"/>
      <c r="L57" s="35"/>
      <c r="M57" s="35"/>
      <c r="N57" s="35"/>
      <c r="O57" s="35"/>
      <c r="P57" s="35"/>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c r="A58" s="109"/>
      <c r="B58" s="77"/>
      <c r="C58" s="78"/>
      <c r="D58" s="80"/>
      <c r="E58" s="2"/>
      <c r="F58" s="2"/>
      <c r="G58" s="2"/>
      <c r="H58" s="2"/>
      <c r="I58" s="2"/>
      <c r="J58" s="35"/>
      <c r="K58" s="35"/>
      <c r="L58" s="35"/>
      <c r="M58" s="35"/>
      <c r="N58" s="35"/>
      <c r="O58" s="35"/>
      <c r="P58" s="35"/>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ht="15.6" customHeight="1">
      <c r="A59" s="109"/>
      <c r="B59" s="77"/>
      <c r="C59" s="78"/>
      <c r="D59" s="80"/>
      <c r="E59" s="2"/>
      <c r="F59" s="2"/>
      <c r="G59" s="2"/>
      <c r="H59" s="2"/>
      <c r="I59" s="2"/>
      <c r="J59" s="35"/>
      <c r="K59" s="35"/>
      <c r="L59" s="35"/>
      <c r="M59" s="35"/>
      <c r="N59" s="35"/>
      <c r="O59" s="35"/>
      <c r="P59" s="35"/>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c r="A60" s="109"/>
      <c r="B60" s="77"/>
      <c r="C60" s="78"/>
      <c r="D60" s="80"/>
      <c r="E60" s="2"/>
      <c r="F60" s="35"/>
      <c r="G60" s="35"/>
      <c r="H60" s="35"/>
      <c r="I60" s="35"/>
      <c r="J60" s="35"/>
      <c r="K60" s="35"/>
      <c r="L60" s="35"/>
      <c r="M60" s="35"/>
      <c r="N60" s="35"/>
      <c r="O60" s="35"/>
      <c r="P60" s="35"/>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c r="A61" s="109"/>
      <c r="B61" s="79" t="s">
        <v>33</v>
      </c>
      <c r="C61" s="78"/>
      <c r="D61" s="80"/>
      <c r="E61" s="2"/>
      <c r="F61" s="35"/>
      <c r="G61" s="35"/>
      <c r="H61" s="35"/>
      <c r="I61" s="35"/>
      <c r="J61" s="35"/>
      <c r="K61" s="35"/>
      <c r="L61" s="35"/>
      <c r="M61" s="35"/>
      <c r="N61" s="35"/>
      <c r="O61" s="35"/>
      <c r="P61" s="35"/>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c r="A62" s="109"/>
      <c r="B62" s="77"/>
      <c r="C62" s="78"/>
      <c r="D62" s="80"/>
      <c r="E62" s="2"/>
      <c r="F62" s="35"/>
      <c r="G62" s="35"/>
      <c r="H62" s="35"/>
      <c r="I62" s="35"/>
      <c r="J62" s="35"/>
      <c r="K62" s="35"/>
      <c r="L62" s="35"/>
      <c r="M62" s="35"/>
      <c r="N62" s="35"/>
      <c r="O62" s="35"/>
      <c r="P62" s="3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c r="A63" s="109"/>
      <c r="B63" s="77"/>
      <c r="C63" s="78"/>
      <c r="D63" s="80"/>
      <c r="E63" s="2"/>
      <c r="F63" s="35"/>
      <c r="G63" s="35"/>
      <c r="H63" s="35"/>
      <c r="I63" s="35"/>
      <c r="J63" s="35"/>
      <c r="K63" s="35"/>
      <c r="L63" s="35"/>
      <c r="M63" s="35"/>
      <c r="N63" s="35"/>
      <c r="O63" s="35"/>
      <c r="P63" s="35"/>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c r="A64" s="109"/>
      <c r="B64" s="77"/>
      <c r="C64" s="78"/>
      <c r="D64" s="80"/>
      <c r="E64" s="2"/>
      <c r="F64" s="35"/>
      <c r="G64" s="35"/>
      <c r="H64" s="35"/>
      <c r="I64" s="35"/>
      <c r="J64" s="35"/>
      <c r="K64" s="35"/>
      <c r="L64" s="35"/>
      <c r="M64" s="35"/>
      <c r="N64" s="35"/>
      <c r="O64" s="35"/>
      <c r="P64" s="35"/>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c r="A65" s="109"/>
      <c r="B65" s="77"/>
      <c r="C65" s="78"/>
      <c r="D65" s="80"/>
      <c r="E65" s="2"/>
      <c r="F65" s="35"/>
      <c r="G65" s="35"/>
      <c r="H65" s="35"/>
      <c r="I65" s="35"/>
      <c r="J65" s="35"/>
      <c r="K65" s="35"/>
      <c r="L65" s="35"/>
      <c r="M65" s="35"/>
      <c r="N65" s="35"/>
      <c r="O65" s="35"/>
      <c r="P65" s="3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c r="A66" s="109"/>
      <c r="B66" s="77"/>
      <c r="C66" s="78"/>
      <c r="D66" s="80"/>
      <c r="E66" s="2"/>
      <c r="F66" s="35"/>
      <c r="G66" s="35"/>
      <c r="H66" s="35"/>
      <c r="I66" s="35"/>
      <c r="J66" s="35"/>
      <c r="K66" s="35"/>
      <c r="L66" s="35"/>
      <c r="M66" s="35"/>
      <c r="N66" s="35"/>
      <c r="O66" s="35"/>
      <c r="P66" s="35"/>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c r="A67" s="109"/>
      <c r="B67" s="77"/>
      <c r="C67" s="78"/>
      <c r="D67" s="80"/>
      <c r="E67" s="2"/>
      <c r="F67" s="35"/>
      <c r="G67" s="35"/>
      <c r="H67" s="35"/>
      <c r="I67" s="35"/>
      <c r="J67" s="35"/>
      <c r="K67" s="35"/>
      <c r="L67" s="35"/>
      <c r="M67" s="35"/>
      <c r="N67" s="35"/>
      <c r="O67" s="35"/>
      <c r="P67" s="35"/>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c r="A68" s="109"/>
      <c r="B68" s="77"/>
      <c r="C68" s="78"/>
      <c r="D68" s="80"/>
      <c r="E68" s="2"/>
      <c r="F68" s="35"/>
      <c r="G68" s="35"/>
      <c r="H68" s="35"/>
      <c r="I68" s="35"/>
      <c r="J68" s="35"/>
      <c r="K68" s="35"/>
      <c r="L68" s="35"/>
      <c r="M68" s="35"/>
      <c r="N68" s="35"/>
      <c r="O68" s="35"/>
      <c r="P68" s="35"/>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ht="15" customHeight="1">
      <c r="A69" s="109"/>
      <c r="B69" s="77"/>
      <c r="C69" s="78"/>
      <c r="D69" s="80"/>
      <c r="E69" s="2"/>
      <c r="F69" s="35"/>
      <c r="G69" s="35"/>
      <c r="H69" s="35"/>
      <c r="I69" s="35"/>
      <c r="J69" s="35"/>
      <c r="K69" s="35"/>
      <c r="L69" s="35"/>
      <c r="M69" s="35"/>
      <c r="N69" s="35"/>
      <c r="O69" s="35"/>
      <c r="P69" s="35"/>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c r="A70" s="109"/>
      <c r="B70" s="77"/>
      <c r="C70" s="78"/>
      <c r="D70" s="80"/>
      <c r="E70" s="35"/>
      <c r="F70" s="35"/>
      <c r="G70" s="35"/>
      <c r="H70" s="35"/>
      <c r="I70" s="35"/>
      <c r="J70" s="35"/>
      <c r="K70" s="35"/>
      <c r="L70" s="35"/>
      <c r="M70" s="35"/>
      <c r="N70" s="35"/>
      <c r="O70" s="35"/>
      <c r="P70" s="35"/>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c r="A71" s="109"/>
      <c r="B71" s="77"/>
      <c r="C71" s="78"/>
      <c r="D71" s="80"/>
      <c r="E71" s="2"/>
      <c r="F71" s="35"/>
      <c r="G71" s="35"/>
      <c r="H71" s="35"/>
      <c r="I71" s="35"/>
      <c r="J71" s="35"/>
      <c r="K71" s="35"/>
      <c r="L71" s="35"/>
      <c r="M71" s="35"/>
      <c r="N71" s="35"/>
      <c r="O71" s="35"/>
      <c r="P71" s="35"/>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c r="A72" s="109"/>
      <c r="B72" s="77"/>
      <c r="C72" s="78"/>
      <c r="D72" s="80"/>
      <c r="E72" s="2"/>
      <c r="F72" s="35"/>
      <c r="G72" s="35"/>
      <c r="H72" s="35"/>
      <c r="I72" s="35"/>
      <c r="J72" s="35"/>
      <c r="K72" s="35"/>
      <c r="L72" s="35"/>
      <c r="M72" s="35"/>
      <c r="N72" s="35"/>
      <c r="O72" s="35"/>
      <c r="P72" s="35"/>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c r="A73" s="109"/>
      <c r="B73" s="77"/>
      <c r="C73" s="78"/>
      <c r="D73" s="80"/>
      <c r="E73" s="2"/>
      <c r="F73" s="35"/>
      <c r="G73" s="35"/>
      <c r="H73" s="35"/>
      <c r="I73" s="35"/>
      <c r="J73" s="35"/>
      <c r="K73" s="35"/>
      <c r="L73" s="35"/>
      <c r="M73" s="35"/>
      <c r="N73" s="35"/>
      <c r="O73" s="35"/>
      <c r="P73" s="35"/>
      <c r="Q73" s="2"/>
      <c r="R73" s="35"/>
      <c r="S73" s="35"/>
      <c r="T73" s="2"/>
      <c r="U73" s="2"/>
      <c r="V73" s="35"/>
      <c r="W73" s="35"/>
      <c r="X73" s="2"/>
      <c r="Y73" s="2"/>
      <c r="Z73" s="35"/>
      <c r="AA73" s="35"/>
      <c r="AB73" s="2"/>
      <c r="AC73" s="2"/>
      <c r="AD73" s="35"/>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c r="A74" s="109"/>
      <c r="B74" s="77"/>
      <c r="C74" s="78"/>
      <c r="D74" s="80"/>
      <c r="E74" s="2"/>
      <c r="F74" s="35"/>
      <c r="G74" s="35"/>
      <c r="H74" s="35"/>
      <c r="I74" s="35"/>
      <c r="J74" s="35"/>
      <c r="K74" s="35"/>
      <c r="L74" s="35"/>
      <c r="M74" s="35"/>
      <c r="N74" s="35"/>
      <c r="O74" s="35"/>
      <c r="P74" s="35"/>
      <c r="Q74" s="2"/>
      <c r="R74" s="35"/>
      <c r="S74" s="35"/>
      <c r="T74" s="2"/>
      <c r="U74" s="2"/>
      <c r="V74" s="35"/>
      <c r="W74" s="35"/>
      <c r="X74" s="2"/>
      <c r="Y74" s="2"/>
      <c r="Z74" s="35"/>
      <c r="AA74" s="35"/>
      <c r="AB74" s="2"/>
      <c r="AC74" s="2"/>
      <c r="AD74" s="35"/>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c r="A75" s="109"/>
      <c r="B75" s="77"/>
      <c r="C75" s="78"/>
      <c r="D75" s="80"/>
      <c r="E75" s="2"/>
      <c r="F75" s="35"/>
      <c r="G75" s="35"/>
      <c r="H75" s="35"/>
      <c r="I75" s="35"/>
      <c r="J75" s="35"/>
      <c r="K75" s="35"/>
      <c r="L75" s="35"/>
      <c r="M75" s="35"/>
      <c r="N75" s="35"/>
      <c r="O75" s="35"/>
      <c r="P75" s="35"/>
      <c r="Q75" s="2"/>
      <c r="R75" s="35"/>
      <c r="S75" s="35"/>
      <c r="T75" s="2"/>
      <c r="U75" s="2"/>
      <c r="V75" s="35"/>
      <c r="W75" s="35"/>
      <c r="X75" s="2"/>
      <c r="Y75" s="2"/>
      <c r="Z75" s="35"/>
      <c r="AA75" s="35"/>
      <c r="AB75" s="2"/>
      <c r="AC75" s="2"/>
      <c r="AD75" s="35"/>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c r="A76" s="109"/>
      <c r="B76" s="77"/>
      <c r="C76" s="78"/>
      <c r="D76" s="80"/>
      <c r="E76" s="2"/>
      <c r="F76" s="35"/>
      <c r="G76" s="35"/>
      <c r="H76" s="35"/>
      <c r="I76" s="35"/>
      <c r="J76" s="35"/>
      <c r="K76" s="35"/>
      <c r="L76" s="35"/>
      <c r="M76" s="35"/>
      <c r="N76" s="35"/>
      <c r="O76" s="35"/>
      <c r="P76" s="35"/>
      <c r="Q76" s="2"/>
      <c r="R76" s="35"/>
      <c r="S76" s="35"/>
      <c r="T76" s="2"/>
      <c r="U76" s="2"/>
      <c r="V76" s="35"/>
      <c r="W76" s="35"/>
      <c r="X76" s="2"/>
      <c r="Y76" s="2"/>
      <c r="Z76" s="35"/>
      <c r="AA76" s="35"/>
      <c r="AB76" s="2"/>
      <c r="AC76" s="2"/>
      <c r="AD76" s="35"/>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c r="A77" s="109"/>
      <c r="B77" s="77"/>
      <c r="C77" s="78"/>
      <c r="D77" s="80"/>
      <c r="E77" s="2"/>
      <c r="F77" s="35"/>
      <c r="G77" s="35"/>
      <c r="H77" s="35"/>
      <c r="I77" s="35"/>
      <c r="J77" s="35"/>
      <c r="K77" s="35"/>
      <c r="L77" s="35"/>
      <c r="M77" s="35"/>
      <c r="N77" s="35"/>
      <c r="O77" s="35"/>
      <c r="P77" s="35"/>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ht="13.9" customHeight="1">
      <c r="A78" s="109"/>
      <c r="B78" s="77"/>
      <c r="C78" s="78"/>
      <c r="D78" s="80"/>
      <c r="E78" s="2"/>
      <c r="F78" s="35"/>
      <c r="G78" s="35"/>
      <c r="H78" s="35"/>
      <c r="I78" s="35"/>
      <c r="J78" s="35"/>
      <c r="K78" s="35"/>
      <c r="L78" s="35"/>
      <c r="M78" s="35"/>
      <c r="N78" s="35"/>
      <c r="O78" s="35"/>
      <c r="P78" s="35"/>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c r="A79" s="109"/>
      <c r="B79" s="77"/>
      <c r="C79" s="78"/>
      <c r="D79" s="80"/>
      <c r="E79" s="2"/>
      <c r="F79" s="35"/>
      <c r="G79" s="35"/>
      <c r="H79" s="35"/>
      <c r="I79" s="35"/>
      <c r="J79" s="35"/>
      <c r="K79" s="35"/>
      <c r="L79" s="35"/>
      <c r="M79" s="35"/>
      <c r="N79" s="35"/>
      <c r="O79" s="35"/>
      <c r="P79" s="35"/>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c r="A80" s="109"/>
      <c r="B80" s="77"/>
      <c r="C80" s="78"/>
      <c r="D80" s="80"/>
      <c r="E80" s="2"/>
      <c r="F80" s="35"/>
      <c r="G80" s="35"/>
      <c r="H80" s="35"/>
      <c r="I80" s="35"/>
      <c r="J80" s="35"/>
      <c r="K80" s="35"/>
      <c r="L80" s="35"/>
      <c r="M80" s="35"/>
      <c r="N80" s="35"/>
      <c r="O80" s="35"/>
      <c r="P80" s="35"/>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c r="A81" s="109"/>
      <c r="B81" s="77"/>
      <c r="C81" s="78"/>
      <c r="D81" s="80"/>
      <c r="E81" s="2"/>
      <c r="F81" s="35"/>
      <c r="G81" s="35"/>
      <c r="H81" s="35"/>
      <c r="I81" s="35"/>
      <c r="J81" s="35"/>
      <c r="K81" s="35"/>
      <c r="L81" s="35"/>
      <c r="M81" s="35"/>
      <c r="N81" s="35"/>
      <c r="O81" s="35"/>
      <c r="P81" s="35"/>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c r="A82" s="109"/>
      <c r="B82" s="77"/>
      <c r="C82" s="78"/>
      <c r="D82" s="80"/>
      <c r="E82" s="2"/>
      <c r="F82" s="35"/>
      <c r="G82" s="35"/>
      <c r="H82" s="35"/>
      <c r="I82" s="35"/>
      <c r="J82" s="35"/>
      <c r="K82" s="35"/>
      <c r="L82" s="35"/>
      <c r="M82" s="35"/>
      <c r="N82" s="35"/>
      <c r="O82" s="35"/>
      <c r="P82" s="35"/>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c r="A83" s="109"/>
      <c r="B83" s="77"/>
      <c r="C83" s="78"/>
      <c r="D83" s="80"/>
      <c r="E83" s="2"/>
      <c r="F83" s="35"/>
      <c r="G83" s="35"/>
      <c r="H83" s="35"/>
      <c r="I83" s="35"/>
      <c r="J83" s="35"/>
      <c r="K83" s="35"/>
      <c r="L83" s="35"/>
      <c r="M83" s="35"/>
      <c r="N83" s="35"/>
      <c r="O83" s="35"/>
      <c r="P83" s="35"/>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c r="A84" s="109"/>
      <c r="B84" s="77"/>
      <c r="C84" s="78"/>
      <c r="D84" s="80"/>
      <c r="E84" s="2"/>
      <c r="F84" s="35"/>
      <c r="G84" s="35"/>
      <c r="H84" s="35"/>
      <c r="I84" s="35"/>
      <c r="J84" s="35"/>
      <c r="K84" s="35"/>
      <c r="L84" s="35"/>
      <c r="M84" s="35"/>
      <c r="N84" s="35"/>
      <c r="O84" s="35"/>
      <c r="P84" s="35"/>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c r="A85" s="109"/>
      <c r="B85" s="77"/>
      <c r="C85" s="78"/>
      <c r="D85" s="80"/>
      <c r="E85" s="2"/>
      <c r="F85" s="35"/>
      <c r="G85" s="35"/>
      <c r="H85" s="35"/>
      <c r="I85" s="35"/>
      <c r="J85" s="35"/>
      <c r="K85" s="35"/>
      <c r="L85" s="35"/>
      <c r="M85" s="35"/>
      <c r="N85" s="35"/>
      <c r="O85" s="35"/>
      <c r="P85" s="35"/>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c r="A86" s="109"/>
      <c r="B86" s="77"/>
      <c r="C86" s="78"/>
      <c r="D86" s="80"/>
      <c r="E86" s="2"/>
      <c r="F86" s="35"/>
      <c r="G86" s="35"/>
      <c r="H86" s="35"/>
      <c r="I86" s="35"/>
      <c r="J86" s="35"/>
      <c r="K86" s="35"/>
      <c r="L86" s="35"/>
      <c r="M86" s="35"/>
      <c r="N86" s="35"/>
      <c r="O86" s="35"/>
      <c r="P86" s="35"/>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c r="A87" s="109"/>
      <c r="B87" s="77"/>
      <c r="C87" s="78"/>
      <c r="D87" s="80"/>
      <c r="E87" s="2"/>
      <c r="F87" s="35"/>
      <c r="G87" s="35"/>
      <c r="H87" s="35"/>
      <c r="I87" s="35"/>
      <c r="J87" s="35"/>
      <c r="K87" s="35"/>
      <c r="L87" s="35"/>
      <c r="M87" s="35"/>
      <c r="N87" s="35"/>
      <c r="O87" s="35"/>
      <c r="P87" s="35"/>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c r="A88" s="109"/>
      <c r="B88" s="77"/>
      <c r="C88" s="78"/>
      <c r="D88" s="80"/>
      <c r="E88" s="2"/>
      <c r="F88" s="35"/>
      <c r="G88" s="35"/>
      <c r="H88" s="35"/>
      <c r="I88" s="35"/>
      <c r="J88" s="35"/>
      <c r="K88" s="35"/>
      <c r="L88" s="35"/>
      <c r="M88" s="35"/>
      <c r="N88" s="35"/>
      <c r="O88" s="35"/>
      <c r="P88" s="35"/>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c r="A89" s="109"/>
      <c r="B89" s="77"/>
      <c r="C89" s="78"/>
      <c r="D89" s="80"/>
      <c r="E89" s="2"/>
      <c r="F89" s="35"/>
      <c r="G89" s="35"/>
      <c r="H89" s="35"/>
      <c r="I89" s="35"/>
      <c r="J89" s="35"/>
      <c r="K89" s="35"/>
      <c r="L89" s="35"/>
      <c r="M89" s="35"/>
      <c r="N89" s="35"/>
      <c r="O89" s="35"/>
      <c r="P89" s="35"/>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c r="A90" s="109"/>
      <c r="B90" s="77"/>
      <c r="C90" s="78"/>
      <c r="D90" s="80"/>
      <c r="E90" s="2"/>
      <c r="F90" s="35"/>
      <c r="G90" s="35"/>
      <c r="H90" s="35"/>
      <c r="I90" s="35"/>
      <c r="J90" s="35"/>
      <c r="K90" s="35"/>
      <c r="L90" s="35"/>
      <c r="M90" s="35"/>
      <c r="N90" s="35"/>
      <c r="O90" s="35"/>
      <c r="P90" s="35"/>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c r="A91" s="109"/>
      <c r="B91" s="77"/>
      <c r="C91" s="78"/>
      <c r="D91" s="80"/>
      <c r="E91" s="2"/>
      <c r="F91" s="35"/>
      <c r="G91" s="35"/>
      <c r="H91" s="35"/>
      <c r="I91" s="35"/>
      <c r="J91" s="35"/>
      <c r="K91" s="35"/>
      <c r="L91" s="35"/>
      <c r="M91" s="35"/>
      <c r="N91" s="35"/>
      <c r="O91" s="35"/>
      <c r="P91" s="35"/>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ht="20.45" customHeight="1">
      <c r="A92" s="109"/>
      <c r="B92" s="77"/>
      <c r="C92" s="78"/>
      <c r="D92" s="80"/>
      <c r="E92" s="2"/>
      <c r="F92" s="35"/>
      <c r="G92" s="35"/>
      <c r="H92" s="35"/>
      <c r="I92" s="35"/>
      <c r="J92" s="35"/>
      <c r="K92" s="35"/>
      <c r="L92" s="35"/>
      <c r="M92" s="35"/>
      <c r="N92" s="35"/>
      <c r="O92" s="35"/>
      <c r="P92" s="35"/>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ht="20.45" customHeight="1">
      <c r="A93" s="109"/>
      <c r="B93" s="77"/>
      <c r="C93" s="78"/>
      <c r="D93" s="80"/>
      <c r="E93" s="2"/>
      <c r="F93" s="35"/>
      <c r="G93" s="35"/>
      <c r="H93" s="35"/>
      <c r="I93" s="35"/>
      <c r="J93" s="35"/>
      <c r="K93" s="35"/>
      <c r="L93" s="35"/>
      <c r="M93" s="35"/>
      <c r="N93" s="35"/>
      <c r="O93" s="35"/>
      <c r="P93" s="35"/>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ht="20.45" customHeight="1">
      <c r="A94" s="109"/>
      <c r="B94" s="77"/>
      <c r="C94" s="78"/>
      <c r="D94" s="80"/>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ht="20.45" customHeight="1">
      <c r="A95" s="109"/>
      <c r="B95" s="77"/>
      <c r="C95" s="78"/>
      <c r="D95" s="80"/>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ht="20.45" customHeight="1">
      <c r="A96" s="109"/>
      <c r="B96" s="77"/>
      <c r="C96" s="78"/>
      <c r="D96" s="80"/>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ht="24" customHeight="1">
      <c r="A97" s="109"/>
      <c r="B97" s="77"/>
      <c r="C97" s="78"/>
      <c r="D97" s="80"/>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ht="24" customHeight="1">
      <c r="A98" s="109"/>
      <c r="B98" s="77"/>
      <c r="C98" s="78"/>
      <c r="D98" s="80"/>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ht="24" customHeight="1">
      <c r="A99" s="109"/>
      <c r="B99" s="77"/>
      <c r="C99" s="78"/>
      <c r="D99" s="80"/>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c r="A100" s="109"/>
      <c r="B100" s="77"/>
      <c r="C100" s="78"/>
      <c r="D100" s="80"/>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sheetData>
  <mergeCells count="2">
    <mergeCell ref="C1:D2"/>
    <mergeCell ref="F4:L5"/>
  </mergeCells>
  <pageMargins left="0" right="0" top="0" bottom="0" header="0" footer="0"/>
  <pageSetup paperSize="9" orientation="landscape" r:id="rId1"/>
  <customProperties>
    <customPr name="ESRI_SHEET_ID" r:id="rId2"/>
  </customPropertie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R95"/>
  <sheetViews>
    <sheetView topLeftCell="A7" zoomScale="90" zoomScaleNormal="90" workbookViewId="0">
      <pane xSplit="1" topLeftCell="B1" activePane="topRight" state="frozen"/>
      <selection activeCell="A4" sqref="A4"/>
      <selection pane="topRight" activeCell="A26" sqref="A26:XFD26"/>
    </sheetView>
  </sheetViews>
  <sheetFormatPr defaultColWidth="30.7109375" defaultRowHeight="12.75"/>
  <cols>
    <col min="1" max="1" width="30.5703125" style="36" bestFit="1" customWidth="1"/>
    <col min="2" max="6" width="30.5703125" style="36" customWidth="1"/>
    <col min="7" max="7" width="49" style="36" customWidth="1"/>
    <col min="8" max="8" width="30.5703125" style="36" customWidth="1"/>
    <col min="9" max="9" width="39.42578125" style="36" bestFit="1" customWidth="1"/>
    <col min="10" max="11" width="30.5703125" style="36" customWidth="1"/>
    <col min="12" max="12" width="45.28515625" style="36" customWidth="1"/>
    <col min="13" max="13" width="16.42578125" style="36" bestFit="1" customWidth="1"/>
    <col min="14" max="14" width="27.5703125" style="36" customWidth="1"/>
    <col min="15" max="15" width="18.7109375" style="36" bestFit="1" customWidth="1"/>
    <col min="16" max="16" width="19.5703125" style="36" customWidth="1"/>
    <col min="17" max="17" width="24.140625" style="36" bestFit="1" customWidth="1"/>
    <col min="18" max="18" width="13.7109375" style="36" customWidth="1"/>
    <col min="19" max="19" width="37" style="36" bestFit="1" customWidth="1"/>
    <col min="20" max="20" width="22.5703125" style="36" customWidth="1"/>
    <col min="21" max="21" width="17.85546875" style="36" bestFit="1" customWidth="1"/>
    <col min="22" max="22" width="18.28515625" style="36" customWidth="1"/>
    <col min="23" max="23" width="18.7109375" style="36" customWidth="1"/>
    <col min="24" max="24" width="12.7109375" style="36" customWidth="1"/>
    <col min="25" max="25" width="16.140625" style="36" bestFit="1" customWidth="1"/>
    <col min="26" max="26" width="12" style="36" customWidth="1"/>
    <col min="27" max="27" width="18.28515625" style="36" bestFit="1" customWidth="1"/>
    <col min="28" max="28" width="18.42578125" style="36" customWidth="1"/>
    <col min="29" max="29" width="17.28515625" style="36" bestFit="1" customWidth="1"/>
    <col min="30" max="30" width="17.5703125" style="36" customWidth="1"/>
    <col min="31" max="31" width="14.28515625" style="36" customWidth="1"/>
    <col min="32" max="32" width="10.42578125" style="36" bestFit="1" customWidth="1"/>
    <col min="33" max="33" width="17.28515625" style="36" customWidth="1"/>
    <col min="34" max="34" width="11.28515625" style="36" bestFit="1" customWidth="1"/>
    <col min="35" max="35" width="13.42578125" style="36" customWidth="1"/>
    <col min="36" max="36" width="19.28515625" style="36" customWidth="1"/>
    <col min="37" max="37" width="19.7109375" style="36" customWidth="1"/>
    <col min="38" max="38" width="16.28515625" style="36" bestFit="1" customWidth="1"/>
    <col min="39" max="39" width="10" style="36" bestFit="1" customWidth="1"/>
    <col min="40" max="40" width="12.140625" style="36" bestFit="1" customWidth="1"/>
    <col min="41" max="41" width="10.28515625" style="36" bestFit="1" customWidth="1"/>
    <col min="42" max="42" width="9" style="36" customWidth="1"/>
    <col min="43" max="43" width="17.28515625" style="36" bestFit="1" customWidth="1"/>
    <col min="44" max="44" width="19.28515625" style="36" bestFit="1" customWidth="1"/>
    <col min="45" max="45" width="10.5703125" style="36" bestFit="1" customWidth="1"/>
    <col min="46" max="46" width="9" style="36" bestFit="1" customWidth="1"/>
    <col min="47" max="48" width="12.7109375" style="36" customWidth="1"/>
    <col min="49" max="49" width="14.85546875" style="36" customWidth="1"/>
    <col min="50" max="50" width="11" style="36" customWidth="1"/>
    <col min="51" max="51" width="18.7109375" style="36" customWidth="1"/>
    <col min="52" max="52" width="12.7109375" style="36" customWidth="1"/>
    <col min="53" max="53" width="12.5703125" style="36" customWidth="1"/>
    <col min="54" max="54" width="10.28515625" style="36" customWidth="1"/>
    <col min="55" max="55" width="14.5703125" style="36" customWidth="1"/>
    <col min="56" max="56" width="13.5703125" style="36" customWidth="1"/>
    <col min="57" max="57" width="9.85546875" style="36" customWidth="1"/>
    <col min="58" max="58" width="14.7109375" style="36" customWidth="1"/>
    <col min="59" max="59" width="12.85546875" style="36" customWidth="1"/>
    <col min="60" max="60" width="16.42578125" style="36" customWidth="1"/>
    <col min="61" max="61" width="13.85546875" style="36" bestFit="1" customWidth="1"/>
    <col min="62" max="62" width="11" style="36" bestFit="1" customWidth="1"/>
    <col min="63" max="63" width="13.85546875" style="36" bestFit="1" customWidth="1"/>
    <col min="64" max="64" width="11.5703125" style="36" customWidth="1"/>
    <col min="65" max="65" width="8.85546875" style="36" customWidth="1"/>
    <col min="66" max="67" width="11.5703125" style="36" customWidth="1"/>
    <col min="68" max="68" width="13.85546875" style="36" bestFit="1" customWidth="1"/>
    <col min="69" max="69" width="10.140625" style="36" customWidth="1"/>
    <col min="70" max="70" width="18.7109375" style="36" bestFit="1" customWidth="1"/>
    <col min="71" max="71" width="14.85546875" style="36" bestFit="1" customWidth="1"/>
    <col min="72" max="72" width="13.28515625" style="36" bestFit="1" customWidth="1"/>
    <col min="73" max="73" width="15.7109375" style="36" bestFit="1" customWidth="1"/>
    <col min="74" max="74" width="14.28515625" style="36" customWidth="1"/>
    <col min="75" max="75" width="20.42578125" style="36" bestFit="1" customWidth="1"/>
    <col min="76" max="76" width="28.5703125" style="36" bestFit="1" customWidth="1"/>
    <col min="77" max="77" width="23" style="36" bestFit="1" customWidth="1"/>
    <col min="78" max="101" width="22.85546875" style="36" customWidth="1"/>
    <col min="102" max="102" width="22.85546875" style="56" customWidth="1"/>
    <col min="103" max="103" width="50.28515625" style="36" customWidth="1"/>
    <col min="104" max="106" width="22.85546875" style="36" customWidth="1"/>
    <col min="107" max="107" width="22.85546875" style="56" customWidth="1"/>
    <col min="108" max="121" width="22.85546875" style="36" customWidth="1"/>
    <col min="122" max="139" width="3.28515625" style="36" bestFit="1" customWidth="1"/>
    <col min="140" max="148" width="4.28515625" style="36" bestFit="1" customWidth="1"/>
    <col min="149" max="16384" width="30.7109375" style="36"/>
  </cols>
  <sheetData>
    <row r="1" spans="1:148" s="37" customFormat="1" ht="51">
      <c r="A1" s="67" t="str">
        <f t="shared" ref="A1:BL1" si="0">A8</f>
        <v>Site Name:</v>
      </c>
      <c r="B1" s="67" t="str">
        <f t="shared" si="0"/>
        <v>Opening date:</v>
      </c>
      <c r="C1" s="67" t="str">
        <f t="shared" si="0"/>
        <v>Current capacity:</v>
      </c>
      <c r="D1" s="67" t="str">
        <f t="shared" si="0"/>
        <v>UNHCR Calculated Capacity</v>
      </c>
      <c r="E1" s="67" t="str">
        <f t="shared" si="0"/>
        <v># People in site:</v>
      </c>
      <c r="F1" s="67" t="str">
        <f t="shared" si="0"/>
        <v>Enumerator Name</v>
      </c>
      <c r="G1" s="67" t="str">
        <f t="shared" si="0"/>
        <v>Date last updated:</v>
      </c>
      <c r="H1" s="67" t="str">
        <f t="shared" si="0"/>
        <v>UNHCR Estimated Site Population</v>
      </c>
      <c r="I1" s="67" t="str">
        <f t="shared" si="0"/>
        <v>Site management:</v>
      </c>
      <c r="J1" s="67" t="str">
        <f t="shared" si="0"/>
        <v>Main Site Management Authority Other</v>
      </c>
      <c r="K1" s="67" t="str">
        <f t="shared" si="0"/>
        <v>Status:</v>
      </c>
      <c r="L1" s="67" t="str">
        <f t="shared" si="0"/>
        <v>Coordinates</v>
      </c>
      <c r="M1" s="67" t="str">
        <f t="shared" si="0"/>
        <v>Lat:</v>
      </c>
      <c r="N1" s="67" t="str">
        <f t="shared" si="0"/>
        <v>Long:</v>
      </c>
      <c r="O1" s="67" t="str">
        <f t="shared" si="0"/>
        <v>Location altitude</v>
      </c>
      <c r="P1" s="67" t="str">
        <f t="shared" si="0"/>
        <v>Location Precision</v>
      </c>
      <c r="Q1" s="67" t="str">
        <f t="shared" si="0"/>
        <v>Type of site:</v>
      </c>
      <c r="R1" s="67" t="str">
        <f t="shared" si="0"/>
        <v>type of site Other</v>
      </c>
      <c r="S1" s="67" t="str">
        <f t="shared" si="0"/>
        <v>Occupancy registration conducted by:</v>
      </c>
      <c r="T1" s="67" t="str">
        <f t="shared" si="0"/>
        <v>No registration</v>
      </c>
      <c r="U1" s="67" t="str">
        <f t="shared" si="0"/>
        <v>First Reception Service</v>
      </c>
      <c r="V1" s="67" t="str">
        <f t="shared" si="0"/>
        <v>Army</v>
      </c>
      <c r="W1" s="67" t="str">
        <f t="shared" si="0"/>
        <v>Police</v>
      </c>
      <c r="X1" s="67" t="str">
        <f t="shared" si="0"/>
        <v>Volunteers</v>
      </c>
      <c r="Y1" s="67" t="str">
        <f t="shared" si="0"/>
        <v>Site Manager</v>
      </c>
      <c r="Z1" s="67" t="str">
        <f t="shared" si="0"/>
        <v>Main nationality present</v>
      </c>
      <c r="AA1" s="67" t="str">
        <f t="shared" si="0"/>
        <v>Main nationality present Other</v>
      </c>
      <c r="AB1" s="67" t="str">
        <f t="shared" si="0"/>
        <v>% 1st Nationality</v>
      </c>
      <c r="AC1" s="67" t="str">
        <f t="shared" si="0"/>
        <v>Second nationality present</v>
      </c>
      <c r="AD1" s="67" t="str">
        <f t="shared" si="0"/>
        <v>Second nationality present Other</v>
      </c>
      <c r="AE1" s="67" t="str">
        <f t="shared" si="0"/>
        <v>% 2nd Nationality</v>
      </c>
      <c r="AF1" s="67" t="str">
        <f t="shared" si="0"/>
        <v>Third nationality present</v>
      </c>
      <c r="AG1" s="67" t="str">
        <f t="shared" si="0"/>
        <v>Third nationality present Other</v>
      </c>
      <c r="AH1" s="67" t="str">
        <f t="shared" si="0"/>
        <v>% 3rd Nationality</v>
      </c>
      <c r="AI1" s="67" t="str">
        <f t="shared" si="0"/>
        <v>% Adult men estimation</v>
      </c>
      <c r="AJ1" s="67" t="str">
        <f t="shared" si="0"/>
        <v>% Adult women estimation</v>
      </c>
      <c r="AK1" s="67" t="str">
        <f t="shared" si="0"/>
        <v>% Under 18s estimation</v>
      </c>
      <c r="AL1" s="67" t="str">
        <f t="shared" si="0"/>
        <v>Electricity:</v>
      </c>
      <c r="AM1" s="67" t="str">
        <f t="shared" si="0"/>
        <v>Security provided by:</v>
      </c>
      <c r="AN1" s="67" t="str">
        <f t="shared" si="0"/>
        <v>who is providing main security Other</v>
      </c>
      <c r="AO1" s="67" t="str">
        <f t="shared" si="0"/>
        <v>Coordination meeting conducted at site:</v>
      </c>
      <c r="AP1" s="67" t="str">
        <f t="shared" si="0"/>
        <v>Shelter (Note)</v>
      </c>
      <c r="AQ1" s="67" t="str">
        <f t="shared" si="0"/>
        <v># Tents:</v>
      </c>
      <c r="AR1" s="67" t="str">
        <f t="shared" si="0"/>
        <v>Size tents:</v>
      </c>
      <c r="AS1" s="67" t="str">
        <f t="shared" si="0"/>
        <v># Rub Halls:</v>
      </c>
      <c r="AT1" s="67" t="str">
        <f t="shared" si="0"/>
        <v># RHUs:</v>
      </c>
      <c r="AU1" s="67" t="str">
        <f t="shared" si="0"/>
        <v># Pre Fabs:</v>
      </c>
      <c r="AV1" s="67" t="str">
        <f t="shared" si="0"/>
        <v>Size of Pre Fabs:</v>
      </c>
      <c r="AW1" s="67" t="str">
        <f t="shared" si="0"/>
        <v># people accommodated in buildings:</v>
      </c>
      <c r="AX1" s="67" t="str">
        <f t="shared" si="0"/>
        <v>Shelter/Note Other purpose</v>
      </c>
      <c r="AY1" s="67" t="str">
        <f t="shared" si="0"/>
        <v># Tents:</v>
      </c>
      <c r="AZ1" s="67" t="str">
        <f t="shared" si="0"/>
        <v xml:space="preserve"># Rub Halls: </v>
      </c>
      <c r="BA1" s="67" t="str">
        <f t="shared" si="0"/>
        <v xml:space="preserve"># RHUs: </v>
      </c>
      <c r="BB1" s="67" t="str">
        <f t="shared" si="0"/>
        <v xml:space="preserve"># Pre Fabs: </v>
      </c>
      <c r="BC1" s="67" t="str">
        <f t="shared" si="0"/>
        <v>Organisation in charge of shelter allocation:</v>
      </c>
      <c r="BD1" s="67" t="str">
        <f t="shared" si="0"/>
        <v>% Need NFIs</v>
      </c>
      <c r="BE1" s="67" t="str">
        <f t="shared" si="0"/>
        <v>% Need hygiene kit</v>
      </c>
      <c r="BF1" s="67" t="str">
        <f t="shared" si="0"/>
        <v>% Need sanitory napkins</v>
      </c>
      <c r="BG1" s="67" t="str">
        <f t="shared" si="0"/>
        <v>% Need sleeping bags</v>
      </c>
      <c r="BH1" s="67" t="str">
        <f t="shared" si="0"/>
        <v>% Need blankets:</v>
      </c>
      <c r="BI1" s="67" t="str">
        <f t="shared" si="0"/>
        <v>Note toilets</v>
      </c>
      <c r="BJ1" s="67" t="str">
        <f t="shared" si="0"/>
        <v># Toilets:</v>
      </c>
      <c r="BK1" s="67" t="str">
        <f t="shared" si="0"/>
        <v>Toilets in separated area for women:</v>
      </c>
      <c r="BL1" s="67" t="str">
        <f t="shared" si="0"/>
        <v># broken/Non working toilets:</v>
      </c>
      <c r="BM1" s="67" t="str">
        <f t="shared" ref="BM1:DX1" si="1">BM8</f>
        <v>Note showers</v>
      </c>
      <c r="BN1" s="67" t="str">
        <f t="shared" si="1"/>
        <v># Showers:</v>
      </c>
      <c r="BO1" s="67" t="str">
        <f t="shared" si="1"/>
        <v># Showers with hot water:</v>
      </c>
      <c r="BP1" s="67" t="str">
        <f t="shared" si="1"/>
        <v>Showers in separated area for women:</v>
      </c>
      <c r="BQ1" s="67" t="str">
        <f t="shared" si="1"/>
        <v>Note Other wash</v>
      </c>
      <c r="BR1" s="67" t="str">
        <f t="shared" si="1"/>
        <v># Hand washing facilities:</v>
      </c>
      <c r="BS1" s="67" t="str">
        <f t="shared" si="1"/>
        <v># Water taps:</v>
      </c>
      <c r="BT1" s="67" t="str">
        <f t="shared" si="1"/>
        <v># Hygiene promoters:</v>
      </c>
      <c r="BU1" s="67" t="str">
        <f t="shared" si="1"/>
        <v>Cleaning of wash facilities ensured:</v>
      </c>
      <c r="BV1" s="67" t="str">
        <f t="shared" si="1"/>
        <v>Garbage disposal/waste management organised:</v>
      </c>
      <c r="BW1" s="67" t="str">
        <f t="shared" si="1"/>
        <v>Frequency of meals:</v>
      </c>
      <c r="BX1" s="67" t="str">
        <f t="shared" si="1"/>
        <v>Types of meals distributed:</v>
      </c>
      <c r="BY1" s="67" t="str">
        <f t="shared" si="1"/>
        <v xml:space="preserve">Dry Food </v>
      </c>
      <c r="BZ1" s="67" t="str">
        <f t="shared" si="1"/>
        <v xml:space="preserve">Hot Meals </v>
      </c>
      <c r="CA1" s="67" t="str">
        <f t="shared" si="1"/>
        <v xml:space="preserve">Sandwiches </v>
      </c>
      <c r="CB1" s="67" t="str">
        <f t="shared" si="1"/>
        <v xml:space="preserve">Other meals </v>
      </c>
      <c r="CC1" s="67" t="str">
        <f t="shared" si="1"/>
        <v>% Population covered by food distributions:</v>
      </c>
      <c r="CD1" s="67" t="str">
        <f t="shared" si="1"/>
        <v>Nutritional screening available:</v>
      </c>
      <c r="CE1" s="67" t="str">
        <f t="shared" si="1"/>
        <v>Separate facilities for breastfeeding available:</v>
      </c>
      <c r="CF1" s="67" t="str">
        <f t="shared" si="1"/>
        <v>Distance to nearest health facility:</v>
      </c>
      <c r="CG1" s="67" t="str">
        <f t="shared" si="1"/>
        <v>MoH psychosocial programmes available:</v>
      </c>
      <c r="CH1" s="67" t="str">
        <f t="shared" si="1"/>
        <v>Other psychosocial programmes available:</v>
      </c>
      <c r="CI1" s="67" t="str">
        <f t="shared" si="1"/>
        <v>24x7 referral service in place:</v>
      </c>
      <c r="CJ1" s="67" t="str">
        <f t="shared" si="1"/>
        <v>Reported cases dysentery:</v>
      </c>
      <c r="CK1" s="67" t="str">
        <f t="shared" si="1"/>
        <v>Safe spaces for children:</v>
      </c>
      <c r="CL1" s="67" t="str">
        <f t="shared" si="1"/>
        <v>Referral mechanism in place for:</v>
      </c>
      <c r="CM1" s="67" t="str">
        <f t="shared" si="1"/>
        <v>SGBV:</v>
      </c>
      <c r="CN1" s="67" t="str">
        <f t="shared" si="1"/>
        <v>UASC:</v>
      </c>
      <c r="CO1" s="67" t="str">
        <f t="shared" si="1"/>
        <v>Psychosocial support:</v>
      </c>
      <c r="CP1" s="67" t="str">
        <f t="shared" si="1"/>
        <v>Other referral mechanism:</v>
      </c>
      <c r="CQ1" s="67" t="str">
        <f t="shared" si="1"/>
        <v>Protection/referral mechanism in place fo Other</v>
      </c>
      <c r="CR1" s="67" t="str">
        <f t="shared" si="1"/>
        <v>Restoring family link services:</v>
      </c>
      <c r="CS1" s="67" t="str">
        <f t="shared" si="1"/>
        <v>Legal counselling/information provision:</v>
      </c>
      <c r="CT1" s="67" t="str">
        <f t="shared" si="1"/>
        <v>Tensions with host community:</v>
      </c>
      <c r="CU1" s="67" t="str">
        <f t="shared" si="1"/>
        <v>Tensions between communities in site:</v>
      </c>
      <c r="CV1" s="67" t="str">
        <f t="shared" si="1"/>
        <v>Availability of internet:</v>
      </c>
      <c r="CW1" s="67" t="str">
        <f t="shared" si="1"/>
        <v>% Site residents accessing internet:</v>
      </c>
      <c r="CX1" s="398" t="str">
        <f t="shared" si="1"/>
        <v># Charging plugs available:</v>
      </c>
      <c r="CY1" s="67" t="str">
        <f t="shared" si="1"/>
        <v>Information distributed provided on:</v>
      </c>
      <c r="CZ1" s="67" t="str">
        <f t="shared" si="1"/>
        <v>Health Services:</v>
      </c>
      <c r="DA1" s="67" t="str">
        <f t="shared" si="1"/>
        <v>Relocation Procedures:</v>
      </c>
      <c r="DB1" s="67" t="str">
        <f t="shared" si="1"/>
        <v>Asylum Procedures:</v>
      </c>
      <c r="DC1" s="67" t="str">
        <f t="shared" si="1"/>
        <v>Food distributions:</v>
      </c>
      <c r="DD1" s="67" t="str">
        <f t="shared" si="1"/>
        <v>Shelter allocation:</v>
      </c>
      <c r="DE1" s="67" t="str">
        <f t="shared" si="1"/>
        <v>Media/Newspapers:</v>
      </c>
      <c r="DF1" s="67" t="str">
        <f t="shared" si="1"/>
        <v>Restoring family links services:</v>
      </c>
      <c r="DG1" s="67" t="str">
        <f t="shared" si="1"/>
        <v>UNHCR's services:</v>
      </c>
      <c r="DH1" s="67" t="str">
        <f t="shared" si="1"/>
        <v>NGOs/Local Org services:</v>
      </c>
      <c r="DI1" s="67" t="str">
        <f t="shared" si="1"/>
        <v>Two way communication system operational:</v>
      </c>
      <c r="DJ1" s="67" t="str">
        <f t="shared" si="1"/>
        <v>Additional comments:</v>
      </c>
      <c r="DK1" s="67">
        <f t="shared" si="1"/>
        <v>0</v>
      </c>
      <c r="DL1" s="67">
        <f t="shared" si="1"/>
        <v>0</v>
      </c>
      <c r="DM1" s="67">
        <f t="shared" si="1"/>
        <v>0</v>
      </c>
      <c r="DN1" s="67">
        <f t="shared" si="1"/>
        <v>0</v>
      </c>
      <c r="DO1" s="67">
        <f t="shared" si="1"/>
        <v>0</v>
      </c>
      <c r="DP1" s="67">
        <f t="shared" si="1"/>
        <v>0</v>
      </c>
      <c r="DQ1" s="67">
        <f t="shared" si="1"/>
        <v>0</v>
      </c>
      <c r="DR1" s="67">
        <f t="shared" si="1"/>
        <v>0</v>
      </c>
      <c r="DS1" s="67">
        <f t="shared" si="1"/>
        <v>0</v>
      </c>
      <c r="DT1" s="67">
        <f t="shared" si="1"/>
        <v>0</v>
      </c>
      <c r="DU1" s="67">
        <f t="shared" si="1"/>
        <v>0</v>
      </c>
      <c r="DV1" s="67">
        <f t="shared" si="1"/>
        <v>0</v>
      </c>
      <c r="DW1" s="67">
        <f t="shared" si="1"/>
        <v>0</v>
      </c>
      <c r="DX1" s="67">
        <f t="shared" si="1"/>
        <v>0</v>
      </c>
      <c r="DY1" s="67">
        <f t="shared" ref="DY1:ER1" si="2">DY8</f>
        <v>0</v>
      </c>
      <c r="DZ1" s="67">
        <f t="shared" si="2"/>
        <v>0</v>
      </c>
      <c r="EA1" s="67">
        <f t="shared" si="2"/>
        <v>0</v>
      </c>
      <c r="EB1" s="67">
        <f t="shared" si="2"/>
        <v>0</v>
      </c>
      <c r="EC1" s="67">
        <f t="shared" si="2"/>
        <v>0</v>
      </c>
      <c r="ED1" s="67">
        <f t="shared" si="2"/>
        <v>0</v>
      </c>
      <c r="EE1" s="67">
        <f t="shared" si="2"/>
        <v>0</v>
      </c>
      <c r="EF1" s="67">
        <f t="shared" si="2"/>
        <v>0</v>
      </c>
      <c r="EG1" s="67">
        <f t="shared" si="2"/>
        <v>0</v>
      </c>
      <c r="EH1" s="67">
        <f t="shared" si="2"/>
        <v>0</v>
      </c>
      <c r="EI1" s="67">
        <f t="shared" si="2"/>
        <v>0</v>
      </c>
      <c r="EJ1" s="67">
        <f t="shared" si="2"/>
        <v>0</v>
      </c>
      <c r="EK1" s="67">
        <f t="shared" si="2"/>
        <v>0</v>
      </c>
      <c r="EL1" s="67">
        <f t="shared" si="2"/>
        <v>0</v>
      </c>
      <c r="EM1" s="67">
        <f t="shared" si="2"/>
        <v>0</v>
      </c>
      <c r="EN1" s="67">
        <f t="shared" si="2"/>
        <v>0</v>
      </c>
      <c r="EO1" s="67">
        <f t="shared" si="2"/>
        <v>0</v>
      </c>
      <c r="EP1" s="67">
        <f t="shared" si="2"/>
        <v>0</v>
      </c>
      <c r="EQ1" s="67">
        <f t="shared" si="2"/>
        <v>0</v>
      </c>
      <c r="ER1" s="67">
        <f t="shared" si="2"/>
        <v>0</v>
      </c>
    </row>
    <row r="2" spans="1:148" ht="26.45" customHeight="1">
      <c r="A2" s="66" t="e">
        <f>VLOOKUP(Site_Profile!$W$5,Data!$A$9:$FR$483,A3,)</f>
        <v>#N/A</v>
      </c>
      <c r="B2" s="66" t="e">
        <f>VLOOKUP(Site_Profile!$W$5,Data!$A$9:$FR$483,B3,)</f>
        <v>#N/A</v>
      </c>
      <c r="C2" s="66" t="e">
        <f>VLOOKUP(Site_Profile!$W$5,Data!$A$9:$FR$483,C3,)</f>
        <v>#N/A</v>
      </c>
      <c r="D2" s="66" t="e">
        <f>VLOOKUP(Site_Profile!$W$5,Data!$A$9:$FR$483,D3,)</f>
        <v>#N/A</v>
      </c>
      <c r="E2" s="66" t="e">
        <f>VLOOKUP(Site_Profile!$W$5,Data!$A$9:$FR$483,E3,)</f>
        <v>#N/A</v>
      </c>
      <c r="F2" s="66" t="e">
        <f>VLOOKUP(Site_Profile!$W$5,Data!$A$9:$FR$483,F3,)</f>
        <v>#N/A</v>
      </c>
      <c r="G2" s="66" t="e">
        <f>VLOOKUP(Site_Profile!$W$5,Data!$A$9:$FR$483,G3,)</f>
        <v>#N/A</v>
      </c>
      <c r="H2" s="66" t="e">
        <f>VLOOKUP(Site_Profile!$W$5,Data!$A$9:$FR$483,H3,)</f>
        <v>#N/A</v>
      </c>
      <c r="I2" s="66" t="e">
        <f>VLOOKUP(Site_Profile!$W$5,Data!$A$9:$FR$483,I3,)</f>
        <v>#N/A</v>
      </c>
      <c r="J2" s="66" t="e">
        <f>VLOOKUP(Site_Profile!$W$5,Data!$A$9:$FR$483,J3,)</f>
        <v>#N/A</v>
      </c>
      <c r="K2" s="66" t="e">
        <f>VLOOKUP(Site_Profile!$W$5,Data!$A$9:$FR$483,K3,)</f>
        <v>#N/A</v>
      </c>
      <c r="L2" s="66" t="e">
        <f>VLOOKUP(Site_Profile!$W$5,Data!$A$9:$FR$483,L3,)</f>
        <v>#N/A</v>
      </c>
      <c r="M2" s="66" t="e">
        <f>VLOOKUP(Site_Profile!$W$5,Data!$A$9:$FR$483,M3,)</f>
        <v>#N/A</v>
      </c>
      <c r="N2" s="66" t="e">
        <f>VLOOKUP(Site_Profile!$W$5,Data!$A$9:$FR$483,N3,)</f>
        <v>#N/A</v>
      </c>
      <c r="O2" s="66" t="e">
        <f>VLOOKUP(Site_Profile!$W$5,Data!$A$9:$FR$483,O3,)</f>
        <v>#N/A</v>
      </c>
      <c r="P2" s="66" t="e">
        <f>VLOOKUP(Site_Profile!$W$5,Data!$A$9:$FR$483,P3,)</f>
        <v>#N/A</v>
      </c>
      <c r="Q2" s="66" t="e">
        <f>VLOOKUP(Site_Profile!$W$5,Data!$A$9:$FR$483,Q3,)</f>
        <v>#N/A</v>
      </c>
      <c r="R2" s="66" t="e">
        <f>VLOOKUP(Site_Profile!$W$5,Data!$A$9:$FR$483,R3,)</f>
        <v>#N/A</v>
      </c>
      <c r="S2" s="66" t="e">
        <f>VLOOKUP(Site_Profile!$W$5,Data!$A$9:$FR$483,S3,)</f>
        <v>#N/A</v>
      </c>
      <c r="T2" s="66" t="e">
        <f>VLOOKUP(Site_Profile!$W$5,Data!$A$9:$FR$483,T3,)</f>
        <v>#N/A</v>
      </c>
      <c r="U2" s="66" t="e">
        <f>VLOOKUP(Site_Profile!$W$5,Data!$A$9:$FR$483,U3,)</f>
        <v>#N/A</v>
      </c>
      <c r="V2" s="66" t="e">
        <f>VLOOKUP(Site_Profile!$W$5,Data!$A$9:$FR$483,V3,)</f>
        <v>#N/A</v>
      </c>
      <c r="W2" s="66" t="e">
        <f>VLOOKUP(Site_Profile!$W$5,Data!$A$9:$FR$483,W3,)</f>
        <v>#N/A</v>
      </c>
      <c r="X2" s="66" t="e">
        <f>VLOOKUP(Site_Profile!$W$5,Data!$A$9:$FR$483,X3,)</f>
        <v>#N/A</v>
      </c>
      <c r="Y2" s="66" t="e">
        <f>VLOOKUP(Site_Profile!$W$5,Data!$A$9:$FR$483,Y3,)</f>
        <v>#N/A</v>
      </c>
      <c r="Z2" s="66" t="e">
        <f>VLOOKUP(Site_Profile!$W$5,Data!$A$9:$FR$483,Z3,)</f>
        <v>#N/A</v>
      </c>
      <c r="AA2" s="66" t="e">
        <f>VLOOKUP(Site_Profile!$W$5,Data!$A$9:$FR$483,AA3,)</f>
        <v>#N/A</v>
      </c>
      <c r="AB2" s="66" t="e">
        <f>VLOOKUP(Site_Profile!$W$5,Data!$A$9:$FR$483,AB3,)</f>
        <v>#N/A</v>
      </c>
      <c r="AC2" s="66" t="e">
        <f>VLOOKUP(Site_Profile!$W$5,Data!$A$9:$FR$483,AC3,)</f>
        <v>#N/A</v>
      </c>
      <c r="AD2" s="66" t="e">
        <f>VLOOKUP(Site_Profile!$W$5,Data!$A$9:$FR$483,AD3,)</f>
        <v>#N/A</v>
      </c>
      <c r="AE2" s="66" t="e">
        <f>VLOOKUP(Site_Profile!$W$5,Data!$A$9:$FR$483,AE3,)</f>
        <v>#N/A</v>
      </c>
      <c r="AF2" s="66" t="e">
        <f>VLOOKUP(Site_Profile!$W$5,Data!$A$9:$FR$483,AF3,)</f>
        <v>#N/A</v>
      </c>
      <c r="AG2" s="66" t="e">
        <f>VLOOKUP(Site_Profile!$W$5,Data!$A$9:$FR$483,AG3,)</f>
        <v>#N/A</v>
      </c>
      <c r="AH2" s="66" t="e">
        <f>VLOOKUP(Site_Profile!$W$5,Data!$A$9:$FR$483,AH3,)</f>
        <v>#N/A</v>
      </c>
      <c r="AI2" s="66" t="e">
        <f>VLOOKUP(Site_Profile!$W$5,Data!$A$9:$FR$483,AI3,)</f>
        <v>#N/A</v>
      </c>
      <c r="AJ2" s="66" t="e">
        <f>VLOOKUP(Site_Profile!$W$5,Data!$A$9:$FR$483,AJ3,)</f>
        <v>#N/A</v>
      </c>
      <c r="AK2" s="66" t="e">
        <f>VLOOKUP(Site_Profile!$W$5,Data!$A$9:$FR$483,AK3,)</f>
        <v>#N/A</v>
      </c>
      <c r="AL2" s="66" t="e">
        <f>VLOOKUP(Site_Profile!$W$5,Data!$A$9:$FR$483,AL3,)</f>
        <v>#N/A</v>
      </c>
      <c r="AM2" s="66" t="e">
        <f>VLOOKUP(Site_Profile!$W$5,Data!$A$9:$FR$483,AM3,)</f>
        <v>#N/A</v>
      </c>
      <c r="AN2" s="66" t="e">
        <f>VLOOKUP(Site_Profile!$W$5,Data!$A$9:$FR$483,AN3,)</f>
        <v>#N/A</v>
      </c>
      <c r="AO2" s="66" t="e">
        <f>VLOOKUP(Site_Profile!$W$5,Data!$A$9:$FR$483,AO3,)</f>
        <v>#N/A</v>
      </c>
      <c r="AP2" s="66" t="e">
        <f>VLOOKUP(Site_Profile!$W$5,Data!$A$9:$FR$483,AP3,)</f>
        <v>#N/A</v>
      </c>
      <c r="AQ2" s="66" t="e">
        <f>VLOOKUP(Site_Profile!$W$5,Data!$A$9:$FR$483,AQ3,)</f>
        <v>#N/A</v>
      </c>
      <c r="AR2" s="66" t="e">
        <f>VLOOKUP(Site_Profile!$W$5,Data!$A$9:$FR$483,AR3,)</f>
        <v>#N/A</v>
      </c>
      <c r="AS2" s="66" t="e">
        <f>VLOOKUP(Site_Profile!$W$5,Data!$A$9:$FR$483,AS3,)</f>
        <v>#N/A</v>
      </c>
      <c r="AT2" s="66" t="e">
        <f>VLOOKUP(Site_Profile!$W$5,Data!$A$9:$FR$483,AT3,)</f>
        <v>#N/A</v>
      </c>
      <c r="AU2" s="66" t="e">
        <f>VLOOKUP(Site_Profile!$W$5,Data!$A$9:$FR$483,AU3,)</f>
        <v>#N/A</v>
      </c>
      <c r="AV2" s="66" t="e">
        <f>VLOOKUP(Site_Profile!$W$5,Data!$A$9:$FR$483,AV3,)</f>
        <v>#N/A</v>
      </c>
      <c r="AW2" s="66" t="e">
        <f>VLOOKUP(Site_Profile!$W$5,Data!$A$9:$FR$483,AW3,)</f>
        <v>#N/A</v>
      </c>
      <c r="AX2" s="66" t="e">
        <f>VLOOKUP(Site_Profile!$W$5,Data!$A$9:$FR$483,AX3,)</f>
        <v>#N/A</v>
      </c>
      <c r="AY2" s="66" t="e">
        <f>VLOOKUP(Site_Profile!$W$5,Data!$A$9:$FR$483,AY3,)</f>
        <v>#N/A</v>
      </c>
      <c r="AZ2" s="66" t="e">
        <f>VLOOKUP(Site_Profile!$W$5,Data!$A$9:$FR$483,AZ3,)</f>
        <v>#N/A</v>
      </c>
      <c r="BA2" s="66" t="e">
        <f>VLOOKUP(Site_Profile!$W$5,Data!$A$9:$FR$483,BA3,)</f>
        <v>#N/A</v>
      </c>
      <c r="BB2" s="66" t="e">
        <f>VLOOKUP(Site_Profile!$W$5,Data!$A$9:$FR$483,BB3,)</f>
        <v>#N/A</v>
      </c>
      <c r="BC2" s="66" t="e">
        <f>VLOOKUP(Site_Profile!$W$5,Data!$A$9:$FR$483,BC3,)</f>
        <v>#N/A</v>
      </c>
      <c r="BD2" s="66" t="e">
        <f>VLOOKUP(Site_Profile!$W$5,Data!$A$9:$FR$483,BD3,)</f>
        <v>#N/A</v>
      </c>
      <c r="BE2" s="66" t="e">
        <f>VLOOKUP(Site_Profile!$W$5,Data!$A$9:$FR$483,BE3,)</f>
        <v>#N/A</v>
      </c>
      <c r="BF2" s="66" t="e">
        <f>VLOOKUP(Site_Profile!$W$5,Data!$A$9:$FR$483,BF3,)</f>
        <v>#N/A</v>
      </c>
      <c r="BG2" s="66" t="e">
        <f>VLOOKUP(Site_Profile!$W$5,Data!$A$9:$FR$483,BG3,)</f>
        <v>#N/A</v>
      </c>
      <c r="BH2" s="66" t="e">
        <f>VLOOKUP(Site_Profile!$W$5,Data!$A$9:$FR$483,BH3,)</f>
        <v>#N/A</v>
      </c>
      <c r="BI2" s="66" t="e">
        <f>VLOOKUP(Site_Profile!$W$5,Data!$A$9:$FR$483,BI3,)</f>
        <v>#N/A</v>
      </c>
      <c r="BJ2" s="66" t="e">
        <f>VLOOKUP(Site_Profile!$W$5,Data!$A$9:$FR$483,BJ3,)</f>
        <v>#N/A</v>
      </c>
      <c r="BK2" s="66" t="e">
        <f>VLOOKUP(Site_Profile!$W$5,Data!$A$9:$FR$483,BK3,)</f>
        <v>#N/A</v>
      </c>
      <c r="BL2" s="66" t="e">
        <f>VLOOKUP(Site_Profile!$W$5,Data!$A$9:$FR$483,BL3,)</f>
        <v>#N/A</v>
      </c>
      <c r="BM2" s="66" t="e">
        <f>VLOOKUP(Site_Profile!$W$5,Data!$A$9:$FR$483,BM3,)</f>
        <v>#N/A</v>
      </c>
      <c r="BN2" s="66" t="e">
        <f>VLOOKUP(Site_Profile!$W$5,Data!$A$9:$FR$483,BN3,)</f>
        <v>#N/A</v>
      </c>
      <c r="BO2" s="66" t="e">
        <f>VLOOKUP(Site_Profile!$W$5,Data!$A$9:$FR$483,BO3,)</f>
        <v>#N/A</v>
      </c>
      <c r="BP2" s="66" t="e">
        <f>VLOOKUP(Site_Profile!$W$5,Data!$A$9:$FR$483,BP3,)</f>
        <v>#N/A</v>
      </c>
      <c r="BQ2" s="66" t="e">
        <f>VLOOKUP(Site_Profile!$W$5,Data!$A$9:$FR$483,BQ3,)</f>
        <v>#N/A</v>
      </c>
      <c r="BR2" s="66" t="e">
        <f>VLOOKUP(Site_Profile!$W$5,Data!$A$9:$FR$483,BR3,)</f>
        <v>#N/A</v>
      </c>
      <c r="BS2" s="66" t="e">
        <f>VLOOKUP(Site_Profile!$W$5,Data!$A$9:$FR$483,BS3,)</f>
        <v>#N/A</v>
      </c>
      <c r="BT2" s="66" t="e">
        <f>VLOOKUP(Site_Profile!$W$5,Data!$A$9:$FR$483,BT3,)</f>
        <v>#N/A</v>
      </c>
      <c r="BU2" s="66" t="e">
        <f>VLOOKUP(Site_Profile!$W$5,Data!$A$9:$FR$483,BU3,)</f>
        <v>#N/A</v>
      </c>
      <c r="BV2" s="66" t="e">
        <f>VLOOKUP(Site_Profile!$W$5,Data!$A$9:$FR$483,BV3,)</f>
        <v>#N/A</v>
      </c>
      <c r="BW2" s="66" t="e">
        <f>VLOOKUP(Site_Profile!$W$5,Data!$A$9:$FR$483,BW3,)</f>
        <v>#N/A</v>
      </c>
      <c r="BX2" s="66" t="e">
        <f>VLOOKUP(Site_Profile!$W$5,Data!$A$9:$FR$483,BX3,)</f>
        <v>#N/A</v>
      </c>
      <c r="BY2" s="66" t="e">
        <f>VLOOKUP(Site_Profile!$W$5,Data!$A$9:$FR$483,BY3,)</f>
        <v>#N/A</v>
      </c>
      <c r="BZ2" s="66" t="e">
        <f>VLOOKUP(Site_Profile!$W$5,Data!$A$9:$FR$483,BZ3,)</f>
        <v>#N/A</v>
      </c>
      <c r="CA2" s="66" t="e">
        <f>VLOOKUP(Site_Profile!$W$5,Data!$A$9:$FR$483,CA3,)</f>
        <v>#N/A</v>
      </c>
      <c r="CB2" s="66" t="e">
        <f>VLOOKUP(Site_Profile!$W$5,Data!$A$9:$FR$483,CB3,)</f>
        <v>#N/A</v>
      </c>
      <c r="CC2" s="66" t="e">
        <f>VLOOKUP(Site_Profile!$W$5,Data!$A$9:$FR$483,CC3,)</f>
        <v>#N/A</v>
      </c>
      <c r="CD2" s="66" t="e">
        <f>VLOOKUP(Site_Profile!$W$5,Data!$A$9:$FR$483,CD3,)</f>
        <v>#N/A</v>
      </c>
      <c r="CE2" s="66" t="e">
        <f>VLOOKUP(Site_Profile!$W$5,Data!$A$9:$FR$483,CE3,)</f>
        <v>#N/A</v>
      </c>
      <c r="CF2" s="66" t="e">
        <f>VLOOKUP(Site_Profile!$W$5,Data!$A$9:$FR$483,CF3,)</f>
        <v>#N/A</v>
      </c>
      <c r="CG2" s="66" t="e">
        <f>VLOOKUP(Site_Profile!$W$5,Data!$A$9:$FR$483,CG3,)</f>
        <v>#N/A</v>
      </c>
      <c r="CH2" s="66" t="e">
        <f>VLOOKUP(Site_Profile!$W$5,Data!$A$9:$FR$483,CH3,)</f>
        <v>#N/A</v>
      </c>
      <c r="CI2" s="66" t="e">
        <f>VLOOKUP(Site_Profile!$W$5,Data!$A$9:$FR$483,CI3,)</f>
        <v>#N/A</v>
      </c>
      <c r="CJ2" s="66" t="e">
        <f>VLOOKUP(Site_Profile!$W$5,Data!$A$9:$FR$483,CJ3,)</f>
        <v>#N/A</v>
      </c>
      <c r="CK2" s="66" t="e">
        <f>VLOOKUP(Site_Profile!$W$5,Data!$A$9:$FR$483,CK3,)</f>
        <v>#N/A</v>
      </c>
      <c r="CL2" s="66" t="e">
        <f>VLOOKUP(Site_Profile!$W$5,Data!$A$9:$FR$483,CL3,)</f>
        <v>#N/A</v>
      </c>
      <c r="CM2" s="66" t="e">
        <f>VLOOKUP(Site_Profile!$W$5,Data!$A$9:$FR$483,CM3,)</f>
        <v>#N/A</v>
      </c>
      <c r="CN2" s="66" t="e">
        <f>VLOOKUP(Site_Profile!$W$5,Data!$A$9:$FR$483,CN3,)</f>
        <v>#N/A</v>
      </c>
      <c r="CO2" s="66" t="e">
        <f>VLOOKUP(Site_Profile!$W$5,Data!$A$9:$FR$483,CO3,)</f>
        <v>#N/A</v>
      </c>
      <c r="CP2" s="66" t="e">
        <f>VLOOKUP(Site_Profile!$W$5,Data!$A$9:$FR$483,CP3,)</f>
        <v>#N/A</v>
      </c>
      <c r="CQ2" s="66" t="e">
        <f>VLOOKUP(Site_Profile!$W$5,Data!$A$9:$FR$483,CQ3,)</f>
        <v>#N/A</v>
      </c>
      <c r="CR2" s="66" t="e">
        <f>VLOOKUP(Site_Profile!$W$5,Data!$A$9:$FR$483,CR3,)</f>
        <v>#N/A</v>
      </c>
      <c r="CS2" s="66" t="e">
        <f>VLOOKUP(Site_Profile!$W$5,Data!$A$9:$FR$483,CS3,)</f>
        <v>#N/A</v>
      </c>
      <c r="CT2" s="66" t="e">
        <f>VLOOKUP(Site_Profile!$W$5,Data!$A$9:$FR$483,CT3,)</f>
        <v>#N/A</v>
      </c>
      <c r="CU2" s="66" t="e">
        <f>VLOOKUP(Site_Profile!$W$5,Data!$A$9:$FR$483,CU3,)</f>
        <v>#N/A</v>
      </c>
      <c r="CV2" s="66" t="e">
        <f>VLOOKUP(Site_Profile!$W$5,Data!$A$9:$FR$483,CV3,)</f>
        <v>#N/A</v>
      </c>
      <c r="CW2" s="66" t="e">
        <f>VLOOKUP(Site_Profile!$W$5,Data!$A$9:$FR$483,CW3,)</f>
        <v>#N/A</v>
      </c>
      <c r="CX2" s="399" t="e">
        <f>VLOOKUP(Site_Profile!$W$5,Data!$A$9:$FR$483,CX3,)</f>
        <v>#N/A</v>
      </c>
      <c r="CY2" s="66" t="e">
        <f>VLOOKUP(Site_Profile!$W$5,Data!$A$9:$FR$483,CY3,)</f>
        <v>#N/A</v>
      </c>
      <c r="CZ2" s="66" t="e">
        <f>VLOOKUP(Site_Profile!$W$5,Data!$A$9:$FR$483,CZ3,)</f>
        <v>#N/A</v>
      </c>
      <c r="DA2" s="66" t="e">
        <f>VLOOKUP(Site_Profile!$W$5,Data!$A$9:$FR$483,DA3,)</f>
        <v>#N/A</v>
      </c>
      <c r="DB2" s="66" t="e">
        <f>VLOOKUP(Site_Profile!$W$5,Data!$A$9:$FR$483,DB3,)</f>
        <v>#N/A</v>
      </c>
      <c r="DC2" s="66" t="e">
        <f>VLOOKUP(Site_Profile!$W$5,Data!$A$9:$FR$483,DC3,)</f>
        <v>#N/A</v>
      </c>
      <c r="DD2" s="66" t="e">
        <f>VLOOKUP(Site_Profile!$W$5,Data!$A$9:$FR$483,DD3,)</f>
        <v>#N/A</v>
      </c>
      <c r="DE2" s="66" t="e">
        <f>VLOOKUP(Site_Profile!$W$5,Data!$A$9:$FR$483,DE3,)</f>
        <v>#N/A</v>
      </c>
      <c r="DF2" s="66" t="e">
        <f>VLOOKUP(Site_Profile!$W$5,Data!$A$9:$FR$483,DF3,)</f>
        <v>#N/A</v>
      </c>
      <c r="DG2" s="66" t="e">
        <f>VLOOKUP(Site_Profile!$W$5,Data!$A$9:$FR$483,DG3,)</f>
        <v>#N/A</v>
      </c>
      <c r="DH2" s="66" t="e">
        <f>VLOOKUP(Site_Profile!$W$5,Data!$A$9:$FR$483,DH3,)</f>
        <v>#N/A</v>
      </c>
      <c r="DI2" s="66" t="e">
        <f>VLOOKUP(Site_Profile!$W$5,Data!$A$9:$FR$483,DI3,)</f>
        <v>#N/A</v>
      </c>
      <c r="DJ2" s="66" t="e">
        <f>VLOOKUP(Site_Profile!$W$5,Data!$A$9:$FR$483,DJ3,)</f>
        <v>#N/A</v>
      </c>
      <c r="DK2" s="66" t="e">
        <f>VLOOKUP(Site_Profile!$W$5,Data!$A$9:$FR$483,DK3,)</f>
        <v>#N/A</v>
      </c>
      <c r="DL2" s="66" t="e">
        <f>VLOOKUP(Site_Profile!$W$5,Data!$A$9:$FR$483,DL3,)</f>
        <v>#N/A</v>
      </c>
      <c r="DM2" s="66" t="e">
        <f>VLOOKUP(Site_Profile!$W$5,Data!$A$9:$FR$483,DM3,)</f>
        <v>#N/A</v>
      </c>
      <c r="DN2" s="66" t="e">
        <f>VLOOKUP(Site_Profile!$W$5,Data!$A$9:$FR$483,DN3,)</f>
        <v>#N/A</v>
      </c>
      <c r="DO2" s="66" t="e">
        <f>VLOOKUP(Site_Profile!$W$5,Data!$A$9:$FR$483,DO3,)</f>
        <v>#N/A</v>
      </c>
      <c r="DP2" s="66" t="e">
        <f>VLOOKUP(Site_Profile!$W$5,Data!$A$9:$FR$483,DP3,)</f>
        <v>#N/A</v>
      </c>
      <c r="DQ2" s="66" t="e">
        <f>VLOOKUP(Site_Profile!$W$5,Data!$A$9:$FR$483,DQ3,)</f>
        <v>#N/A</v>
      </c>
      <c r="DR2" s="66">
        <f>VLOOKUP(Profile_Portrait!$E$2,Data!$A$9:$FR$483,DR3,)</f>
        <v>0</v>
      </c>
      <c r="DS2" s="66">
        <f>VLOOKUP(Profile_Portrait!$E$2,Data!$A$9:$FR$483,DS3,)</f>
        <v>0</v>
      </c>
      <c r="DT2" s="66">
        <f>VLOOKUP(Profile_Portrait!$E$2,Data!$A$9:$FR$483,DT3,)</f>
        <v>0</v>
      </c>
      <c r="DU2" s="66">
        <f>VLOOKUP(Profile_Portrait!$E$2,Data!$A$9:$FR$483,DU3,)</f>
        <v>0</v>
      </c>
      <c r="DV2" s="66">
        <f>VLOOKUP(Profile_Portrait!$E$2,Data!$A$9:$FR$483,DV3,)</f>
        <v>0</v>
      </c>
      <c r="DW2" s="66">
        <f>VLOOKUP(Profile_Portrait!$E$2,Data!$A$9:$FR$483,DW3,)</f>
        <v>0</v>
      </c>
      <c r="DX2" s="66">
        <f>VLOOKUP(Profile_Portrait!$E$2,Data!$A$9:$FR$483,DX3,)</f>
        <v>0</v>
      </c>
      <c r="DY2" s="66">
        <f>VLOOKUP(Profile_Portrait!$E$2,Data!$A$9:$FR$483,DY3,)</f>
        <v>0</v>
      </c>
      <c r="DZ2" s="66">
        <f>VLOOKUP(Profile_Portrait!$E$2,Data!$A$9:$FR$483,DZ3,)</f>
        <v>0</v>
      </c>
      <c r="EA2" s="66">
        <f>VLOOKUP(Profile_Portrait!$E$2,Data!$A$9:$FR$483,EA3,)</f>
        <v>0</v>
      </c>
      <c r="EB2" s="66">
        <f>VLOOKUP(Profile_Portrait!$E$2,Data!$A$9:$FR$483,EB3,)</f>
        <v>0</v>
      </c>
      <c r="EC2" s="66">
        <f>VLOOKUP(Profile_Portrait!$E$2,Data!$A$9:$FR$483,EC3,)</f>
        <v>0</v>
      </c>
      <c r="ED2" s="66">
        <f>VLOOKUP(Profile_Portrait!$E$2,Data!$A$9:$FR$483,ED3,)</f>
        <v>0</v>
      </c>
      <c r="EE2" s="66">
        <f>VLOOKUP(Profile_Portrait!$E$2,Data!$A$9:$FR$483,EE3,)</f>
        <v>0</v>
      </c>
      <c r="EF2" s="66">
        <f>VLOOKUP(Profile_Portrait!$E$2,Data!$A$9:$FR$483,EF3,)</f>
        <v>0</v>
      </c>
      <c r="EG2" s="66">
        <f>VLOOKUP(Profile_Portrait!$E$2,Data!$A$9:$FR$483,EG3,)</f>
        <v>0</v>
      </c>
      <c r="EH2" s="66">
        <f>VLOOKUP(Profile_Portrait!$E$2,Data!$A$9:$FR$483,EH3,)</f>
        <v>0</v>
      </c>
      <c r="EI2" s="66">
        <f>VLOOKUP(Profile_Portrait!$E$2,Data!$A$9:$FR$483,EI3,)</f>
        <v>0</v>
      </c>
      <c r="EJ2" s="66">
        <f>VLOOKUP(Profile_Portrait!$E$2,Data!$A$9:$FR$483,EJ3,)</f>
        <v>0</v>
      </c>
      <c r="EK2" s="66">
        <f>VLOOKUP(Profile_Portrait!$E$2,Data!$A$9:$FR$483,EK3,)</f>
        <v>0</v>
      </c>
      <c r="EL2" s="66">
        <f>VLOOKUP(Profile_Portrait!$E$2,Data!$A$9:$FR$483,EL3,)</f>
        <v>0</v>
      </c>
      <c r="EM2" s="66">
        <f>VLOOKUP(Profile_Portrait!$E$2,Data!$A$9:$FR$483,EM3,)</f>
        <v>0</v>
      </c>
      <c r="EN2" s="66">
        <f>VLOOKUP(Profile_Portrait!$E$2,Data!$A$9:$FR$483,EN3,)</f>
        <v>0</v>
      </c>
      <c r="EO2" s="66">
        <f>VLOOKUP(Profile_Portrait!$E$2,Data!$A$9:$FR$483,EO3,)</f>
        <v>0</v>
      </c>
      <c r="EP2" s="66">
        <f>VLOOKUP(Profile_Portrait!$E$2,Data!$A$9:$FR$483,EP3,)</f>
        <v>0</v>
      </c>
      <c r="EQ2" s="66">
        <f>VLOOKUP(Profile_Portrait!$E$2,Data!$A$9:$FR$483,EQ3,)</f>
        <v>0</v>
      </c>
      <c r="ER2" s="66">
        <f>VLOOKUP(Profile_Portrait!$E$2,Data!$A$9:$FR$483,ER3,)</f>
        <v>0</v>
      </c>
    </row>
    <row r="3" spans="1:148">
      <c r="A3" s="65">
        <f>COLUMN()</f>
        <v>1</v>
      </c>
      <c r="B3" s="65">
        <f>COLUMN()</f>
        <v>2</v>
      </c>
      <c r="C3" s="65">
        <f>COLUMN()</f>
        <v>3</v>
      </c>
      <c r="D3" s="65">
        <f>COLUMN()</f>
        <v>4</v>
      </c>
      <c r="E3" s="65">
        <f>COLUMN()</f>
        <v>5</v>
      </c>
      <c r="F3" s="65">
        <f>COLUMN()</f>
        <v>6</v>
      </c>
      <c r="G3" s="65">
        <f>COLUMN()</f>
        <v>7</v>
      </c>
      <c r="H3" s="65">
        <f>COLUMN()</f>
        <v>8</v>
      </c>
      <c r="I3" s="65">
        <f>COLUMN()</f>
        <v>9</v>
      </c>
      <c r="J3" s="65">
        <f>COLUMN()</f>
        <v>10</v>
      </c>
      <c r="K3" s="65">
        <f>COLUMN()</f>
        <v>11</v>
      </c>
      <c r="L3" s="65">
        <f>COLUMN()</f>
        <v>12</v>
      </c>
      <c r="M3" s="65">
        <f>COLUMN()</f>
        <v>13</v>
      </c>
      <c r="N3" s="65">
        <f>COLUMN()</f>
        <v>14</v>
      </c>
      <c r="O3" s="65">
        <f>COLUMN()</f>
        <v>15</v>
      </c>
      <c r="P3" s="65">
        <f>COLUMN()</f>
        <v>16</v>
      </c>
      <c r="Q3" s="65">
        <f>COLUMN()</f>
        <v>17</v>
      </c>
      <c r="R3" s="65">
        <f>COLUMN()</f>
        <v>18</v>
      </c>
      <c r="S3" s="65">
        <f>COLUMN()</f>
        <v>19</v>
      </c>
      <c r="T3" s="65">
        <f>COLUMN()</f>
        <v>20</v>
      </c>
      <c r="U3" s="65">
        <f>COLUMN()</f>
        <v>21</v>
      </c>
      <c r="V3" s="65">
        <f>COLUMN()</f>
        <v>22</v>
      </c>
      <c r="W3" s="65">
        <f>COLUMN()</f>
        <v>23</v>
      </c>
      <c r="X3" s="65">
        <f>COLUMN()</f>
        <v>24</v>
      </c>
      <c r="Y3" s="65">
        <f>COLUMN()</f>
        <v>25</v>
      </c>
      <c r="Z3" s="65">
        <f>COLUMN()</f>
        <v>26</v>
      </c>
      <c r="AA3" s="65">
        <f>COLUMN()</f>
        <v>27</v>
      </c>
      <c r="AB3" s="65">
        <f>COLUMN()</f>
        <v>28</v>
      </c>
      <c r="AC3" s="65">
        <f>COLUMN()</f>
        <v>29</v>
      </c>
      <c r="AD3" s="65">
        <f>COLUMN()</f>
        <v>30</v>
      </c>
      <c r="AE3" s="65">
        <f>COLUMN()</f>
        <v>31</v>
      </c>
      <c r="AF3" s="65">
        <f>COLUMN()</f>
        <v>32</v>
      </c>
      <c r="AG3" s="65">
        <f>COLUMN()</f>
        <v>33</v>
      </c>
      <c r="AH3" s="65">
        <f>COLUMN()</f>
        <v>34</v>
      </c>
      <c r="AI3" s="65">
        <f>COLUMN()</f>
        <v>35</v>
      </c>
      <c r="AJ3" s="65">
        <f>COLUMN()</f>
        <v>36</v>
      </c>
      <c r="AK3" s="65">
        <f>COLUMN()</f>
        <v>37</v>
      </c>
      <c r="AL3" s="65">
        <f>COLUMN()</f>
        <v>38</v>
      </c>
      <c r="AM3" s="65">
        <f>COLUMN()</f>
        <v>39</v>
      </c>
      <c r="AN3" s="65">
        <f>COLUMN()</f>
        <v>40</v>
      </c>
      <c r="AO3" s="65">
        <f>COLUMN()</f>
        <v>41</v>
      </c>
      <c r="AP3" s="65">
        <f>COLUMN()</f>
        <v>42</v>
      </c>
      <c r="AQ3" s="65">
        <f>COLUMN()</f>
        <v>43</v>
      </c>
      <c r="AR3" s="65">
        <f>COLUMN()</f>
        <v>44</v>
      </c>
      <c r="AS3" s="65">
        <f>COLUMN()</f>
        <v>45</v>
      </c>
      <c r="AT3" s="65">
        <f>COLUMN()</f>
        <v>46</v>
      </c>
      <c r="AU3" s="65">
        <f>COLUMN()</f>
        <v>47</v>
      </c>
      <c r="AV3" s="65">
        <f>COLUMN()</f>
        <v>48</v>
      </c>
      <c r="AW3" s="65">
        <f>COLUMN()</f>
        <v>49</v>
      </c>
      <c r="AX3" s="65">
        <f>COLUMN()</f>
        <v>50</v>
      </c>
      <c r="AY3" s="65">
        <f>COLUMN()</f>
        <v>51</v>
      </c>
      <c r="AZ3" s="65">
        <f>COLUMN()</f>
        <v>52</v>
      </c>
      <c r="BA3" s="65">
        <f>COLUMN()</f>
        <v>53</v>
      </c>
      <c r="BB3" s="65">
        <f>COLUMN()</f>
        <v>54</v>
      </c>
      <c r="BC3" s="65">
        <f>COLUMN()</f>
        <v>55</v>
      </c>
      <c r="BD3" s="65">
        <f>COLUMN()</f>
        <v>56</v>
      </c>
      <c r="BE3" s="65">
        <f>COLUMN()</f>
        <v>57</v>
      </c>
      <c r="BF3" s="65">
        <f>COLUMN()</f>
        <v>58</v>
      </c>
      <c r="BG3" s="65">
        <f>COLUMN()</f>
        <v>59</v>
      </c>
      <c r="BH3" s="65">
        <f>COLUMN()</f>
        <v>60</v>
      </c>
      <c r="BI3" s="65">
        <f>COLUMN()</f>
        <v>61</v>
      </c>
      <c r="BJ3" s="65">
        <f>COLUMN()</f>
        <v>62</v>
      </c>
      <c r="BK3" s="65">
        <f>COLUMN()</f>
        <v>63</v>
      </c>
      <c r="BL3" s="65">
        <f>COLUMN()</f>
        <v>64</v>
      </c>
      <c r="BM3" s="65">
        <f>COLUMN()</f>
        <v>65</v>
      </c>
      <c r="BN3" s="65">
        <f>COLUMN()</f>
        <v>66</v>
      </c>
      <c r="BO3" s="65">
        <f>COLUMN()</f>
        <v>67</v>
      </c>
      <c r="BP3" s="65">
        <f>COLUMN()</f>
        <v>68</v>
      </c>
      <c r="BQ3" s="65">
        <f>COLUMN()</f>
        <v>69</v>
      </c>
      <c r="BR3" s="65">
        <f>COLUMN()</f>
        <v>70</v>
      </c>
      <c r="BS3" s="65">
        <f>COLUMN()</f>
        <v>71</v>
      </c>
      <c r="BT3" s="65">
        <f>COLUMN()</f>
        <v>72</v>
      </c>
      <c r="BU3" s="65">
        <f>COLUMN()</f>
        <v>73</v>
      </c>
      <c r="BV3" s="65">
        <f>COLUMN()</f>
        <v>74</v>
      </c>
      <c r="BW3" s="65">
        <f>COLUMN()</f>
        <v>75</v>
      </c>
      <c r="BX3" s="65">
        <f>COLUMN()</f>
        <v>76</v>
      </c>
      <c r="BY3" s="65">
        <f>COLUMN()</f>
        <v>77</v>
      </c>
      <c r="BZ3" s="65">
        <f>COLUMN()</f>
        <v>78</v>
      </c>
      <c r="CA3" s="65">
        <f>COLUMN()</f>
        <v>79</v>
      </c>
      <c r="CB3" s="65">
        <f>COLUMN()</f>
        <v>80</v>
      </c>
      <c r="CC3" s="65">
        <f>COLUMN()</f>
        <v>81</v>
      </c>
      <c r="CD3" s="65">
        <f>COLUMN()</f>
        <v>82</v>
      </c>
      <c r="CE3" s="65">
        <f>COLUMN()</f>
        <v>83</v>
      </c>
      <c r="CF3" s="65">
        <f>COLUMN()</f>
        <v>84</v>
      </c>
      <c r="CG3" s="65">
        <f>COLUMN()</f>
        <v>85</v>
      </c>
      <c r="CH3" s="65">
        <f>COLUMN()</f>
        <v>86</v>
      </c>
      <c r="CI3" s="65">
        <f>COLUMN()</f>
        <v>87</v>
      </c>
      <c r="CJ3" s="65">
        <f>COLUMN()</f>
        <v>88</v>
      </c>
      <c r="CK3" s="65">
        <f>COLUMN()</f>
        <v>89</v>
      </c>
      <c r="CL3" s="65">
        <f>COLUMN()</f>
        <v>90</v>
      </c>
      <c r="CM3" s="65">
        <f>COLUMN()</f>
        <v>91</v>
      </c>
      <c r="CN3" s="65">
        <f>COLUMN()</f>
        <v>92</v>
      </c>
      <c r="CO3" s="65">
        <f>COLUMN()</f>
        <v>93</v>
      </c>
      <c r="CP3" s="65">
        <f>COLUMN()</f>
        <v>94</v>
      </c>
      <c r="CQ3" s="65">
        <f>COLUMN()</f>
        <v>95</v>
      </c>
      <c r="CR3" s="65">
        <f>COLUMN()</f>
        <v>96</v>
      </c>
      <c r="CS3" s="65">
        <f>COLUMN()</f>
        <v>97</v>
      </c>
      <c r="CT3" s="65">
        <f>COLUMN()</f>
        <v>98</v>
      </c>
      <c r="CU3" s="65">
        <f>COLUMN()</f>
        <v>99</v>
      </c>
      <c r="CV3" s="65">
        <f>COLUMN()</f>
        <v>100</v>
      </c>
      <c r="CW3" s="65">
        <f>COLUMN()</f>
        <v>101</v>
      </c>
      <c r="CX3" s="400">
        <f>COLUMN()</f>
        <v>102</v>
      </c>
      <c r="CY3" s="65">
        <f>COLUMN()</f>
        <v>103</v>
      </c>
      <c r="CZ3" s="65">
        <f>COLUMN()</f>
        <v>104</v>
      </c>
      <c r="DA3" s="65">
        <f>COLUMN()</f>
        <v>105</v>
      </c>
      <c r="DB3" s="65">
        <f>COLUMN()</f>
        <v>106</v>
      </c>
      <c r="DC3" s="65">
        <f>COLUMN()</f>
        <v>107</v>
      </c>
      <c r="DD3" s="65">
        <f>COLUMN()</f>
        <v>108</v>
      </c>
      <c r="DE3" s="65">
        <f>COLUMN()</f>
        <v>109</v>
      </c>
      <c r="DF3" s="65">
        <f>COLUMN()</f>
        <v>110</v>
      </c>
      <c r="DG3" s="65">
        <f>COLUMN()</f>
        <v>111</v>
      </c>
      <c r="DH3" s="65">
        <f>COLUMN()</f>
        <v>112</v>
      </c>
      <c r="DI3" s="65">
        <f>COLUMN()</f>
        <v>113</v>
      </c>
      <c r="DJ3" s="65">
        <f>COLUMN()</f>
        <v>114</v>
      </c>
      <c r="DK3" s="65">
        <f>COLUMN()</f>
        <v>115</v>
      </c>
      <c r="DL3" s="65">
        <f>COLUMN()</f>
        <v>116</v>
      </c>
      <c r="DM3" s="65">
        <f>COLUMN()</f>
        <v>117</v>
      </c>
      <c r="DN3" s="65">
        <f>COLUMN()</f>
        <v>118</v>
      </c>
      <c r="DO3" s="65">
        <f>COLUMN()</f>
        <v>119</v>
      </c>
      <c r="DP3" s="65">
        <f>COLUMN()</f>
        <v>120</v>
      </c>
      <c r="DQ3" s="65">
        <f>COLUMN()</f>
        <v>121</v>
      </c>
      <c r="DR3" s="65">
        <f>COLUMN()</f>
        <v>122</v>
      </c>
      <c r="DS3" s="65">
        <f>COLUMN()</f>
        <v>123</v>
      </c>
      <c r="DT3" s="65">
        <f>COLUMN()</f>
        <v>124</v>
      </c>
      <c r="DU3" s="65">
        <f>COLUMN()</f>
        <v>125</v>
      </c>
      <c r="DV3" s="65">
        <f>COLUMN()</f>
        <v>126</v>
      </c>
      <c r="DW3" s="65">
        <f>COLUMN()</f>
        <v>127</v>
      </c>
      <c r="DX3" s="65">
        <f>COLUMN()</f>
        <v>128</v>
      </c>
      <c r="DY3" s="65">
        <f>COLUMN()</f>
        <v>129</v>
      </c>
      <c r="DZ3" s="65">
        <f>COLUMN()</f>
        <v>130</v>
      </c>
      <c r="EA3" s="65">
        <f>COLUMN()</f>
        <v>131</v>
      </c>
      <c r="EB3" s="65">
        <f>COLUMN()</f>
        <v>132</v>
      </c>
      <c r="EC3" s="65">
        <f>COLUMN()</f>
        <v>133</v>
      </c>
      <c r="ED3" s="65">
        <f>COLUMN()</f>
        <v>134</v>
      </c>
      <c r="EE3" s="65">
        <f>COLUMN()</f>
        <v>135</v>
      </c>
      <c r="EF3" s="65">
        <f>COLUMN()</f>
        <v>136</v>
      </c>
      <c r="EG3" s="65">
        <f>COLUMN()</f>
        <v>137</v>
      </c>
      <c r="EH3" s="65">
        <f>COLUMN()</f>
        <v>138</v>
      </c>
      <c r="EI3" s="65">
        <f>COLUMN()</f>
        <v>139</v>
      </c>
      <c r="EJ3" s="65">
        <f>COLUMN()</f>
        <v>140</v>
      </c>
      <c r="EK3" s="65">
        <f>COLUMN()</f>
        <v>141</v>
      </c>
      <c r="EL3" s="65">
        <f>COLUMN()</f>
        <v>142</v>
      </c>
      <c r="EM3" s="65">
        <f>COLUMN()</f>
        <v>143</v>
      </c>
      <c r="EN3" s="65">
        <f>COLUMN()</f>
        <v>144</v>
      </c>
      <c r="EO3" s="65">
        <f>COLUMN()</f>
        <v>145</v>
      </c>
      <c r="EP3" s="65">
        <f>COLUMN()</f>
        <v>146</v>
      </c>
      <c r="EQ3" s="65">
        <f>COLUMN()</f>
        <v>147</v>
      </c>
      <c r="ER3" s="65">
        <f>COLUMN()</f>
        <v>148</v>
      </c>
    </row>
    <row r="4" spans="1:148" ht="28.15" customHeight="1" thickBot="1">
      <c r="A4" s="5"/>
      <c r="B4" s="5"/>
      <c r="C4" s="5"/>
      <c r="D4" s="5"/>
      <c r="E4" s="5"/>
      <c r="F4" s="5"/>
      <c r="G4" s="5"/>
      <c r="H4" s="5"/>
      <c r="I4" s="5"/>
      <c r="J4" s="5"/>
      <c r="K4" s="5"/>
      <c r="L4" s="5"/>
      <c r="M4" s="5"/>
      <c r="N4" s="63"/>
      <c r="O4" s="5"/>
      <c r="P4" s="5"/>
      <c r="Q4" s="5"/>
      <c r="R4" s="5"/>
      <c r="S4" s="5"/>
      <c r="T4" s="5"/>
      <c r="U4" s="5"/>
      <c r="V4" s="5"/>
      <c r="W4" s="5"/>
      <c r="X4" s="5"/>
      <c r="Y4" s="5"/>
      <c r="Z4" s="5"/>
      <c r="AA4" s="5"/>
      <c r="AB4" s="5"/>
      <c r="AC4" s="5"/>
      <c r="AD4" s="5"/>
      <c r="AE4" s="5"/>
      <c r="AF4" s="5"/>
      <c r="AG4" s="5"/>
      <c r="AH4" s="5"/>
      <c r="AI4" s="5"/>
      <c r="AJ4" s="5"/>
      <c r="AK4" s="5"/>
      <c r="AL4" s="5"/>
      <c r="AM4" s="5"/>
      <c r="DC4" s="36"/>
    </row>
    <row r="5" spans="1:148" s="326" customFormat="1" ht="14.45" customHeight="1">
      <c r="A5" s="1152" t="s">
        <v>184</v>
      </c>
      <c r="B5" s="1018"/>
      <c r="C5" s="1018"/>
      <c r="D5" s="1018"/>
      <c r="E5" s="1018"/>
      <c r="F5" s="1154" t="s">
        <v>16</v>
      </c>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1155"/>
      <c r="AG5" s="1155"/>
      <c r="AH5" s="1155"/>
      <c r="AI5" s="1155"/>
      <c r="AJ5" s="1155"/>
      <c r="AK5" s="1155"/>
      <c r="AL5" s="1155"/>
      <c r="AM5" s="1155"/>
      <c r="AN5" s="1155"/>
      <c r="AO5" s="1155"/>
      <c r="AP5" s="1156"/>
      <c r="AQ5" s="1160" t="s">
        <v>22</v>
      </c>
      <c r="AR5" s="1161"/>
      <c r="AS5" s="1161"/>
      <c r="AT5" s="1161"/>
      <c r="AU5" s="1161"/>
      <c r="AV5" s="1161"/>
      <c r="AW5" s="1161"/>
      <c r="AX5" s="1161"/>
      <c r="AY5" s="1161"/>
      <c r="AZ5" s="1161"/>
      <c r="BA5" s="1161"/>
      <c r="BB5" s="1161"/>
      <c r="BC5" s="1162"/>
      <c r="BD5" s="1166" t="s">
        <v>194</v>
      </c>
      <c r="BE5" s="1167"/>
      <c r="BF5" s="1167"/>
      <c r="BG5" s="1167"/>
      <c r="BH5" s="1168"/>
      <c r="BI5" s="1172" t="s">
        <v>28</v>
      </c>
      <c r="BJ5" s="1173"/>
      <c r="BK5" s="1173"/>
      <c r="BL5" s="1173"/>
      <c r="BM5" s="1173"/>
      <c r="BN5" s="1173"/>
      <c r="BO5" s="1173"/>
      <c r="BP5" s="1173"/>
      <c r="BQ5" s="1173"/>
      <c r="BR5" s="1173"/>
      <c r="BS5" s="1173"/>
      <c r="BT5" s="1173"/>
      <c r="BU5" s="1173"/>
      <c r="BV5" s="1173"/>
      <c r="BW5" s="1160" t="s">
        <v>2</v>
      </c>
      <c r="BX5" s="1161"/>
      <c r="BY5" s="1161"/>
      <c r="BZ5" s="1161"/>
      <c r="CA5" s="1161"/>
      <c r="CB5" s="1161"/>
      <c r="CC5" s="1161"/>
      <c r="CD5" s="1161"/>
      <c r="CE5" s="1162"/>
      <c r="CF5" s="1133" t="s">
        <v>4</v>
      </c>
      <c r="CG5" s="1134"/>
      <c r="CH5" s="1134"/>
      <c r="CI5" s="1134"/>
      <c r="CJ5" s="1135"/>
      <c r="CK5" s="1139" t="s">
        <v>26</v>
      </c>
      <c r="CL5" s="1140"/>
      <c r="CM5" s="1140"/>
      <c r="CN5" s="1140"/>
      <c r="CO5" s="1140"/>
      <c r="CP5" s="1140"/>
      <c r="CQ5" s="1140"/>
      <c r="CR5" s="1140"/>
      <c r="CS5" s="1140"/>
      <c r="CT5" s="1140"/>
      <c r="CU5" s="1141"/>
      <c r="CV5" s="1145" t="s">
        <v>195</v>
      </c>
      <c r="CW5" s="1146"/>
      <c r="CX5" s="1146"/>
      <c r="CY5" s="1146"/>
      <c r="CZ5" s="1146"/>
      <c r="DA5" s="1146"/>
      <c r="DB5" s="1146"/>
      <c r="DC5" s="1146"/>
      <c r="DD5" s="1146"/>
      <c r="DE5" s="1146"/>
      <c r="DF5" s="1146"/>
      <c r="DG5" s="1146"/>
      <c r="DH5" s="1146"/>
      <c r="DI5" s="1146"/>
      <c r="DJ5" s="1147"/>
      <c r="DK5" s="323"/>
      <c r="DL5" s="323"/>
      <c r="DM5" s="323"/>
      <c r="DN5" s="323"/>
      <c r="DO5" s="323"/>
      <c r="DP5" s="323"/>
      <c r="DQ5" s="324"/>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row>
    <row r="6" spans="1:148" s="326" customFormat="1" ht="15" customHeight="1" thickBot="1">
      <c r="A6" s="1153"/>
      <c r="B6" s="1019"/>
      <c r="C6" s="1019"/>
      <c r="D6" s="1019"/>
      <c r="E6" s="1019"/>
      <c r="F6" s="1157"/>
      <c r="G6" s="1158"/>
      <c r="H6" s="1158"/>
      <c r="I6" s="1158"/>
      <c r="J6" s="1158"/>
      <c r="K6" s="1158"/>
      <c r="L6" s="1158"/>
      <c r="M6" s="1158"/>
      <c r="N6" s="1158"/>
      <c r="O6" s="1158"/>
      <c r="P6" s="1158"/>
      <c r="Q6" s="1158"/>
      <c r="R6" s="1158"/>
      <c r="S6" s="1158"/>
      <c r="T6" s="1158"/>
      <c r="U6" s="1158"/>
      <c r="V6" s="1158"/>
      <c r="W6" s="1158"/>
      <c r="X6" s="1158"/>
      <c r="Y6" s="1158"/>
      <c r="Z6" s="1158"/>
      <c r="AA6" s="1158"/>
      <c r="AB6" s="1158"/>
      <c r="AC6" s="1158"/>
      <c r="AD6" s="1158"/>
      <c r="AE6" s="1158"/>
      <c r="AF6" s="1158"/>
      <c r="AG6" s="1158"/>
      <c r="AH6" s="1158"/>
      <c r="AI6" s="1158"/>
      <c r="AJ6" s="1158"/>
      <c r="AK6" s="1158"/>
      <c r="AL6" s="1158"/>
      <c r="AM6" s="1158"/>
      <c r="AN6" s="1158"/>
      <c r="AO6" s="1158"/>
      <c r="AP6" s="1159"/>
      <c r="AQ6" s="1163"/>
      <c r="AR6" s="1164"/>
      <c r="AS6" s="1164"/>
      <c r="AT6" s="1164"/>
      <c r="AU6" s="1164"/>
      <c r="AV6" s="1164"/>
      <c r="AW6" s="1164"/>
      <c r="AX6" s="1164"/>
      <c r="AY6" s="1164"/>
      <c r="AZ6" s="1164"/>
      <c r="BA6" s="1164"/>
      <c r="BB6" s="1164"/>
      <c r="BC6" s="1165"/>
      <c r="BD6" s="1169"/>
      <c r="BE6" s="1170"/>
      <c r="BF6" s="1170"/>
      <c r="BG6" s="1170"/>
      <c r="BH6" s="1171"/>
      <c r="BI6" s="1174"/>
      <c r="BJ6" s="1175"/>
      <c r="BK6" s="1175"/>
      <c r="BL6" s="1175"/>
      <c r="BM6" s="1175"/>
      <c r="BN6" s="1175"/>
      <c r="BO6" s="1175"/>
      <c r="BP6" s="1175"/>
      <c r="BQ6" s="1175"/>
      <c r="BR6" s="1175"/>
      <c r="BS6" s="1175"/>
      <c r="BT6" s="1175"/>
      <c r="BU6" s="1175"/>
      <c r="BV6" s="1175"/>
      <c r="BW6" s="1163"/>
      <c r="BX6" s="1164"/>
      <c r="BY6" s="1164"/>
      <c r="BZ6" s="1164"/>
      <c r="CA6" s="1164"/>
      <c r="CB6" s="1164"/>
      <c r="CC6" s="1164"/>
      <c r="CD6" s="1164"/>
      <c r="CE6" s="1165"/>
      <c r="CF6" s="1136"/>
      <c r="CG6" s="1137"/>
      <c r="CH6" s="1137"/>
      <c r="CI6" s="1137"/>
      <c r="CJ6" s="1138"/>
      <c r="CK6" s="1142"/>
      <c r="CL6" s="1143"/>
      <c r="CM6" s="1143"/>
      <c r="CN6" s="1143"/>
      <c r="CO6" s="1143"/>
      <c r="CP6" s="1143"/>
      <c r="CQ6" s="1143"/>
      <c r="CR6" s="1143"/>
      <c r="CS6" s="1143"/>
      <c r="CT6" s="1143"/>
      <c r="CU6" s="1144"/>
      <c r="CV6" s="1148"/>
      <c r="CW6" s="1149"/>
      <c r="CX6" s="1149"/>
      <c r="CY6" s="1149"/>
      <c r="CZ6" s="1149"/>
      <c r="DA6" s="1149"/>
      <c r="DB6" s="1149"/>
      <c r="DC6" s="1149"/>
      <c r="DD6" s="1149"/>
      <c r="DE6" s="1149"/>
      <c r="DF6" s="1149"/>
      <c r="DG6" s="1149"/>
      <c r="DH6" s="1149"/>
      <c r="DI6" s="1149"/>
      <c r="DJ6" s="1150"/>
      <c r="DK6" s="324"/>
      <c r="DL6" s="327"/>
      <c r="DM6" s="324"/>
      <c r="DN6" s="328"/>
      <c r="DO6" s="328"/>
      <c r="DP6" s="328"/>
      <c r="DQ6" s="328"/>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row>
    <row r="7" spans="1:148" s="152" customFormat="1" ht="15" customHeight="1">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4"/>
      <c r="AF7" s="303"/>
      <c r="AG7" s="303"/>
      <c r="AH7" s="303"/>
      <c r="AI7" s="303"/>
      <c r="AJ7" s="303"/>
      <c r="AK7" s="303"/>
      <c r="AL7" s="303"/>
      <c r="AM7" s="303"/>
      <c r="AN7" s="303"/>
      <c r="AO7" s="303"/>
      <c r="AP7" s="303"/>
      <c r="AQ7" s="305"/>
      <c r="AR7" s="305"/>
      <c r="AS7" s="305"/>
      <c r="AT7" s="305"/>
      <c r="AU7" s="305"/>
      <c r="AV7" s="305"/>
      <c r="AW7" s="305"/>
      <c r="AX7" s="384"/>
      <c r="AY7" s="306"/>
      <c r="AZ7" s="1151"/>
      <c r="BA7" s="1151"/>
      <c r="BB7" s="1151"/>
      <c r="BC7" s="307"/>
      <c r="BD7" s="308"/>
      <c r="BE7" s="308"/>
      <c r="BF7" s="308"/>
      <c r="BG7" s="308"/>
      <c r="BH7" s="308"/>
      <c r="BI7" s="386"/>
      <c r="BJ7" s="174"/>
      <c r="BK7" s="174"/>
      <c r="BL7" s="6"/>
      <c r="BM7" s="385"/>
      <c r="BN7" s="6"/>
      <c r="BO7" s="6"/>
      <c r="BP7" s="174"/>
      <c r="BQ7" s="386"/>
      <c r="BR7" s="174"/>
      <c r="BS7" s="174"/>
      <c r="BT7" s="174"/>
      <c r="BU7" s="174"/>
      <c r="BV7" s="6"/>
      <c r="BW7" s="307"/>
      <c r="BX7" s="307"/>
      <c r="BY7" s="305"/>
      <c r="BZ7" s="309"/>
      <c r="CA7" s="309"/>
      <c r="CB7" s="309"/>
      <c r="CC7" s="309"/>
      <c r="CD7" s="309"/>
      <c r="CE7" s="309"/>
      <c r="CF7" s="311"/>
      <c r="CG7" s="311"/>
      <c r="CH7" s="311"/>
      <c r="CI7" s="311"/>
      <c r="CJ7" s="311"/>
      <c r="CK7" s="312"/>
      <c r="CL7" s="312"/>
      <c r="CM7" s="312"/>
      <c r="CN7" s="312"/>
      <c r="CO7" s="313"/>
      <c r="CP7" s="315"/>
      <c r="CQ7" s="315"/>
      <c r="CR7" s="316"/>
      <c r="CS7" s="312"/>
      <c r="CT7" s="316"/>
      <c r="CU7" s="312"/>
      <c r="CV7" s="319"/>
      <c r="CW7" s="319"/>
      <c r="CX7" s="401"/>
      <c r="CY7" s="320"/>
      <c r="CZ7" s="321"/>
      <c r="DA7" s="319"/>
      <c r="DB7" s="321"/>
      <c r="DC7" s="322"/>
      <c r="DD7" s="321"/>
      <c r="DE7" s="322"/>
      <c r="DF7" s="321"/>
      <c r="DG7" s="319"/>
      <c r="DH7" s="322"/>
      <c r="DI7" s="321"/>
      <c r="DJ7" s="319"/>
      <c r="DK7" s="154"/>
      <c r="DL7" s="153"/>
      <c r="DM7" s="154"/>
      <c r="DN7" s="155"/>
      <c r="DO7" s="155"/>
      <c r="DP7" s="155"/>
      <c r="DQ7" s="155"/>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row>
    <row r="8" spans="1:148" s="37" customFormat="1" ht="51">
      <c r="A8" s="6" t="s">
        <v>72</v>
      </c>
      <c r="B8" s="345" t="s">
        <v>443</v>
      </c>
      <c r="C8" s="345" t="s">
        <v>391</v>
      </c>
      <c r="D8" s="713" t="s">
        <v>509</v>
      </c>
      <c r="E8" s="345" t="s">
        <v>347</v>
      </c>
      <c r="F8" s="6" t="s">
        <v>68</v>
      </c>
      <c r="G8" s="6" t="s">
        <v>193</v>
      </c>
      <c r="H8" s="713" t="s">
        <v>275</v>
      </c>
      <c r="I8" s="6" t="s">
        <v>444</v>
      </c>
      <c r="J8" s="382" t="s">
        <v>521</v>
      </c>
      <c r="K8" s="6" t="s">
        <v>34</v>
      </c>
      <c r="L8" s="6" t="s">
        <v>510</v>
      </c>
      <c r="M8" s="6" t="s">
        <v>324</v>
      </c>
      <c r="N8" s="6" t="s">
        <v>325</v>
      </c>
      <c r="O8" s="6" t="s">
        <v>512</v>
      </c>
      <c r="P8" s="6" t="s">
        <v>511</v>
      </c>
      <c r="Q8" s="6" t="s">
        <v>445</v>
      </c>
      <c r="R8" s="382" t="s">
        <v>522</v>
      </c>
      <c r="S8" s="6" t="s">
        <v>392</v>
      </c>
      <c r="T8" s="6" t="s">
        <v>513</v>
      </c>
      <c r="U8" s="6" t="s">
        <v>254</v>
      </c>
      <c r="V8" s="6" t="s">
        <v>201</v>
      </c>
      <c r="W8" s="6" t="s">
        <v>301</v>
      </c>
      <c r="X8" s="6" t="s">
        <v>199</v>
      </c>
      <c r="Y8" s="6" t="s">
        <v>304</v>
      </c>
      <c r="Z8" s="6" t="s">
        <v>190</v>
      </c>
      <c r="AA8" s="382" t="s">
        <v>523</v>
      </c>
      <c r="AB8" s="6" t="s">
        <v>514</v>
      </c>
      <c r="AC8" s="6" t="s">
        <v>191</v>
      </c>
      <c r="AD8" s="382" t="s">
        <v>524</v>
      </c>
      <c r="AE8" s="6" t="s">
        <v>515</v>
      </c>
      <c r="AF8" s="6" t="s">
        <v>192</v>
      </c>
      <c r="AG8" s="382" t="s">
        <v>525</v>
      </c>
      <c r="AH8" s="6" t="s">
        <v>516</v>
      </c>
      <c r="AI8" s="6" t="s">
        <v>517</v>
      </c>
      <c r="AJ8" s="6" t="s">
        <v>518</v>
      </c>
      <c r="AK8" s="6" t="s">
        <v>519</v>
      </c>
      <c r="AL8" s="6" t="s">
        <v>424</v>
      </c>
      <c r="AM8" s="6" t="s">
        <v>276</v>
      </c>
      <c r="AN8" s="382" t="s">
        <v>526</v>
      </c>
      <c r="AO8" s="6" t="s">
        <v>369</v>
      </c>
      <c r="AP8" s="385" t="s">
        <v>520</v>
      </c>
      <c r="AQ8" s="7" t="s">
        <v>337</v>
      </c>
      <c r="AR8" s="7" t="s">
        <v>338</v>
      </c>
      <c r="AS8" s="7" t="s">
        <v>339</v>
      </c>
      <c r="AT8" s="7" t="s">
        <v>340</v>
      </c>
      <c r="AU8" s="7" t="s">
        <v>341</v>
      </c>
      <c r="AV8" s="7" t="s">
        <v>342</v>
      </c>
      <c r="AW8" s="7" t="s">
        <v>343</v>
      </c>
      <c r="AX8" s="385" t="s">
        <v>527</v>
      </c>
      <c r="AY8" s="7" t="s">
        <v>337</v>
      </c>
      <c r="AZ8" s="7" t="s">
        <v>344</v>
      </c>
      <c r="BA8" s="7" t="s">
        <v>390</v>
      </c>
      <c r="BB8" s="7" t="s">
        <v>345</v>
      </c>
      <c r="BC8" s="7" t="s">
        <v>425</v>
      </c>
      <c r="BD8" s="64" t="s">
        <v>402</v>
      </c>
      <c r="BE8" s="64" t="s">
        <v>401</v>
      </c>
      <c r="BF8" s="64" t="s">
        <v>399</v>
      </c>
      <c r="BG8" s="64" t="s">
        <v>400</v>
      </c>
      <c r="BH8" s="64" t="s">
        <v>353</v>
      </c>
      <c r="BI8" s="385" t="s">
        <v>307</v>
      </c>
      <c r="BJ8" s="6" t="s">
        <v>437</v>
      </c>
      <c r="BK8" s="6" t="s">
        <v>642</v>
      </c>
      <c r="BL8" s="6" t="s">
        <v>354</v>
      </c>
      <c r="BM8" s="385" t="s">
        <v>308</v>
      </c>
      <c r="BN8" s="6" t="s">
        <v>421</v>
      </c>
      <c r="BO8" s="6" t="s">
        <v>422</v>
      </c>
      <c r="BP8" s="6" t="s">
        <v>643</v>
      </c>
      <c r="BQ8" s="385" t="s">
        <v>528</v>
      </c>
      <c r="BR8" s="6" t="s">
        <v>423</v>
      </c>
      <c r="BS8" s="6" t="s">
        <v>438</v>
      </c>
      <c r="BT8" s="6" t="s">
        <v>355</v>
      </c>
      <c r="BU8" s="6" t="s">
        <v>356</v>
      </c>
      <c r="BV8" s="6" t="s">
        <v>357</v>
      </c>
      <c r="BW8" s="7" t="s">
        <v>440</v>
      </c>
      <c r="BX8" s="7" t="s">
        <v>360</v>
      </c>
      <c r="BY8" s="7" t="s">
        <v>349</v>
      </c>
      <c r="BZ8" s="310" t="s">
        <v>350</v>
      </c>
      <c r="CA8" s="7" t="s">
        <v>351</v>
      </c>
      <c r="CB8" s="7" t="s">
        <v>352</v>
      </c>
      <c r="CC8" s="7" t="s">
        <v>361</v>
      </c>
      <c r="CD8" s="7" t="s">
        <v>362</v>
      </c>
      <c r="CE8" s="7" t="s">
        <v>393</v>
      </c>
      <c r="CF8" s="64" t="s">
        <v>431</v>
      </c>
      <c r="CG8" s="64" t="s">
        <v>446</v>
      </c>
      <c r="CH8" s="64" t="s">
        <v>447</v>
      </c>
      <c r="CI8" s="64" t="s">
        <v>432</v>
      </c>
      <c r="CJ8" s="64" t="s">
        <v>433</v>
      </c>
      <c r="CK8" s="6" t="s">
        <v>434</v>
      </c>
      <c r="CL8" s="6" t="s">
        <v>152</v>
      </c>
      <c r="CM8" s="6" t="s">
        <v>403</v>
      </c>
      <c r="CN8" s="6" t="s">
        <v>404</v>
      </c>
      <c r="CO8" s="6" t="s">
        <v>420</v>
      </c>
      <c r="CP8" s="314" t="s">
        <v>419</v>
      </c>
      <c r="CQ8" s="383" t="s">
        <v>529</v>
      </c>
      <c r="CR8" s="314" t="s">
        <v>441</v>
      </c>
      <c r="CS8" s="314" t="s">
        <v>442</v>
      </c>
      <c r="CT8" s="314" t="s">
        <v>435</v>
      </c>
      <c r="CU8" s="314" t="s">
        <v>436</v>
      </c>
      <c r="CV8" s="317" t="s">
        <v>368</v>
      </c>
      <c r="CW8" s="317" t="s">
        <v>367</v>
      </c>
      <c r="CX8" s="402" t="s">
        <v>366</v>
      </c>
      <c r="CY8" s="317" t="s">
        <v>327</v>
      </c>
      <c r="CZ8" s="597" t="s">
        <v>455</v>
      </c>
      <c r="DA8" s="597" t="s">
        <v>456</v>
      </c>
      <c r="DB8" s="318" t="s">
        <v>454</v>
      </c>
      <c r="DC8" s="318" t="s">
        <v>453</v>
      </c>
      <c r="DD8" s="318" t="s">
        <v>448</v>
      </c>
      <c r="DE8" s="318" t="s">
        <v>449</v>
      </c>
      <c r="DF8" s="318" t="s">
        <v>450</v>
      </c>
      <c r="DG8" s="318" t="s">
        <v>641</v>
      </c>
      <c r="DH8" s="318" t="s">
        <v>451</v>
      </c>
      <c r="DI8" s="318" t="s">
        <v>394</v>
      </c>
      <c r="DJ8" s="318" t="s">
        <v>452</v>
      </c>
      <c r="DK8" s="156"/>
      <c r="DL8" s="156"/>
      <c r="DM8" s="156"/>
      <c r="DN8" s="156"/>
      <c r="DO8" s="156"/>
      <c r="DP8" s="156"/>
      <c r="DQ8" s="156"/>
      <c r="DR8" s="8"/>
      <c r="DS8" s="8"/>
      <c r="DT8" s="8"/>
      <c r="DU8" s="8"/>
      <c r="DV8" s="8"/>
      <c r="DW8" s="8"/>
      <c r="DX8" s="8"/>
      <c r="DY8" s="8"/>
      <c r="DZ8" s="8"/>
      <c r="EA8" s="8"/>
      <c r="EB8" s="8"/>
      <c r="EC8" s="8"/>
      <c r="ED8" s="8"/>
      <c r="EE8" s="8"/>
      <c r="EF8" s="8"/>
      <c r="EG8" s="8"/>
      <c r="EH8" s="8"/>
      <c r="EI8" s="8"/>
      <c r="EJ8" s="8"/>
      <c r="EK8" s="8"/>
      <c r="EL8" s="8"/>
      <c r="EM8" s="8"/>
      <c r="EN8" s="8"/>
      <c r="EO8" s="8"/>
      <c r="EP8" s="8"/>
      <c r="EQ8" s="8"/>
      <c r="ER8" s="8"/>
    </row>
    <row r="9" spans="1:148" s="56" customFormat="1" ht="17.25" customHeight="1">
      <c r="A9" s="160" t="s">
        <v>170</v>
      </c>
      <c r="B9" s="367" t="s">
        <v>416</v>
      </c>
      <c r="C9" s="367">
        <v>1400</v>
      </c>
      <c r="D9" s="720">
        <f t="shared" ref="D9:D39" si="3">(((AQ9*AR9)+(AS9*240)+(AT9*17.6)+(AU9*AV9))/3.5)+AW9</f>
        <v>874.28571428571422</v>
      </c>
      <c r="E9" s="367">
        <v>1850</v>
      </c>
      <c r="F9" s="160" t="s">
        <v>278</v>
      </c>
      <c r="G9" s="873" t="s">
        <v>639</v>
      </c>
      <c r="H9" s="714"/>
      <c r="I9" s="160" t="s">
        <v>279</v>
      </c>
      <c r="J9" s="36"/>
      <c r="K9" s="160" t="s">
        <v>5</v>
      </c>
      <c r="L9" s="160" t="s">
        <v>280</v>
      </c>
      <c r="M9" s="368">
        <v>37.899760000000001</v>
      </c>
      <c r="N9" s="160">
        <v>23.726369999999999</v>
      </c>
      <c r="O9" s="369">
        <v>0</v>
      </c>
      <c r="P9" s="160">
        <v>0</v>
      </c>
      <c r="Q9" s="372" t="s">
        <v>507</v>
      </c>
      <c r="S9" s="372" t="s">
        <v>304</v>
      </c>
      <c r="T9" s="372" t="s">
        <v>20</v>
      </c>
      <c r="U9" s="373" t="s">
        <v>20</v>
      </c>
      <c r="V9" s="373" t="s">
        <v>20</v>
      </c>
      <c r="W9" s="374" t="s">
        <v>20</v>
      </c>
      <c r="X9" s="374" t="s">
        <v>20</v>
      </c>
      <c r="Y9" s="160" t="s">
        <v>0</v>
      </c>
      <c r="Z9" s="160" t="s">
        <v>197</v>
      </c>
      <c r="AA9" s="372"/>
      <c r="AB9" s="160">
        <v>90</v>
      </c>
      <c r="AC9" s="160" t="s">
        <v>458</v>
      </c>
      <c r="AD9" s="160"/>
      <c r="AE9" s="160">
        <v>1</v>
      </c>
      <c r="AF9" s="372" t="s">
        <v>198</v>
      </c>
      <c r="AG9" s="160"/>
      <c r="AH9" s="160">
        <v>1</v>
      </c>
      <c r="AI9" s="160">
        <v>40</v>
      </c>
      <c r="AJ9" s="160">
        <v>35</v>
      </c>
      <c r="AK9" s="160">
        <v>25</v>
      </c>
      <c r="AL9" s="160" t="s">
        <v>371</v>
      </c>
      <c r="AM9" s="160" t="s">
        <v>301</v>
      </c>
      <c r="AN9" s="57"/>
      <c r="AO9" s="57" t="s">
        <v>0</v>
      </c>
      <c r="AP9" s="57"/>
      <c r="AQ9" s="57">
        <v>0</v>
      </c>
      <c r="AR9" s="57"/>
      <c r="AS9" s="57">
        <v>4</v>
      </c>
      <c r="AT9" s="57">
        <v>0</v>
      </c>
      <c r="AU9" s="57">
        <v>0</v>
      </c>
      <c r="AV9" s="57"/>
      <c r="AW9" s="57">
        <v>600</v>
      </c>
      <c r="AX9" s="57"/>
      <c r="AY9" s="57"/>
      <c r="AZ9" s="57"/>
      <c r="BA9" s="57"/>
      <c r="BB9" s="57">
        <v>3</v>
      </c>
      <c r="BC9" s="57" t="s">
        <v>20</v>
      </c>
      <c r="BD9" s="57">
        <v>60</v>
      </c>
      <c r="BE9" s="57">
        <v>50</v>
      </c>
      <c r="BF9" s="57">
        <v>45</v>
      </c>
      <c r="BG9" s="57">
        <v>10</v>
      </c>
      <c r="BH9" s="57">
        <v>20</v>
      </c>
      <c r="BI9" s="57"/>
      <c r="BJ9" s="57">
        <v>48</v>
      </c>
      <c r="BK9" s="57" t="s">
        <v>0</v>
      </c>
      <c r="BL9" s="57">
        <v>10</v>
      </c>
      <c r="BM9" s="57"/>
      <c r="BN9" s="57">
        <v>12</v>
      </c>
      <c r="BO9" s="57">
        <v>4</v>
      </c>
      <c r="BP9" s="57" t="s">
        <v>0</v>
      </c>
      <c r="BQ9" s="57"/>
      <c r="BR9" s="57">
        <v>38</v>
      </c>
      <c r="BS9" s="57">
        <v>38</v>
      </c>
      <c r="BT9" s="57">
        <v>0</v>
      </c>
      <c r="BU9" s="57" t="s">
        <v>188</v>
      </c>
      <c r="BV9" s="57" t="s">
        <v>0</v>
      </c>
      <c r="BW9" s="57" t="s">
        <v>309</v>
      </c>
      <c r="BX9" s="57" t="s">
        <v>426</v>
      </c>
      <c r="BY9" s="57" t="s">
        <v>20</v>
      </c>
      <c r="BZ9" s="57" t="s">
        <v>0</v>
      </c>
      <c r="CA9" s="57" t="s">
        <v>0</v>
      </c>
      <c r="CB9" s="57" t="s">
        <v>20</v>
      </c>
      <c r="CC9" s="57">
        <v>100</v>
      </c>
      <c r="CD9" s="57" t="s">
        <v>20</v>
      </c>
      <c r="CE9" s="57" t="s">
        <v>20</v>
      </c>
      <c r="CF9" s="57" t="s">
        <v>313</v>
      </c>
      <c r="CG9" s="57" t="s">
        <v>20</v>
      </c>
      <c r="CH9" s="57" t="s">
        <v>0</v>
      </c>
      <c r="CI9" s="57" t="s">
        <v>0</v>
      </c>
      <c r="CJ9" s="57" t="s">
        <v>0</v>
      </c>
      <c r="CK9" s="57" t="s">
        <v>0</v>
      </c>
      <c r="CL9" s="57" t="s">
        <v>364</v>
      </c>
      <c r="CM9" s="57" t="s">
        <v>20</v>
      </c>
      <c r="CN9" s="57" t="s">
        <v>20</v>
      </c>
      <c r="CO9" s="57" t="s">
        <v>0</v>
      </c>
      <c r="CP9" s="57" t="s">
        <v>20</v>
      </c>
      <c r="CQ9" s="57"/>
      <c r="CR9" s="57" t="s">
        <v>20</v>
      </c>
      <c r="CS9" s="57" t="s">
        <v>0</v>
      </c>
      <c r="CT9" s="57" t="s">
        <v>20</v>
      </c>
      <c r="CU9" s="57" t="s">
        <v>0</v>
      </c>
      <c r="CV9" s="57" t="s">
        <v>317</v>
      </c>
      <c r="CW9" s="57">
        <v>35</v>
      </c>
      <c r="CX9" s="377">
        <v>40</v>
      </c>
      <c r="CY9" s="57" t="s">
        <v>321</v>
      </c>
      <c r="CZ9" s="377" t="s">
        <v>20</v>
      </c>
      <c r="DA9" s="377" t="s">
        <v>0</v>
      </c>
      <c r="DB9" s="57" t="s">
        <v>0</v>
      </c>
      <c r="DC9" s="57" t="s">
        <v>0</v>
      </c>
      <c r="DD9" s="57" t="s">
        <v>20</v>
      </c>
      <c r="DE9" s="377" t="s">
        <v>20</v>
      </c>
      <c r="DF9" s="57" t="s">
        <v>0</v>
      </c>
      <c r="DG9" s="57" t="s">
        <v>0</v>
      </c>
      <c r="DH9" s="57" t="s">
        <v>0</v>
      </c>
      <c r="DI9" s="57" t="s">
        <v>20</v>
      </c>
      <c r="DJ9" s="57"/>
      <c r="DK9" s="57" t="s">
        <v>281</v>
      </c>
      <c r="DL9" s="375" t="s">
        <v>282</v>
      </c>
      <c r="DM9" s="389"/>
      <c r="DN9" s="390">
        <v>202052966125655</v>
      </c>
      <c r="DO9" s="379" t="s">
        <v>283</v>
      </c>
      <c r="DP9" s="57">
        <v>1265</v>
      </c>
      <c r="DQ9" s="377" t="s">
        <v>284</v>
      </c>
      <c r="DR9" s="57" t="s">
        <v>285</v>
      </c>
      <c r="DS9" s="57">
        <v>11</v>
      </c>
      <c r="DT9" s="57"/>
      <c r="DU9" s="57">
        <v>-1</v>
      </c>
      <c r="DV9" s="57"/>
      <c r="DW9" s="57"/>
      <c r="DX9" s="57"/>
      <c r="DY9" s="57"/>
      <c r="DZ9" s="57"/>
      <c r="EA9" s="57"/>
      <c r="EB9" s="57"/>
      <c r="EC9" s="57"/>
      <c r="ED9" s="57"/>
      <c r="EE9" s="57"/>
      <c r="EF9" s="57"/>
      <c r="EG9" s="57"/>
      <c r="EH9" s="57"/>
      <c r="EI9" s="57"/>
      <c r="EJ9" s="57"/>
      <c r="EK9" s="57"/>
      <c r="EL9" s="57"/>
      <c r="EM9" s="57"/>
      <c r="EN9" s="57"/>
      <c r="EO9" s="57"/>
      <c r="EP9" s="57"/>
      <c r="EQ9" s="57"/>
      <c r="ER9" s="57"/>
    </row>
    <row r="10" spans="1:148" s="366" customFormat="1" ht="18.75" customHeight="1">
      <c r="A10" s="26" t="s">
        <v>335</v>
      </c>
      <c r="B10" s="353" t="s">
        <v>417</v>
      </c>
      <c r="C10" s="353">
        <v>1300</v>
      </c>
      <c r="D10" s="721">
        <f t="shared" si="3"/>
        <v>1300</v>
      </c>
      <c r="E10" s="353">
        <v>1531</v>
      </c>
      <c r="F10" s="26" t="s">
        <v>286</v>
      </c>
      <c r="G10" s="874" t="s">
        <v>639</v>
      </c>
      <c r="H10" s="715">
        <v>1600</v>
      </c>
      <c r="I10" s="26" t="s">
        <v>279</v>
      </c>
      <c r="J10" s="20"/>
      <c r="K10" s="26" t="s">
        <v>5</v>
      </c>
      <c r="L10" s="26" t="s">
        <v>287</v>
      </c>
      <c r="M10" s="354">
        <v>37.899090000000001</v>
      </c>
      <c r="N10" s="26">
        <v>23.721789999999999</v>
      </c>
      <c r="O10" s="355">
        <v>0</v>
      </c>
      <c r="P10" s="26">
        <v>0</v>
      </c>
      <c r="Q10" s="358" t="s">
        <v>507</v>
      </c>
      <c r="S10" s="358" t="s">
        <v>305</v>
      </c>
      <c r="T10" s="358" t="s">
        <v>20</v>
      </c>
      <c r="U10" s="359" t="s">
        <v>20</v>
      </c>
      <c r="V10" s="359" t="s">
        <v>20</v>
      </c>
      <c r="W10" s="360" t="s">
        <v>20</v>
      </c>
      <c r="X10" s="360" t="s">
        <v>0</v>
      </c>
      <c r="Y10" s="26" t="s">
        <v>0</v>
      </c>
      <c r="Z10" s="26" t="s">
        <v>197</v>
      </c>
      <c r="AA10" s="358"/>
      <c r="AB10" s="26">
        <v>92</v>
      </c>
      <c r="AC10" s="26" t="s">
        <v>196</v>
      </c>
      <c r="AD10" s="26"/>
      <c r="AE10" s="26">
        <v>2</v>
      </c>
      <c r="AF10" s="358" t="s">
        <v>198</v>
      </c>
      <c r="AG10" s="26"/>
      <c r="AH10" s="26">
        <v>2</v>
      </c>
      <c r="AI10" s="26">
        <v>40</v>
      </c>
      <c r="AJ10" s="26">
        <v>35</v>
      </c>
      <c r="AK10" s="26">
        <v>25</v>
      </c>
      <c r="AL10" s="26" t="s">
        <v>371</v>
      </c>
      <c r="AM10" s="26" t="s">
        <v>301</v>
      </c>
      <c r="AN10" s="26"/>
      <c r="AO10" s="26" t="s">
        <v>20</v>
      </c>
      <c r="AP10" s="26"/>
      <c r="AQ10" s="26">
        <v>0</v>
      </c>
      <c r="AR10" s="26"/>
      <c r="AS10" s="26">
        <v>0</v>
      </c>
      <c r="AT10" s="26">
        <v>0</v>
      </c>
      <c r="AU10" s="26">
        <v>0</v>
      </c>
      <c r="AV10" s="26"/>
      <c r="AW10" s="26">
        <v>1300</v>
      </c>
      <c r="AX10" s="26"/>
      <c r="AY10" s="26">
        <v>0</v>
      </c>
      <c r="AZ10" s="26">
        <v>0</v>
      </c>
      <c r="BA10" s="26">
        <v>0</v>
      </c>
      <c r="BB10" s="26">
        <v>0</v>
      </c>
      <c r="BC10" s="26" t="s">
        <v>20</v>
      </c>
      <c r="BD10" s="26">
        <v>40</v>
      </c>
      <c r="BE10" s="26">
        <v>50</v>
      </c>
      <c r="BF10" s="26">
        <v>40</v>
      </c>
      <c r="BG10" s="26">
        <v>15</v>
      </c>
      <c r="BH10" s="26">
        <v>25</v>
      </c>
      <c r="BI10" s="26"/>
      <c r="BJ10" s="26">
        <v>26</v>
      </c>
      <c r="BK10" s="26" t="s">
        <v>0</v>
      </c>
      <c r="BL10" s="26">
        <v>4</v>
      </c>
      <c r="BM10" s="26"/>
      <c r="BN10" s="26">
        <v>8</v>
      </c>
      <c r="BO10" s="26">
        <v>0</v>
      </c>
      <c r="BP10" s="26" t="s">
        <v>0</v>
      </c>
      <c r="BQ10" s="26"/>
      <c r="BR10" s="26">
        <v>10</v>
      </c>
      <c r="BS10" s="26">
        <v>10</v>
      </c>
      <c r="BT10" s="26">
        <v>0</v>
      </c>
      <c r="BU10" s="26" t="s">
        <v>188</v>
      </c>
      <c r="BV10" s="26" t="s">
        <v>188</v>
      </c>
      <c r="BW10" s="26" t="s">
        <v>309</v>
      </c>
      <c r="BX10" s="57" t="s">
        <v>426</v>
      </c>
      <c r="BY10" s="26" t="s">
        <v>20</v>
      </c>
      <c r="BZ10" s="26" t="s">
        <v>0</v>
      </c>
      <c r="CA10" s="26" t="s">
        <v>0</v>
      </c>
      <c r="CB10" s="26" t="s">
        <v>20</v>
      </c>
      <c r="CC10" s="26">
        <v>100</v>
      </c>
      <c r="CD10" s="26" t="s">
        <v>20</v>
      </c>
      <c r="CE10" s="26" t="s">
        <v>20</v>
      </c>
      <c r="CF10" s="26" t="s">
        <v>313</v>
      </c>
      <c r="CG10" s="26" t="s">
        <v>20</v>
      </c>
      <c r="CH10" s="26" t="s">
        <v>20</v>
      </c>
      <c r="CI10" s="26" t="s">
        <v>0</v>
      </c>
      <c r="CJ10" s="26" t="s">
        <v>311</v>
      </c>
      <c r="CK10" s="26" t="s">
        <v>20</v>
      </c>
      <c r="CL10" s="26" t="s">
        <v>244</v>
      </c>
      <c r="CM10" s="26" t="s">
        <v>20</v>
      </c>
      <c r="CN10" s="26" t="s">
        <v>20</v>
      </c>
      <c r="CO10" s="26" t="s">
        <v>20</v>
      </c>
      <c r="CP10" s="26" t="s">
        <v>20</v>
      </c>
      <c r="CQ10" s="26"/>
      <c r="CR10" s="26" t="s">
        <v>20</v>
      </c>
      <c r="CS10" s="26" t="s">
        <v>0</v>
      </c>
      <c r="CT10" s="26" t="s">
        <v>20</v>
      </c>
      <c r="CU10" s="26" t="s">
        <v>0</v>
      </c>
      <c r="CV10" s="26" t="s">
        <v>317</v>
      </c>
      <c r="CW10" s="26">
        <v>35</v>
      </c>
      <c r="CX10" s="363">
        <v>30</v>
      </c>
      <c r="CY10" s="26" t="s">
        <v>322</v>
      </c>
      <c r="CZ10" s="363" t="s">
        <v>0</v>
      </c>
      <c r="DA10" s="363" t="s">
        <v>0</v>
      </c>
      <c r="DB10" s="26" t="s">
        <v>0</v>
      </c>
      <c r="DC10" s="26" t="s">
        <v>0</v>
      </c>
      <c r="DD10" s="26" t="s">
        <v>20</v>
      </c>
      <c r="DE10" s="363" t="s">
        <v>20</v>
      </c>
      <c r="DF10" s="26" t="s">
        <v>0</v>
      </c>
      <c r="DG10" s="26" t="s">
        <v>0</v>
      </c>
      <c r="DH10" s="26" t="s">
        <v>0</v>
      </c>
      <c r="DI10" s="26" t="s">
        <v>20</v>
      </c>
      <c r="DJ10" s="26"/>
      <c r="DK10" s="26" t="s">
        <v>288</v>
      </c>
      <c r="DL10" s="361" t="s">
        <v>289</v>
      </c>
      <c r="DM10" s="391"/>
      <c r="DN10" s="392">
        <v>202052966125655</v>
      </c>
      <c r="DO10" s="365" t="s">
        <v>290</v>
      </c>
      <c r="DP10" s="26">
        <v>1266</v>
      </c>
      <c r="DQ10" s="363" t="s">
        <v>291</v>
      </c>
      <c r="DR10" s="26" t="s">
        <v>292</v>
      </c>
      <c r="DS10" s="26">
        <v>12</v>
      </c>
      <c r="DT10" s="26"/>
      <c r="DU10" s="26">
        <v>-1</v>
      </c>
      <c r="DV10" s="26"/>
      <c r="DW10" s="26"/>
      <c r="DX10" s="26"/>
      <c r="DY10" s="26"/>
      <c r="DZ10" s="26"/>
      <c r="EA10" s="26"/>
      <c r="EB10" s="26"/>
      <c r="EC10" s="26"/>
      <c r="ED10" s="26"/>
      <c r="EE10" s="26"/>
      <c r="EF10" s="26"/>
      <c r="EG10" s="26"/>
      <c r="EH10" s="26"/>
      <c r="EI10" s="26"/>
      <c r="EJ10" s="26"/>
      <c r="EK10" s="26"/>
      <c r="EL10" s="26"/>
      <c r="EM10" s="26"/>
      <c r="EN10" s="26"/>
      <c r="EO10" s="26"/>
      <c r="EP10" s="26"/>
      <c r="EQ10" s="26"/>
      <c r="ER10" s="26"/>
    </row>
    <row r="11" spans="1:148" s="56" customFormat="1" ht="16.5" customHeight="1">
      <c r="A11" s="57" t="s">
        <v>336</v>
      </c>
      <c r="B11" s="388" t="s">
        <v>405</v>
      </c>
      <c r="C11" s="388">
        <v>1300</v>
      </c>
      <c r="D11" s="722">
        <f t="shared" si="3"/>
        <v>980.57142857142856</v>
      </c>
      <c r="E11" s="388">
        <v>1150</v>
      </c>
      <c r="F11" s="57" t="s">
        <v>286</v>
      </c>
      <c r="G11" s="875" t="s">
        <v>639</v>
      </c>
      <c r="H11" s="716">
        <v>1200</v>
      </c>
      <c r="I11" s="57" t="s">
        <v>279</v>
      </c>
      <c r="J11" s="36"/>
      <c r="K11" s="57" t="s">
        <v>5</v>
      </c>
      <c r="L11" s="57" t="s">
        <v>293</v>
      </c>
      <c r="M11" s="393">
        <v>37.897210000000001</v>
      </c>
      <c r="N11" s="57">
        <v>23.729050000000001</v>
      </c>
      <c r="O11" s="394">
        <v>0</v>
      </c>
      <c r="P11" s="57">
        <v>0</v>
      </c>
      <c r="Q11" s="396" t="s">
        <v>507</v>
      </c>
      <c r="S11" s="396" t="s">
        <v>304</v>
      </c>
      <c r="T11" s="396" t="s">
        <v>20</v>
      </c>
      <c r="U11" s="397" t="s">
        <v>20</v>
      </c>
      <c r="V11" s="397" t="s">
        <v>20</v>
      </c>
      <c r="W11" s="395" t="s">
        <v>20</v>
      </c>
      <c r="X11" s="395" t="s">
        <v>20</v>
      </c>
      <c r="Y11" s="57" t="s">
        <v>0</v>
      </c>
      <c r="Z11" s="57" t="s">
        <v>197</v>
      </c>
      <c r="AA11" s="396"/>
      <c r="AB11" s="57">
        <v>93</v>
      </c>
      <c r="AC11" s="57" t="s">
        <v>300</v>
      </c>
      <c r="AD11" s="57"/>
      <c r="AE11" s="57">
        <v>2</v>
      </c>
      <c r="AF11" s="396" t="s">
        <v>198</v>
      </c>
      <c r="AG11" s="57"/>
      <c r="AH11" s="57">
        <v>1</v>
      </c>
      <c r="AI11" s="57">
        <v>40</v>
      </c>
      <c r="AJ11" s="57">
        <v>35</v>
      </c>
      <c r="AK11" s="57">
        <v>25</v>
      </c>
      <c r="AL11" s="57" t="s">
        <v>371</v>
      </c>
      <c r="AM11" s="57" t="s">
        <v>301</v>
      </c>
      <c r="AN11" s="57"/>
      <c r="AO11" s="57" t="s">
        <v>20</v>
      </c>
      <c r="AP11" s="57"/>
      <c r="AQ11" s="57">
        <v>143</v>
      </c>
      <c r="AR11" s="57">
        <v>24</v>
      </c>
      <c r="AS11" s="57">
        <v>0</v>
      </c>
      <c r="AT11" s="57">
        <v>0</v>
      </c>
      <c r="AU11" s="57">
        <v>0</v>
      </c>
      <c r="AV11" s="57"/>
      <c r="AW11" s="57">
        <v>0</v>
      </c>
      <c r="AX11" s="57"/>
      <c r="AY11" s="57">
        <v>0</v>
      </c>
      <c r="AZ11" s="57">
        <v>0</v>
      </c>
      <c r="BA11" s="57">
        <v>0</v>
      </c>
      <c r="BB11" s="57">
        <v>1</v>
      </c>
      <c r="BC11" s="57" t="s">
        <v>20</v>
      </c>
      <c r="BD11" s="57">
        <v>35</v>
      </c>
      <c r="BE11" s="57">
        <v>40</v>
      </c>
      <c r="BF11" s="57">
        <v>40</v>
      </c>
      <c r="BG11" s="57">
        <v>15</v>
      </c>
      <c r="BH11" s="57">
        <v>25</v>
      </c>
      <c r="BI11" s="57"/>
      <c r="BJ11" s="57">
        <v>24</v>
      </c>
      <c r="BK11" s="57" t="s">
        <v>0</v>
      </c>
      <c r="BL11" s="57">
        <v>7</v>
      </c>
      <c r="BM11" s="57"/>
      <c r="BN11" s="57">
        <v>37</v>
      </c>
      <c r="BO11" s="57">
        <v>8</v>
      </c>
      <c r="BP11" s="57" t="s">
        <v>0</v>
      </c>
      <c r="BQ11" s="57"/>
      <c r="BR11" s="57">
        <v>24</v>
      </c>
      <c r="BS11" s="57">
        <v>24</v>
      </c>
      <c r="BT11" s="57">
        <v>0</v>
      </c>
      <c r="BU11" s="57" t="s">
        <v>188</v>
      </c>
      <c r="BV11" s="57" t="s">
        <v>0</v>
      </c>
      <c r="BW11" s="57" t="s">
        <v>309</v>
      </c>
      <c r="BX11" s="57" t="s">
        <v>426</v>
      </c>
      <c r="BY11" s="57" t="s">
        <v>20</v>
      </c>
      <c r="BZ11" s="57" t="s">
        <v>0</v>
      </c>
      <c r="CA11" s="57" t="s">
        <v>0</v>
      </c>
      <c r="CB11" s="57" t="s">
        <v>20</v>
      </c>
      <c r="CC11" s="57">
        <v>100</v>
      </c>
      <c r="CD11" s="57" t="s">
        <v>20</v>
      </c>
      <c r="CE11" s="57" t="s">
        <v>20</v>
      </c>
      <c r="CF11" s="57" t="s">
        <v>313</v>
      </c>
      <c r="CG11" s="57" t="s">
        <v>20</v>
      </c>
      <c r="CH11" s="57" t="s">
        <v>20</v>
      </c>
      <c r="CI11" s="57" t="s">
        <v>0</v>
      </c>
      <c r="CJ11" s="57" t="s">
        <v>311</v>
      </c>
      <c r="CK11" s="57" t="s">
        <v>20</v>
      </c>
      <c r="CL11" s="57" t="s">
        <v>244</v>
      </c>
      <c r="CM11" s="57"/>
      <c r="CN11" s="57"/>
      <c r="CO11" s="57"/>
      <c r="CP11" s="57"/>
      <c r="CQ11" s="57"/>
      <c r="CR11" s="57" t="s">
        <v>20</v>
      </c>
      <c r="CS11" s="57" t="s">
        <v>0</v>
      </c>
      <c r="CT11" s="57" t="s">
        <v>20</v>
      </c>
      <c r="CU11" s="57" t="s">
        <v>311</v>
      </c>
      <c r="CV11" s="57" t="s">
        <v>317</v>
      </c>
      <c r="CW11" s="57">
        <v>35</v>
      </c>
      <c r="CX11" s="377">
        <v>32</v>
      </c>
      <c r="CY11" s="57" t="s">
        <v>323</v>
      </c>
      <c r="CZ11" s="377" t="s">
        <v>0</v>
      </c>
      <c r="DA11" s="377" t="s">
        <v>0</v>
      </c>
      <c r="DB11" s="57" t="s">
        <v>0</v>
      </c>
      <c r="DC11" s="57" t="s">
        <v>20</v>
      </c>
      <c r="DD11" s="57" t="s">
        <v>20</v>
      </c>
      <c r="DE11" s="377" t="s">
        <v>20</v>
      </c>
      <c r="DF11" s="57" t="s">
        <v>0</v>
      </c>
      <c r="DG11" s="57" t="s">
        <v>0</v>
      </c>
      <c r="DH11" s="57" t="s">
        <v>0</v>
      </c>
      <c r="DI11" s="57" t="s">
        <v>20</v>
      </c>
      <c r="DJ11" s="57" t="s">
        <v>294</v>
      </c>
      <c r="DK11" s="57" t="s">
        <v>295</v>
      </c>
      <c r="DL11" s="375" t="s">
        <v>296</v>
      </c>
      <c r="DM11" s="389"/>
      <c r="DN11" s="390">
        <v>202052966125655</v>
      </c>
      <c r="DO11" s="379" t="s">
        <v>297</v>
      </c>
      <c r="DP11" s="57">
        <v>1267</v>
      </c>
      <c r="DQ11" s="377" t="s">
        <v>298</v>
      </c>
      <c r="DR11" s="57" t="s">
        <v>299</v>
      </c>
      <c r="DS11" s="57">
        <v>13</v>
      </c>
      <c r="DT11" s="57"/>
      <c r="DU11" s="57">
        <v>-1</v>
      </c>
      <c r="DV11" s="57"/>
      <c r="DW11" s="57"/>
      <c r="DX11" s="57"/>
      <c r="DY11" s="57"/>
      <c r="DZ11" s="57"/>
      <c r="EA11" s="57"/>
      <c r="EB11" s="57"/>
      <c r="EC11" s="57"/>
      <c r="ED11" s="57"/>
      <c r="EE11" s="57"/>
      <c r="EF11" s="57"/>
      <c r="EG11" s="57"/>
      <c r="EH11" s="57"/>
      <c r="EI11" s="57"/>
      <c r="EJ11" s="57"/>
      <c r="EK11" s="57"/>
      <c r="EL11" s="57"/>
      <c r="EM11" s="57"/>
      <c r="EN11" s="57"/>
      <c r="EO11" s="57"/>
      <c r="EP11" s="57"/>
      <c r="EQ11" s="57"/>
      <c r="ER11" s="57"/>
    </row>
    <row r="12" spans="1:148" s="30" customFormat="1">
      <c r="A12" s="20" t="s">
        <v>334</v>
      </c>
      <c r="B12" s="347" t="s">
        <v>406</v>
      </c>
      <c r="C12" s="347">
        <v>700</v>
      </c>
      <c r="D12" s="721">
        <f t="shared" si="3"/>
        <v>0</v>
      </c>
      <c r="E12" s="347">
        <v>712</v>
      </c>
      <c r="F12" s="20" t="s">
        <v>268</v>
      </c>
      <c r="G12" s="876" t="s">
        <v>639</v>
      </c>
      <c r="H12" s="717">
        <v>712</v>
      </c>
      <c r="I12" s="20" t="s">
        <v>254</v>
      </c>
      <c r="J12" s="20"/>
      <c r="K12" s="20" t="s">
        <v>5</v>
      </c>
      <c r="L12" s="20" t="s">
        <v>269</v>
      </c>
      <c r="M12" s="159">
        <v>37.982469999999999</v>
      </c>
      <c r="N12" s="20">
        <v>23.698889999999999</v>
      </c>
      <c r="O12" s="62">
        <v>0</v>
      </c>
      <c r="P12" s="20">
        <v>0</v>
      </c>
      <c r="Q12" s="22" t="s">
        <v>507</v>
      </c>
      <c r="R12" s="23"/>
      <c r="S12" s="23" t="s">
        <v>306</v>
      </c>
      <c r="T12" s="23" t="s">
        <v>20</v>
      </c>
      <c r="U12" s="24" t="s">
        <v>0</v>
      </c>
      <c r="V12" s="24" t="s">
        <v>20</v>
      </c>
      <c r="W12" s="22" t="s">
        <v>20</v>
      </c>
      <c r="X12" s="22" t="s">
        <v>20</v>
      </c>
      <c r="Y12" s="25" t="s">
        <v>0</v>
      </c>
      <c r="Z12" s="26" t="s">
        <v>197</v>
      </c>
      <c r="AA12" s="23"/>
      <c r="AB12" s="20">
        <v>50</v>
      </c>
      <c r="AC12" s="20" t="s">
        <v>198</v>
      </c>
      <c r="AD12" s="20"/>
      <c r="AE12" s="20">
        <v>40</v>
      </c>
      <c r="AF12" s="23" t="s">
        <v>300</v>
      </c>
      <c r="AG12" s="20"/>
      <c r="AH12" s="20">
        <v>7</v>
      </c>
      <c r="AI12" s="20">
        <v>0</v>
      </c>
      <c r="AJ12" s="20">
        <v>0</v>
      </c>
      <c r="AK12" s="20">
        <v>0</v>
      </c>
      <c r="AL12" s="20" t="s">
        <v>371</v>
      </c>
      <c r="AM12" s="20" t="s">
        <v>301</v>
      </c>
      <c r="AN12" s="20"/>
      <c r="AO12" s="20" t="s">
        <v>20</v>
      </c>
      <c r="AP12" s="20"/>
      <c r="AQ12" s="20"/>
      <c r="AR12" s="20"/>
      <c r="AS12" s="20"/>
      <c r="AT12" s="20"/>
      <c r="AU12" s="20">
        <v>84</v>
      </c>
      <c r="AV12" s="20"/>
      <c r="AW12" s="20"/>
      <c r="AX12" s="20"/>
      <c r="AY12" s="20"/>
      <c r="AZ12" s="20"/>
      <c r="BA12" s="20"/>
      <c r="BB12" s="20"/>
      <c r="BC12" s="20" t="s">
        <v>20</v>
      </c>
      <c r="BD12" s="26">
        <v>0</v>
      </c>
      <c r="BE12" s="20">
        <v>0</v>
      </c>
      <c r="BF12" s="20">
        <v>0</v>
      </c>
      <c r="BG12" s="20">
        <v>0</v>
      </c>
      <c r="BH12" s="20">
        <v>0</v>
      </c>
      <c r="BI12" s="20"/>
      <c r="BJ12" s="26">
        <v>84</v>
      </c>
      <c r="BK12" s="26" t="s">
        <v>20</v>
      </c>
      <c r="BL12" s="26">
        <v>0</v>
      </c>
      <c r="BM12" s="26"/>
      <c r="BN12" s="26">
        <v>84</v>
      </c>
      <c r="BO12" s="26">
        <v>84</v>
      </c>
      <c r="BP12" s="26"/>
      <c r="BQ12" s="26"/>
      <c r="BR12" s="26">
        <v>84</v>
      </c>
      <c r="BS12" s="26"/>
      <c r="BT12" s="26"/>
      <c r="BU12" s="26" t="s">
        <v>0</v>
      </c>
      <c r="BV12" s="26" t="s">
        <v>0</v>
      </c>
      <c r="BW12" s="27" t="s">
        <v>309</v>
      </c>
      <c r="BX12" s="57" t="s">
        <v>426</v>
      </c>
      <c r="BY12" s="27" t="s">
        <v>20</v>
      </c>
      <c r="BZ12" s="20" t="s">
        <v>0</v>
      </c>
      <c r="CA12" s="20" t="s">
        <v>0</v>
      </c>
      <c r="CB12" s="20" t="s">
        <v>20</v>
      </c>
      <c r="CC12" s="20">
        <v>100</v>
      </c>
      <c r="CD12" s="20" t="s">
        <v>20</v>
      </c>
      <c r="CE12" s="20" t="s">
        <v>0</v>
      </c>
      <c r="CF12" s="20" t="s">
        <v>312</v>
      </c>
      <c r="CG12" s="20" t="s">
        <v>20</v>
      </c>
      <c r="CH12" s="20" t="s">
        <v>0</v>
      </c>
      <c r="CI12" s="20" t="s">
        <v>0</v>
      </c>
      <c r="CJ12" s="20" t="s">
        <v>20</v>
      </c>
      <c r="CK12" s="20" t="s">
        <v>0</v>
      </c>
      <c r="CL12" s="20" t="s">
        <v>365</v>
      </c>
      <c r="CM12" s="20" t="s">
        <v>0</v>
      </c>
      <c r="CN12" s="20" t="s">
        <v>0</v>
      </c>
      <c r="CO12" s="20" t="s">
        <v>0</v>
      </c>
      <c r="CP12" s="20" t="s">
        <v>20</v>
      </c>
      <c r="CQ12" s="27"/>
      <c r="CR12" s="20" t="s">
        <v>20</v>
      </c>
      <c r="CS12" s="20" t="s">
        <v>0</v>
      </c>
      <c r="CT12" s="20" t="s">
        <v>20</v>
      </c>
      <c r="CU12" s="20" t="s">
        <v>20</v>
      </c>
      <c r="CV12" s="20" t="s">
        <v>318</v>
      </c>
      <c r="CW12" s="20">
        <v>50</v>
      </c>
      <c r="CX12" s="363">
        <v>84</v>
      </c>
      <c r="CY12" s="20" t="s">
        <v>320</v>
      </c>
      <c r="CZ12" s="28" t="s">
        <v>0</v>
      </c>
      <c r="DA12" s="28" t="s">
        <v>0</v>
      </c>
      <c r="DB12" s="27" t="s">
        <v>0</v>
      </c>
      <c r="DC12" s="27" t="s">
        <v>0</v>
      </c>
      <c r="DD12" s="27" t="s">
        <v>0</v>
      </c>
      <c r="DE12" s="28" t="s">
        <v>20</v>
      </c>
      <c r="DF12" s="20" t="s">
        <v>0</v>
      </c>
      <c r="DG12" s="20" t="s">
        <v>0</v>
      </c>
      <c r="DH12" s="29" t="s">
        <v>0</v>
      </c>
      <c r="DI12" s="20" t="s">
        <v>20</v>
      </c>
      <c r="DJ12" s="20" t="s">
        <v>319</v>
      </c>
      <c r="DK12" s="20" t="s">
        <v>270</v>
      </c>
      <c r="DL12" s="342" t="s">
        <v>271</v>
      </c>
      <c r="DM12" s="344"/>
      <c r="DN12" s="103">
        <v>202052966000161</v>
      </c>
      <c r="DO12" s="103" t="s">
        <v>272</v>
      </c>
      <c r="DP12" s="27">
        <v>1254</v>
      </c>
      <c r="DQ12" s="28" t="s">
        <v>273</v>
      </c>
      <c r="DR12" s="20" t="s">
        <v>274</v>
      </c>
      <c r="DS12" s="20">
        <v>10</v>
      </c>
      <c r="DT12" s="20"/>
      <c r="DU12" s="20">
        <v>-1</v>
      </c>
      <c r="DV12" s="20"/>
      <c r="DW12" s="20"/>
      <c r="DX12" s="20"/>
      <c r="DY12" s="20"/>
      <c r="DZ12" s="20"/>
      <c r="EA12" s="20"/>
      <c r="EB12" s="20"/>
      <c r="EC12" s="20"/>
      <c r="ED12" s="20"/>
      <c r="EE12" s="20"/>
      <c r="EF12" s="20"/>
      <c r="EG12" s="20"/>
      <c r="EH12" s="20"/>
      <c r="EI12" s="20"/>
      <c r="EJ12" s="20"/>
      <c r="EK12" s="20"/>
      <c r="EL12" s="20"/>
      <c r="EM12" s="20"/>
      <c r="EN12" s="20"/>
      <c r="EO12" s="20"/>
      <c r="EP12" s="20"/>
      <c r="EQ12" s="20"/>
      <c r="ER12" s="20"/>
    </row>
    <row r="13" spans="1:148" s="56" customFormat="1">
      <c r="A13" s="57" t="s">
        <v>372</v>
      </c>
      <c r="B13" s="346" t="s">
        <v>418</v>
      </c>
      <c r="C13" s="388">
        <v>0</v>
      </c>
      <c r="D13" s="722">
        <f t="shared" si="3"/>
        <v>0</v>
      </c>
      <c r="E13" s="388">
        <v>5815</v>
      </c>
      <c r="F13" s="57"/>
      <c r="G13" s="877" t="s">
        <v>639</v>
      </c>
      <c r="H13" s="716"/>
      <c r="I13" s="57"/>
      <c r="J13" s="57"/>
      <c r="K13" s="57"/>
      <c r="L13" s="393"/>
      <c r="M13" s="57"/>
      <c r="N13" s="57"/>
      <c r="O13" s="583"/>
      <c r="P13" s="57"/>
      <c r="Q13" s="395" t="s">
        <v>508</v>
      </c>
      <c r="R13" s="396"/>
      <c r="S13" s="396"/>
      <c r="T13" s="396"/>
      <c r="U13" s="397"/>
      <c r="V13" s="397"/>
      <c r="W13" s="395"/>
      <c r="X13" s="395"/>
      <c r="Y13" s="57"/>
      <c r="Z13" s="57"/>
      <c r="AA13" s="396"/>
      <c r="AB13" s="57"/>
      <c r="AC13" s="57"/>
      <c r="AD13" s="57"/>
      <c r="AE13" s="57"/>
      <c r="AF13" s="396"/>
      <c r="AG13" s="57"/>
      <c r="AH13" s="57"/>
      <c r="AI13" s="57"/>
      <c r="AJ13" s="57"/>
      <c r="AK13" s="57"/>
      <c r="AL13" s="57"/>
      <c r="AM13" s="57"/>
      <c r="AN13" s="57"/>
      <c r="AO13" s="57"/>
      <c r="AP13" s="57"/>
      <c r="AQ13" s="57"/>
      <c r="AR13" s="57"/>
      <c r="AS13" s="57"/>
      <c r="AT13" s="57"/>
      <c r="AU13" s="57"/>
      <c r="AV13" s="57"/>
      <c r="AW13" s="57"/>
      <c r="AX13" s="57"/>
      <c r="AY13" s="57"/>
      <c r="AZ13" s="57"/>
      <c r="BA13" s="57"/>
      <c r="BB13" s="57"/>
      <c r="BC13" s="57" t="s">
        <v>20</v>
      </c>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377"/>
      <c r="CY13" s="57"/>
      <c r="CZ13" s="377"/>
      <c r="DA13" s="377"/>
      <c r="DB13" s="57"/>
      <c r="DC13" s="57"/>
      <c r="DD13" s="57"/>
      <c r="DE13" s="377"/>
      <c r="DF13" s="57"/>
      <c r="DG13" s="57"/>
      <c r="DH13" s="57"/>
      <c r="DI13" s="57"/>
      <c r="DJ13" s="57"/>
      <c r="DK13" s="57"/>
      <c r="DL13" s="57"/>
      <c r="DM13" s="377"/>
      <c r="DN13" s="379"/>
      <c r="DO13" s="379"/>
      <c r="DP13" s="57"/>
      <c r="DQ13" s="37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row>
    <row r="14" spans="1:148" s="30" customFormat="1">
      <c r="A14" s="20" t="s">
        <v>251</v>
      </c>
      <c r="B14" s="347" t="s">
        <v>407</v>
      </c>
      <c r="C14" s="347">
        <v>2000</v>
      </c>
      <c r="D14" s="721">
        <f t="shared" si="3"/>
        <v>2101.4285714285716</v>
      </c>
      <c r="E14" s="347">
        <v>1950</v>
      </c>
      <c r="F14" s="20" t="s">
        <v>252</v>
      </c>
      <c r="G14" s="876" t="s">
        <v>639</v>
      </c>
      <c r="H14" s="717">
        <v>1970</v>
      </c>
      <c r="I14" s="20" t="s">
        <v>254</v>
      </c>
      <c r="J14" s="20"/>
      <c r="K14" s="20" t="s">
        <v>5</v>
      </c>
      <c r="L14" s="20" t="s">
        <v>253</v>
      </c>
      <c r="M14" s="159">
        <v>37.979120000000002</v>
      </c>
      <c r="N14" s="20">
        <v>23.593869999999999</v>
      </c>
      <c r="O14" s="62">
        <v>0</v>
      </c>
      <c r="P14" s="20">
        <v>0</v>
      </c>
      <c r="Q14" s="23" t="s">
        <v>507</v>
      </c>
      <c r="S14" s="23" t="s">
        <v>254</v>
      </c>
      <c r="T14" s="23" t="s">
        <v>20</v>
      </c>
      <c r="U14" s="24" t="s">
        <v>0</v>
      </c>
      <c r="V14" s="24" t="s">
        <v>20</v>
      </c>
      <c r="W14" s="22" t="s">
        <v>20</v>
      </c>
      <c r="X14" s="22" t="s">
        <v>20</v>
      </c>
      <c r="Y14" s="25" t="s">
        <v>20</v>
      </c>
      <c r="Z14" s="26" t="s">
        <v>197</v>
      </c>
      <c r="AA14" s="23"/>
      <c r="AB14" s="20">
        <v>98</v>
      </c>
      <c r="AC14" s="20" t="s">
        <v>198</v>
      </c>
      <c r="AD14" s="20"/>
      <c r="AE14" s="20">
        <v>2</v>
      </c>
      <c r="AF14" s="23"/>
      <c r="AG14" s="20"/>
      <c r="AH14" s="20">
        <v>0</v>
      </c>
      <c r="AI14" s="20">
        <v>44</v>
      </c>
      <c r="AJ14" s="20">
        <v>21</v>
      </c>
      <c r="AK14" s="20">
        <v>35</v>
      </c>
      <c r="AL14" s="20" t="s">
        <v>371</v>
      </c>
      <c r="AM14" s="20" t="s">
        <v>201</v>
      </c>
      <c r="AN14" s="20"/>
      <c r="AO14" s="20" t="s">
        <v>20</v>
      </c>
      <c r="AP14" s="20"/>
      <c r="AQ14" s="20">
        <v>144</v>
      </c>
      <c r="AR14" s="20">
        <v>40</v>
      </c>
      <c r="AS14" s="20">
        <v>3</v>
      </c>
      <c r="AT14" s="20">
        <v>0</v>
      </c>
      <c r="AU14" s="20">
        <v>0</v>
      </c>
      <c r="AV14" s="20"/>
      <c r="AW14" s="20">
        <v>250</v>
      </c>
      <c r="AX14" s="20"/>
      <c r="AY14" s="20">
        <v>0</v>
      </c>
      <c r="AZ14" s="20">
        <v>0</v>
      </c>
      <c r="BA14" s="20">
        <v>2</v>
      </c>
      <c r="BB14" s="20">
        <v>1</v>
      </c>
      <c r="BC14" s="20" t="s">
        <v>254</v>
      </c>
      <c r="BD14" s="26">
        <v>100</v>
      </c>
      <c r="BE14" s="20">
        <v>100</v>
      </c>
      <c r="BF14" s="20">
        <v>25</v>
      </c>
      <c r="BG14" s="20">
        <v>100</v>
      </c>
      <c r="BH14" s="20">
        <v>10</v>
      </c>
      <c r="BI14" s="20"/>
      <c r="BJ14" s="26">
        <v>50</v>
      </c>
      <c r="BK14" s="26" t="s">
        <v>0</v>
      </c>
      <c r="BL14" s="26">
        <v>5</v>
      </c>
      <c r="BM14" s="26"/>
      <c r="BN14" s="26">
        <v>50</v>
      </c>
      <c r="BO14" s="26">
        <v>50</v>
      </c>
      <c r="BP14" s="26" t="s">
        <v>0</v>
      </c>
      <c r="BQ14" s="26"/>
      <c r="BR14" s="26">
        <v>35</v>
      </c>
      <c r="BS14" s="26"/>
      <c r="BT14" s="26">
        <v>0</v>
      </c>
      <c r="BU14" s="26" t="s">
        <v>0</v>
      </c>
      <c r="BV14" s="26" t="s">
        <v>0</v>
      </c>
      <c r="BW14" s="27" t="s">
        <v>309</v>
      </c>
      <c r="BX14" s="27" t="s">
        <v>530</v>
      </c>
      <c r="BY14" s="27" t="s">
        <v>20</v>
      </c>
      <c r="BZ14" s="20" t="s">
        <v>0</v>
      </c>
      <c r="CA14" s="20" t="s">
        <v>0</v>
      </c>
      <c r="CB14" s="20" t="s">
        <v>0</v>
      </c>
      <c r="CC14" s="20">
        <v>100</v>
      </c>
      <c r="CD14" s="20" t="s">
        <v>20</v>
      </c>
      <c r="CE14" s="20" t="s">
        <v>20</v>
      </c>
      <c r="CF14" s="20" t="s">
        <v>312</v>
      </c>
      <c r="CG14" s="20" t="s">
        <v>20</v>
      </c>
      <c r="CH14" s="20" t="s">
        <v>20</v>
      </c>
      <c r="CI14" s="20" t="s">
        <v>0</v>
      </c>
      <c r="CJ14" s="20" t="s">
        <v>20</v>
      </c>
      <c r="CK14" s="20" t="s">
        <v>0</v>
      </c>
      <c r="CL14" s="20" t="s">
        <v>244</v>
      </c>
      <c r="CM14" s="20"/>
      <c r="CN14" s="20"/>
      <c r="CO14" s="20"/>
      <c r="CP14" s="20"/>
      <c r="CQ14" s="27"/>
      <c r="CR14" s="20" t="s">
        <v>0</v>
      </c>
      <c r="CS14" s="20" t="s">
        <v>0</v>
      </c>
      <c r="CT14" s="20" t="s">
        <v>20</v>
      </c>
      <c r="CU14" s="20" t="s">
        <v>20</v>
      </c>
      <c r="CV14" s="20" t="s">
        <v>317</v>
      </c>
      <c r="CW14" s="20">
        <v>50</v>
      </c>
      <c r="CX14" s="363">
        <v>100</v>
      </c>
      <c r="CY14" s="20" t="s">
        <v>321</v>
      </c>
      <c r="CZ14" s="28" t="s">
        <v>20</v>
      </c>
      <c r="DA14" s="28" t="s">
        <v>0</v>
      </c>
      <c r="DB14" s="27" t="s">
        <v>0</v>
      </c>
      <c r="DC14" s="27" t="s">
        <v>0</v>
      </c>
      <c r="DD14" s="27" t="s">
        <v>20</v>
      </c>
      <c r="DE14" s="28" t="s">
        <v>20</v>
      </c>
      <c r="DF14" s="20" t="s">
        <v>0</v>
      </c>
      <c r="DG14" s="20" t="s">
        <v>0</v>
      </c>
      <c r="DH14" s="29" t="s">
        <v>0</v>
      </c>
      <c r="DI14" s="20" t="s">
        <v>20</v>
      </c>
      <c r="DJ14" s="20" t="s">
        <v>255</v>
      </c>
      <c r="DK14" s="20" t="s">
        <v>256</v>
      </c>
      <c r="DL14" s="342" t="s">
        <v>257</v>
      </c>
      <c r="DM14" s="380"/>
      <c r="DN14" s="381"/>
      <c r="DO14" s="103" t="s">
        <v>258</v>
      </c>
      <c r="DP14" s="27">
        <v>1205</v>
      </c>
      <c r="DQ14" s="28" t="s">
        <v>259</v>
      </c>
      <c r="DR14" s="20" t="s">
        <v>260</v>
      </c>
      <c r="DS14" s="20">
        <v>8</v>
      </c>
      <c r="DT14" s="20"/>
      <c r="DU14" s="20">
        <v>-1</v>
      </c>
      <c r="DV14" s="20"/>
      <c r="DW14" s="20"/>
      <c r="DX14" s="20"/>
      <c r="DY14" s="20"/>
      <c r="DZ14" s="20"/>
      <c r="EA14" s="20"/>
      <c r="EB14" s="20"/>
      <c r="EC14" s="20"/>
      <c r="ED14" s="20"/>
      <c r="EE14" s="20"/>
      <c r="EF14" s="20"/>
      <c r="EG14" s="20"/>
      <c r="EH14" s="20"/>
      <c r="EI14" s="20"/>
      <c r="EJ14" s="20"/>
      <c r="EK14" s="20"/>
      <c r="EL14" s="20"/>
      <c r="EM14" s="20"/>
      <c r="EN14" s="20"/>
      <c r="EO14" s="20"/>
      <c r="EP14" s="20"/>
      <c r="EQ14" s="20"/>
      <c r="ER14" s="20"/>
    </row>
    <row r="15" spans="1:148" s="30" customFormat="1">
      <c r="A15" s="20" t="s">
        <v>373</v>
      </c>
      <c r="B15" s="347" t="s">
        <v>418</v>
      </c>
      <c r="C15" s="347">
        <v>120</v>
      </c>
      <c r="D15" s="721">
        <f t="shared" si="3"/>
        <v>0</v>
      </c>
      <c r="E15" s="347">
        <v>128</v>
      </c>
      <c r="F15" s="20"/>
      <c r="G15" s="878"/>
      <c r="H15" s="717"/>
      <c r="I15" s="20"/>
      <c r="J15" s="20"/>
      <c r="K15" s="20"/>
      <c r="L15" s="21"/>
      <c r="M15" s="20"/>
      <c r="N15" s="20"/>
      <c r="O15" s="62"/>
      <c r="P15" s="20"/>
      <c r="Q15" s="22" t="s">
        <v>507</v>
      </c>
      <c r="R15" s="23"/>
      <c r="S15" s="23"/>
      <c r="T15" s="23"/>
      <c r="U15" s="24"/>
      <c r="V15" s="24"/>
      <c r="W15" s="22"/>
      <c r="X15" s="22"/>
      <c r="Y15" s="25"/>
      <c r="Z15" s="26"/>
      <c r="AA15" s="23"/>
      <c r="AB15" s="20"/>
      <c r="AC15" s="20"/>
      <c r="AD15" s="20"/>
      <c r="AE15" s="20"/>
      <c r="AF15" s="23"/>
      <c r="AG15" s="20"/>
      <c r="AH15" s="20"/>
      <c r="AI15" s="20"/>
      <c r="AJ15" s="20"/>
      <c r="AK15" s="20"/>
      <c r="AL15" s="20"/>
      <c r="AM15" s="20"/>
      <c r="AN15" s="20"/>
      <c r="AO15" s="20"/>
      <c r="AP15" s="20"/>
      <c r="AQ15" s="20"/>
      <c r="AR15" s="20"/>
      <c r="AS15" s="20"/>
      <c r="AT15" s="20"/>
      <c r="AU15" s="20"/>
      <c r="AV15" s="20"/>
      <c r="AW15" s="20"/>
      <c r="AX15" s="20"/>
      <c r="AY15" s="20"/>
      <c r="AZ15" s="20"/>
      <c r="BA15" s="20"/>
      <c r="BB15" s="20"/>
      <c r="BC15" s="20" t="s">
        <v>20</v>
      </c>
      <c r="BD15" s="26"/>
      <c r="BE15" s="20"/>
      <c r="BF15" s="20"/>
      <c r="BG15" s="20"/>
      <c r="BH15" s="20"/>
      <c r="BI15" s="20"/>
      <c r="BJ15" s="26"/>
      <c r="BK15" s="26"/>
      <c r="BL15" s="26"/>
      <c r="BM15" s="26"/>
      <c r="BN15" s="26"/>
      <c r="BO15" s="26"/>
      <c r="BP15" s="26"/>
      <c r="BQ15" s="26"/>
      <c r="BR15" s="26"/>
      <c r="BS15" s="26"/>
      <c r="BT15" s="26"/>
      <c r="BU15" s="26"/>
      <c r="BV15" s="26"/>
      <c r="BW15" s="27"/>
      <c r="BX15" s="27"/>
      <c r="BY15" s="27"/>
      <c r="BZ15" s="20"/>
      <c r="CA15" s="20"/>
      <c r="CB15" s="20"/>
      <c r="CC15" s="20"/>
      <c r="CD15" s="20"/>
      <c r="CE15" s="20"/>
      <c r="CF15" s="20"/>
      <c r="CG15" s="20"/>
      <c r="CH15" s="20"/>
      <c r="CI15" s="20"/>
      <c r="CJ15" s="20"/>
      <c r="CK15" s="20"/>
      <c r="CL15" s="20"/>
      <c r="CM15" s="20"/>
      <c r="CN15" s="20"/>
      <c r="CO15" s="20"/>
      <c r="CP15" s="20"/>
      <c r="CQ15" s="27"/>
      <c r="CR15" s="20"/>
      <c r="CS15" s="20"/>
      <c r="CT15" s="20"/>
      <c r="CU15" s="20"/>
      <c r="CV15" s="20"/>
      <c r="CW15" s="20"/>
      <c r="CX15" s="363"/>
      <c r="CY15" s="20"/>
      <c r="CZ15" s="28"/>
      <c r="DA15" s="28"/>
      <c r="DB15" s="27"/>
      <c r="DC15" s="27"/>
      <c r="DD15" s="27"/>
      <c r="DE15" s="28"/>
      <c r="DF15" s="20"/>
      <c r="DG15" s="20"/>
      <c r="DH15" s="29"/>
      <c r="DI15" s="20"/>
      <c r="DJ15" s="20"/>
      <c r="DK15" s="20"/>
      <c r="DL15" s="20"/>
      <c r="DM15" s="28"/>
      <c r="DN15" s="103"/>
      <c r="DO15" s="103"/>
      <c r="DP15" s="27"/>
      <c r="DQ15" s="28"/>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row>
    <row r="16" spans="1:148">
      <c r="A16" s="4" t="s">
        <v>374</v>
      </c>
      <c r="B16" s="346" t="s">
        <v>418</v>
      </c>
      <c r="C16" s="346">
        <v>1000</v>
      </c>
      <c r="D16" s="720">
        <f t="shared" si="3"/>
        <v>0</v>
      </c>
      <c r="E16" s="346">
        <v>1117</v>
      </c>
      <c r="F16" s="4"/>
      <c r="G16" s="879"/>
      <c r="H16" s="719"/>
      <c r="I16" s="4"/>
      <c r="J16" s="4"/>
      <c r="K16" s="4"/>
      <c r="L16" s="9"/>
      <c r="M16" s="4"/>
      <c r="N16" s="4"/>
      <c r="O16" s="61"/>
      <c r="P16" s="4"/>
      <c r="Q16" s="10" t="s">
        <v>507</v>
      </c>
      <c r="R16" s="11"/>
      <c r="S16" s="11"/>
      <c r="T16" s="11"/>
      <c r="U16" s="12"/>
      <c r="V16" s="12"/>
      <c r="W16" s="10"/>
      <c r="X16" s="10"/>
      <c r="Y16" s="13"/>
      <c r="Z16" s="160"/>
      <c r="AA16" s="11"/>
      <c r="AB16" s="4"/>
      <c r="AC16" s="4"/>
      <c r="AD16" s="4"/>
      <c r="AE16" s="4"/>
      <c r="AF16" s="11"/>
      <c r="AG16" s="4"/>
      <c r="AH16" s="4"/>
      <c r="AI16" s="4"/>
      <c r="AJ16" s="4"/>
      <c r="AK16" s="4"/>
      <c r="AL16" s="4"/>
      <c r="AM16" s="4"/>
      <c r="AN16" s="51"/>
      <c r="AO16" s="51"/>
      <c r="AP16" s="51"/>
      <c r="AQ16" s="51"/>
      <c r="AR16" s="51"/>
      <c r="AS16" s="51"/>
      <c r="AT16" s="51"/>
      <c r="AU16" s="51"/>
      <c r="AV16" s="51"/>
      <c r="AW16" s="51"/>
      <c r="AX16" s="51"/>
      <c r="AY16" s="51"/>
      <c r="AZ16" s="51"/>
      <c r="BA16" s="51"/>
      <c r="BB16" s="51"/>
      <c r="BC16" s="51" t="s">
        <v>20</v>
      </c>
      <c r="BD16" s="57"/>
      <c r="BE16" s="51"/>
      <c r="BF16" s="51"/>
      <c r="BG16" s="51"/>
      <c r="BH16" s="51"/>
      <c r="BI16" s="51"/>
      <c r="BJ16" s="57"/>
      <c r="BK16" s="57"/>
      <c r="BL16" s="57"/>
      <c r="BM16" s="57"/>
      <c r="BN16" s="57"/>
      <c r="BO16" s="57"/>
      <c r="BP16" s="57"/>
      <c r="BQ16" s="57"/>
      <c r="BR16" s="57"/>
      <c r="BS16" s="57"/>
      <c r="BT16" s="57"/>
      <c r="BU16" s="57"/>
      <c r="BV16" s="57"/>
      <c r="BW16" s="58"/>
      <c r="BX16" s="58"/>
      <c r="BY16" s="58"/>
      <c r="BZ16" s="51"/>
      <c r="CA16" s="51"/>
      <c r="CB16" s="51"/>
      <c r="CC16" s="51"/>
      <c r="CD16" s="51"/>
      <c r="CE16" s="51"/>
      <c r="CF16" s="51"/>
      <c r="CG16" s="51"/>
      <c r="CH16" s="51"/>
      <c r="CI16" s="51"/>
      <c r="CJ16" s="51"/>
      <c r="CK16" s="51"/>
      <c r="CL16" s="51"/>
      <c r="CM16" s="51"/>
      <c r="CN16" s="51"/>
      <c r="CO16" s="51"/>
      <c r="CP16" s="51"/>
      <c r="CQ16" s="58"/>
      <c r="CR16" s="51"/>
      <c r="CS16" s="51"/>
      <c r="CT16" s="51"/>
      <c r="CU16" s="51"/>
      <c r="CV16" s="51"/>
      <c r="CW16" s="51"/>
      <c r="CX16" s="377"/>
      <c r="CY16" s="51"/>
      <c r="CZ16" s="59"/>
      <c r="DA16" s="59"/>
      <c r="DB16" s="58"/>
      <c r="DC16" s="58"/>
      <c r="DD16" s="58"/>
      <c r="DE16" s="59"/>
      <c r="DF16" s="51"/>
      <c r="DG16" s="51"/>
      <c r="DH16" s="60"/>
      <c r="DI16" s="51"/>
      <c r="DJ16" s="51"/>
      <c r="DK16" s="51"/>
      <c r="DL16" s="51"/>
      <c r="DM16" s="59"/>
      <c r="DN16" s="102"/>
      <c r="DO16" s="102"/>
      <c r="DP16" s="58"/>
      <c r="DQ16" s="59"/>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row>
    <row r="17" spans="1:148" s="30" customFormat="1">
      <c r="A17" s="20" t="s">
        <v>375</v>
      </c>
      <c r="B17" s="347" t="s">
        <v>408</v>
      </c>
      <c r="C17" s="347">
        <v>405</v>
      </c>
      <c r="D17" s="721">
        <f t="shared" si="3"/>
        <v>0</v>
      </c>
      <c r="E17" s="347">
        <v>398</v>
      </c>
      <c r="F17" s="20"/>
      <c r="G17" s="878"/>
      <c r="H17" s="717"/>
      <c r="I17" s="20"/>
      <c r="J17" s="20"/>
      <c r="K17" s="20"/>
      <c r="L17" s="21"/>
      <c r="M17" s="20"/>
      <c r="N17" s="20"/>
      <c r="O17" s="62"/>
      <c r="P17" s="20"/>
      <c r="Q17" s="22" t="s">
        <v>507</v>
      </c>
      <c r="R17" s="23"/>
      <c r="S17" s="23"/>
      <c r="T17" s="23"/>
      <c r="U17" s="24"/>
      <c r="V17" s="24"/>
      <c r="W17" s="22"/>
      <c r="X17" s="22"/>
      <c r="Y17" s="25"/>
      <c r="Z17" s="26"/>
      <c r="AA17" s="23"/>
      <c r="AB17" s="20"/>
      <c r="AC17" s="20"/>
      <c r="AD17" s="20"/>
      <c r="AE17" s="20"/>
      <c r="AF17" s="23"/>
      <c r="AG17" s="20"/>
      <c r="AH17" s="20"/>
      <c r="AI17" s="20"/>
      <c r="AJ17" s="20"/>
      <c r="AK17" s="20"/>
      <c r="AL17" s="20"/>
      <c r="AM17" s="20"/>
      <c r="AN17" s="20"/>
      <c r="AO17" s="20"/>
      <c r="AP17" s="20"/>
      <c r="AQ17" s="20"/>
      <c r="AR17" s="20"/>
      <c r="AS17" s="20"/>
      <c r="AT17" s="20"/>
      <c r="AU17" s="20"/>
      <c r="AV17" s="20"/>
      <c r="AW17" s="20"/>
      <c r="AX17" s="20"/>
      <c r="AY17" s="20"/>
      <c r="AZ17" s="20"/>
      <c r="BA17" s="20"/>
      <c r="BB17" s="20"/>
      <c r="BC17" s="20" t="s">
        <v>20</v>
      </c>
      <c r="BD17" s="26"/>
      <c r="BE17" s="20"/>
      <c r="BF17" s="20"/>
      <c r="BG17" s="20"/>
      <c r="BH17" s="20"/>
      <c r="BI17" s="20"/>
      <c r="BJ17" s="26"/>
      <c r="BK17" s="26"/>
      <c r="BL17" s="26"/>
      <c r="BM17" s="26"/>
      <c r="BN17" s="26"/>
      <c r="BO17" s="26"/>
      <c r="BP17" s="26"/>
      <c r="BQ17" s="26"/>
      <c r="BR17" s="26"/>
      <c r="BS17" s="26"/>
      <c r="BT17" s="26"/>
      <c r="BU17" s="26"/>
      <c r="BV17" s="26"/>
      <c r="BW17" s="27"/>
      <c r="BX17" s="27"/>
      <c r="BY17" s="27"/>
      <c r="BZ17" s="20"/>
      <c r="CA17" s="20"/>
      <c r="CB17" s="20"/>
      <c r="CC17" s="20"/>
      <c r="CD17" s="20"/>
      <c r="CE17" s="20"/>
      <c r="CF17" s="20"/>
      <c r="CG17" s="20"/>
      <c r="CH17" s="20"/>
      <c r="CI17" s="20"/>
      <c r="CJ17" s="20"/>
      <c r="CK17" s="20"/>
      <c r="CL17" s="20"/>
      <c r="CM17" s="20"/>
      <c r="CN17" s="20"/>
      <c r="CO17" s="20"/>
      <c r="CP17" s="20"/>
      <c r="CQ17" s="27"/>
      <c r="CR17" s="20"/>
      <c r="CS17" s="20"/>
      <c r="CT17" s="20"/>
      <c r="CU17" s="20"/>
      <c r="CV17" s="20"/>
      <c r="CW17" s="20"/>
      <c r="CX17" s="363"/>
      <c r="CY17" s="20"/>
      <c r="CZ17" s="28"/>
      <c r="DA17" s="28"/>
      <c r="DB17" s="27"/>
      <c r="DC17" s="27"/>
      <c r="DD17" s="27"/>
      <c r="DE17" s="28"/>
      <c r="DF17" s="20"/>
      <c r="DG17" s="20"/>
      <c r="DH17" s="29"/>
      <c r="DI17" s="20"/>
      <c r="DJ17" s="20"/>
      <c r="DK17" s="20"/>
      <c r="DL17" s="20"/>
      <c r="DM17" s="28"/>
      <c r="DN17" s="103"/>
      <c r="DO17" s="103"/>
      <c r="DP17" s="27"/>
      <c r="DQ17" s="28"/>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row>
    <row r="18" spans="1:148" s="56" customFormat="1">
      <c r="A18" s="160" t="s">
        <v>376</v>
      </c>
      <c r="B18" s="367" t="s">
        <v>409</v>
      </c>
      <c r="C18" s="367">
        <v>1000</v>
      </c>
      <c r="D18" s="714">
        <f t="shared" si="3"/>
        <v>0</v>
      </c>
      <c r="E18" s="367">
        <v>908</v>
      </c>
      <c r="F18" s="160" t="s">
        <v>459</v>
      </c>
      <c r="G18" s="880" t="s">
        <v>639</v>
      </c>
      <c r="H18" s="714">
        <v>908</v>
      </c>
      <c r="I18" s="160" t="s">
        <v>461</v>
      </c>
      <c r="K18" s="160" t="s">
        <v>5</v>
      </c>
      <c r="L18" s="368" t="s">
        <v>462</v>
      </c>
      <c r="M18" s="160">
        <v>38.386920000000003</v>
      </c>
      <c r="N18" s="160">
        <v>23.50461</v>
      </c>
      <c r="O18" s="369">
        <v>0</v>
      </c>
      <c r="P18" s="160">
        <v>0</v>
      </c>
      <c r="Q18" s="374" t="s">
        <v>507</v>
      </c>
      <c r="R18" s="372"/>
      <c r="S18" s="372" t="s">
        <v>201</v>
      </c>
      <c r="T18" s="372" t="s">
        <v>20</v>
      </c>
      <c r="U18" s="373" t="s">
        <v>20</v>
      </c>
      <c r="V18" s="373" t="s">
        <v>0</v>
      </c>
      <c r="W18" s="374" t="s">
        <v>20</v>
      </c>
      <c r="X18" s="374" t="s">
        <v>20</v>
      </c>
      <c r="Y18" s="160" t="s">
        <v>20</v>
      </c>
      <c r="Z18" s="160" t="s">
        <v>198</v>
      </c>
      <c r="AA18" s="372"/>
      <c r="AB18" s="160">
        <v>72</v>
      </c>
      <c r="AC18" s="160" t="s">
        <v>196</v>
      </c>
      <c r="AD18" s="160"/>
      <c r="AE18" s="160">
        <v>18</v>
      </c>
      <c r="AF18" s="372" t="s">
        <v>197</v>
      </c>
      <c r="AG18" s="160"/>
      <c r="AH18" s="160">
        <v>5</v>
      </c>
      <c r="AI18" s="160">
        <v>0</v>
      </c>
      <c r="AJ18" s="160">
        <v>0</v>
      </c>
      <c r="AK18" s="160">
        <v>29</v>
      </c>
      <c r="AL18" s="160" t="s">
        <v>463</v>
      </c>
      <c r="AM18" s="160" t="s">
        <v>301</v>
      </c>
      <c r="AN18" s="57"/>
      <c r="AO18" s="57" t="s">
        <v>311</v>
      </c>
      <c r="AP18" s="57"/>
      <c r="AQ18" s="57">
        <v>138</v>
      </c>
      <c r="AR18" s="57"/>
      <c r="AS18" s="57">
        <v>0</v>
      </c>
      <c r="AT18" s="57">
        <v>0</v>
      </c>
      <c r="AU18" s="57">
        <v>0</v>
      </c>
      <c r="AV18" s="57"/>
      <c r="AW18" s="57"/>
      <c r="AX18" s="57"/>
      <c r="AY18" s="57">
        <v>3</v>
      </c>
      <c r="AZ18" s="57"/>
      <c r="BA18" s="57"/>
      <c r="BB18" s="57"/>
      <c r="BC18" s="57" t="s">
        <v>461</v>
      </c>
      <c r="BD18" s="57"/>
      <c r="BE18" s="57"/>
      <c r="BF18" s="57"/>
      <c r="BG18" s="57"/>
      <c r="BH18" s="57"/>
      <c r="BI18" s="57"/>
      <c r="BJ18" s="57">
        <v>40</v>
      </c>
      <c r="BK18" s="57"/>
      <c r="BL18" s="57"/>
      <c r="BM18" s="57"/>
      <c r="BN18" s="57">
        <v>10</v>
      </c>
      <c r="BO18" s="57">
        <v>3</v>
      </c>
      <c r="BP18" s="57"/>
      <c r="BQ18" s="57"/>
      <c r="BR18" s="57"/>
      <c r="BS18" s="57"/>
      <c r="BT18" s="57"/>
      <c r="BU18" s="57" t="s">
        <v>311</v>
      </c>
      <c r="BV18" s="57" t="s">
        <v>311</v>
      </c>
      <c r="BW18" s="27" t="s">
        <v>309</v>
      </c>
      <c r="BX18" s="57" t="s">
        <v>460</v>
      </c>
      <c r="BY18" s="57" t="s">
        <v>20</v>
      </c>
      <c r="BZ18" s="57" t="s">
        <v>20</v>
      </c>
      <c r="CA18" s="57" t="s">
        <v>20</v>
      </c>
      <c r="CB18" s="57" t="s">
        <v>0</v>
      </c>
      <c r="CC18" s="57">
        <v>100</v>
      </c>
      <c r="CD18" s="57" t="s">
        <v>311</v>
      </c>
      <c r="CE18" s="57" t="s">
        <v>311</v>
      </c>
      <c r="CF18" s="57" t="s">
        <v>313</v>
      </c>
      <c r="CG18" s="57" t="s">
        <v>20</v>
      </c>
      <c r="CH18" s="57" t="s">
        <v>311</v>
      </c>
      <c r="CI18" s="57" t="s">
        <v>311</v>
      </c>
      <c r="CJ18" s="57" t="s">
        <v>311</v>
      </c>
      <c r="CK18" s="57" t="s">
        <v>20</v>
      </c>
      <c r="CL18" s="57" t="s">
        <v>244</v>
      </c>
      <c r="CM18" s="57" t="s">
        <v>20</v>
      </c>
      <c r="CN18" s="57" t="s">
        <v>20</v>
      </c>
      <c r="CO18" s="57" t="s">
        <v>20</v>
      </c>
      <c r="CP18" s="57" t="s">
        <v>20</v>
      </c>
      <c r="CQ18" s="57"/>
      <c r="CR18" s="57" t="s">
        <v>20</v>
      </c>
      <c r="CS18" s="57" t="s">
        <v>0</v>
      </c>
      <c r="CT18" s="57" t="s">
        <v>311</v>
      </c>
      <c r="CU18" s="57" t="s">
        <v>311</v>
      </c>
      <c r="CV18" s="57" t="s">
        <v>464</v>
      </c>
      <c r="CW18" s="57"/>
      <c r="CX18" s="377"/>
      <c r="CY18" s="57" t="s">
        <v>465</v>
      </c>
      <c r="CZ18" s="377" t="s">
        <v>0</v>
      </c>
      <c r="DA18" s="377" t="s">
        <v>0</v>
      </c>
      <c r="DB18" s="57" t="s">
        <v>0</v>
      </c>
      <c r="DC18" s="57" t="s">
        <v>0</v>
      </c>
      <c r="DD18" s="57" t="s">
        <v>20</v>
      </c>
      <c r="DE18" s="377" t="s">
        <v>20</v>
      </c>
      <c r="DF18" s="57" t="s">
        <v>20</v>
      </c>
      <c r="DG18" s="57" t="s">
        <v>20</v>
      </c>
      <c r="DH18" s="57" t="s">
        <v>20</v>
      </c>
      <c r="DI18" s="57" t="s">
        <v>311</v>
      </c>
      <c r="DJ18" s="57"/>
      <c r="DK18" s="57" t="s">
        <v>466</v>
      </c>
      <c r="DL18" s="375" t="s">
        <v>467</v>
      </c>
      <c r="DM18" s="378"/>
      <c r="DN18" s="379" t="s">
        <v>468</v>
      </c>
      <c r="DO18" s="379" t="s">
        <v>469</v>
      </c>
      <c r="DP18" s="57">
        <v>1268</v>
      </c>
      <c r="DQ18" s="377" t="s">
        <v>470</v>
      </c>
      <c r="DR18" s="57" t="s">
        <v>471</v>
      </c>
      <c r="DS18" s="57">
        <v>14</v>
      </c>
      <c r="DT18" s="57"/>
      <c r="DU18" s="57">
        <v>-1</v>
      </c>
      <c r="DV18" s="57"/>
      <c r="DW18" s="57"/>
      <c r="DX18" s="57"/>
      <c r="DY18" s="57"/>
      <c r="DZ18" s="57"/>
      <c r="EA18" s="57"/>
      <c r="EB18" s="57"/>
      <c r="EC18" s="57"/>
      <c r="ED18" s="57"/>
      <c r="EE18" s="57"/>
      <c r="EF18" s="57"/>
      <c r="EG18" s="57"/>
      <c r="EH18" s="57"/>
      <c r="EI18" s="57"/>
      <c r="EJ18" s="57"/>
      <c r="EK18" s="57"/>
      <c r="EL18" s="57"/>
      <c r="EM18" s="57"/>
      <c r="EN18" s="57"/>
      <c r="EO18" s="57"/>
      <c r="EP18" s="57"/>
      <c r="EQ18" s="57"/>
      <c r="ER18" s="57"/>
    </row>
    <row r="19" spans="1:148" s="30" customFormat="1">
      <c r="A19" s="20" t="s">
        <v>331</v>
      </c>
      <c r="B19" s="347" t="s">
        <v>696</v>
      </c>
      <c r="C19" s="347">
        <v>1300</v>
      </c>
      <c r="D19" s="721">
        <f t="shared" si="3"/>
        <v>2057.1428571428573</v>
      </c>
      <c r="E19" s="347">
        <v>1458</v>
      </c>
      <c r="F19" s="20" t="s">
        <v>223</v>
      </c>
      <c r="G19" s="876" t="s">
        <v>639</v>
      </c>
      <c r="H19" s="717">
        <v>1119</v>
      </c>
      <c r="I19" s="20" t="s">
        <v>201</v>
      </c>
      <c r="J19" s="20"/>
      <c r="K19" s="20" t="s">
        <v>5</v>
      </c>
      <c r="L19" s="20" t="s">
        <v>230</v>
      </c>
      <c r="M19" s="159">
        <v>39.614800000000002</v>
      </c>
      <c r="N19" s="20">
        <v>22.247969999999999</v>
      </c>
      <c r="O19" s="62">
        <v>0</v>
      </c>
      <c r="P19" s="20">
        <v>0</v>
      </c>
      <c r="Q19" s="340" t="s">
        <v>507</v>
      </c>
      <c r="R19" s="341"/>
      <c r="S19" s="23" t="s">
        <v>201</v>
      </c>
      <c r="T19" s="23" t="s">
        <v>20</v>
      </c>
      <c r="U19" s="24" t="s">
        <v>20</v>
      </c>
      <c r="V19" s="24" t="s">
        <v>0</v>
      </c>
      <c r="W19" s="22" t="s">
        <v>20</v>
      </c>
      <c r="X19" s="22" t="s">
        <v>20</v>
      </c>
      <c r="Y19" s="25" t="s">
        <v>20</v>
      </c>
      <c r="Z19" s="26" t="s">
        <v>198</v>
      </c>
      <c r="AA19" s="23"/>
      <c r="AB19" s="20">
        <v>65</v>
      </c>
      <c r="AC19" s="20" t="s">
        <v>197</v>
      </c>
      <c r="AD19" s="20"/>
      <c r="AE19" s="20">
        <v>32</v>
      </c>
      <c r="AF19" s="23" t="s">
        <v>460</v>
      </c>
      <c r="AG19" s="20"/>
      <c r="AH19" s="20">
        <v>2</v>
      </c>
      <c r="AI19" s="20">
        <v>23</v>
      </c>
      <c r="AJ19" s="20">
        <v>22</v>
      </c>
      <c r="AK19" s="20">
        <v>55</v>
      </c>
      <c r="AL19" s="20" t="s">
        <v>371</v>
      </c>
      <c r="AM19" s="20" t="s">
        <v>301</v>
      </c>
      <c r="AN19" s="20"/>
      <c r="AO19" s="20" t="s">
        <v>20</v>
      </c>
      <c r="AP19" s="20"/>
      <c r="AQ19" s="20">
        <v>300</v>
      </c>
      <c r="AR19" s="20">
        <v>24</v>
      </c>
      <c r="AS19" s="20">
        <v>0</v>
      </c>
      <c r="AT19" s="20">
        <v>0</v>
      </c>
      <c r="AU19" s="20">
        <v>0</v>
      </c>
      <c r="AV19" s="20"/>
      <c r="AW19" s="20">
        <v>0</v>
      </c>
      <c r="AX19" s="20"/>
      <c r="AY19" s="20">
        <v>10</v>
      </c>
      <c r="AZ19" s="20">
        <v>3</v>
      </c>
      <c r="BA19" s="20">
        <v>8</v>
      </c>
      <c r="BB19" s="20">
        <v>2</v>
      </c>
      <c r="BC19" s="20" t="s">
        <v>201</v>
      </c>
      <c r="BD19" s="26">
        <v>100</v>
      </c>
      <c r="BE19" s="20">
        <v>100</v>
      </c>
      <c r="BF19" s="20"/>
      <c r="BG19" s="20">
        <v>0</v>
      </c>
      <c r="BH19" s="20">
        <v>0</v>
      </c>
      <c r="BI19" s="20"/>
      <c r="BJ19" s="26">
        <v>40</v>
      </c>
      <c r="BK19" s="26">
        <v>0</v>
      </c>
      <c r="BL19" s="26">
        <v>0</v>
      </c>
      <c r="BM19" s="26"/>
      <c r="BN19" s="26">
        <v>20</v>
      </c>
      <c r="BO19" s="26">
        <v>0</v>
      </c>
      <c r="BP19" s="26" t="s">
        <v>20</v>
      </c>
      <c r="BQ19" s="26"/>
      <c r="BR19" s="26"/>
      <c r="BS19" s="26">
        <v>60</v>
      </c>
      <c r="BT19" s="26">
        <v>0</v>
      </c>
      <c r="BU19" s="26" t="s">
        <v>0</v>
      </c>
      <c r="BV19" s="26" t="s">
        <v>0</v>
      </c>
      <c r="BW19" s="27" t="s">
        <v>309</v>
      </c>
      <c r="BX19" s="27" t="s">
        <v>427</v>
      </c>
      <c r="BY19" s="27" t="s">
        <v>0</v>
      </c>
      <c r="BZ19" s="20" t="s">
        <v>0</v>
      </c>
      <c r="CA19" s="20" t="s">
        <v>20</v>
      </c>
      <c r="CB19" s="20" t="s">
        <v>20</v>
      </c>
      <c r="CC19" s="20">
        <v>100</v>
      </c>
      <c r="CD19" s="20" t="s">
        <v>20</v>
      </c>
      <c r="CE19" s="20" t="s">
        <v>0</v>
      </c>
      <c r="CF19" s="20" t="s">
        <v>312</v>
      </c>
      <c r="CG19" s="20" t="s">
        <v>20</v>
      </c>
      <c r="CH19" s="20" t="s">
        <v>20</v>
      </c>
      <c r="CI19" s="20" t="s">
        <v>0</v>
      </c>
      <c r="CJ19" s="20" t="s">
        <v>20</v>
      </c>
      <c r="CK19" s="20" t="s">
        <v>20</v>
      </c>
      <c r="CL19" s="57" t="s">
        <v>244</v>
      </c>
      <c r="CM19" s="57" t="s">
        <v>20</v>
      </c>
      <c r="CN19" s="20" t="s">
        <v>20</v>
      </c>
      <c r="CO19" s="20" t="s">
        <v>20</v>
      </c>
      <c r="CP19" s="20" t="s">
        <v>20</v>
      </c>
      <c r="CQ19" s="27"/>
      <c r="CR19" s="20" t="s">
        <v>20</v>
      </c>
      <c r="CS19" s="20" t="s">
        <v>0</v>
      </c>
      <c r="CT19" s="20" t="s">
        <v>20</v>
      </c>
      <c r="CU19" s="20" t="s">
        <v>0</v>
      </c>
      <c r="CV19" s="342" t="s">
        <v>317</v>
      </c>
      <c r="CW19" s="343"/>
      <c r="CX19" s="363">
        <v>50</v>
      </c>
      <c r="CY19" s="20"/>
      <c r="CZ19" s="28" t="s">
        <v>20</v>
      </c>
      <c r="DA19" s="28" t="s">
        <v>0</v>
      </c>
      <c r="DB19" s="27" t="s">
        <v>0</v>
      </c>
      <c r="DC19" s="27" t="s">
        <v>20</v>
      </c>
      <c r="DD19" s="27" t="s">
        <v>20</v>
      </c>
      <c r="DE19" s="28" t="s">
        <v>20</v>
      </c>
      <c r="DF19" s="20" t="s">
        <v>20</v>
      </c>
      <c r="DG19" s="20" t="s">
        <v>20</v>
      </c>
      <c r="DH19" s="29" t="s">
        <v>20</v>
      </c>
      <c r="DI19" s="20" t="s">
        <v>20</v>
      </c>
      <c r="DJ19" s="20"/>
      <c r="DK19" s="20" t="s">
        <v>231</v>
      </c>
      <c r="DL19" s="342" t="s">
        <v>232</v>
      </c>
      <c r="DM19" s="344"/>
      <c r="DN19" s="103">
        <v>202052965802541</v>
      </c>
      <c r="DO19" s="103" t="s">
        <v>233</v>
      </c>
      <c r="DP19" s="27">
        <v>1050</v>
      </c>
      <c r="DQ19" s="28" t="s">
        <v>234</v>
      </c>
      <c r="DR19" s="20" t="s">
        <v>235</v>
      </c>
      <c r="DS19" s="20">
        <v>4</v>
      </c>
      <c r="DT19" s="20"/>
      <c r="DU19" s="20">
        <v>-1</v>
      </c>
      <c r="DV19" s="20"/>
      <c r="DW19" s="20"/>
      <c r="DX19" s="20"/>
      <c r="DY19" s="20"/>
      <c r="DZ19" s="20"/>
      <c r="EA19" s="20"/>
      <c r="EB19" s="20"/>
      <c r="EC19" s="20"/>
      <c r="ED19" s="20"/>
      <c r="EE19" s="20"/>
      <c r="EF19" s="20"/>
      <c r="EG19" s="20"/>
      <c r="EH19" s="20"/>
      <c r="EI19" s="20"/>
      <c r="EJ19" s="20"/>
      <c r="EK19" s="20"/>
      <c r="EL19" s="20"/>
      <c r="EM19" s="20"/>
      <c r="EN19" s="20"/>
      <c r="EO19" s="20"/>
      <c r="EP19" s="20"/>
      <c r="EQ19" s="20"/>
      <c r="ER19" s="20"/>
    </row>
    <row r="20" spans="1:148">
      <c r="A20" s="1021" t="s">
        <v>330</v>
      </c>
      <c r="B20" s="346" t="s">
        <v>418</v>
      </c>
      <c r="C20" s="346">
        <v>200</v>
      </c>
      <c r="D20" s="720">
        <f t="shared" si="3"/>
        <v>200</v>
      </c>
      <c r="E20" s="346">
        <v>194</v>
      </c>
      <c r="F20" s="4" t="s">
        <v>223</v>
      </c>
      <c r="G20" s="880" t="s">
        <v>639</v>
      </c>
      <c r="H20" s="719">
        <v>200</v>
      </c>
      <c r="I20" s="4" t="s">
        <v>186</v>
      </c>
      <c r="K20" s="4" t="s">
        <v>5</v>
      </c>
      <c r="L20" s="4" t="s">
        <v>224</v>
      </c>
      <c r="M20" s="158">
        <v>39.557400000000001</v>
      </c>
      <c r="N20" s="4">
        <v>21.762989999999999</v>
      </c>
      <c r="O20" s="61">
        <v>0</v>
      </c>
      <c r="P20" s="4">
        <v>0</v>
      </c>
      <c r="Q20" s="348" t="s">
        <v>507</v>
      </c>
      <c r="R20" s="349"/>
      <c r="S20" s="11" t="s">
        <v>199</v>
      </c>
      <c r="T20" s="11" t="s">
        <v>20</v>
      </c>
      <c r="U20" s="12" t="s">
        <v>20</v>
      </c>
      <c r="V20" s="12" t="s">
        <v>20</v>
      </c>
      <c r="W20" s="10" t="s">
        <v>20</v>
      </c>
      <c r="X20" s="10" t="s">
        <v>0</v>
      </c>
      <c r="Y20" s="13" t="s">
        <v>20</v>
      </c>
      <c r="Z20" s="160" t="s">
        <v>198</v>
      </c>
      <c r="AA20" s="11"/>
      <c r="AB20" s="4">
        <v>60</v>
      </c>
      <c r="AC20" s="4" t="s">
        <v>197</v>
      </c>
      <c r="AD20" s="4"/>
      <c r="AE20" s="4">
        <v>25</v>
      </c>
      <c r="AF20" s="11"/>
      <c r="AG20" s="4"/>
      <c r="AH20" s="4">
        <v>0</v>
      </c>
      <c r="AI20" s="4">
        <v>30</v>
      </c>
      <c r="AJ20" s="4">
        <v>30</v>
      </c>
      <c r="AK20" s="4">
        <v>40</v>
      </c>
      <c r="AL20" s="4" t="s">
        <v>371</v>
      </c>
      <c r="AM20" s="4" t="s">
        <v>189</v>
      </c>
      <c r="AN20" s="51"/>
      <c r="AO20" s="51" t="s">
        <v>20</v>
      </c>
      <c r="AP20" s="51"/>
      <c r="AQ20" s="51"/>
      <c r="AR20" s="51"/>
      <c r="AS20" s="51"/>
      <c r="AT20" s="51"/>
      <c r="AU20" s="51"/>
      <c r="AV20" s="51"/>
      <c r="AW20" s="51">
        <v>200</v>
      </c>
      <c r="AX20" s="51"/>
      <c r="AY20" s="51"/>
      <c r="AZ20" s="51"/>
      <c r="BA20" s="51"/>
      <c r="BB20" s="51"/>
      <c r="BC20" s="350" t="s">
        <v>186</v>
      </c>
      <c r="BD20" s="376"/>
      <c r="BE20" s="51">
        <v>0</v>
      </c>
      <c r="BF20" s="51">
        <v>0</v>
      </c>
      <c r="BG20" s="51">
        <v>0</v>
      </c>
      <c r="BH20" s="51">
        <v>0</v>
      </c>
      <c r="BI20" s="51"/>
      <c r="BJ20" s="57">
        <v>8</v>
      </c>
      <c r="BK20" s="57">
        <v>3</v>
      </c>
      <c r="BL20" s="57"/>
      <c r="BM20" s="57"/>
      <c r="BN20" s="57">
        <v>3</v>
      </c>
      <c r="BO20" s="57">
        <v>1</v>
      </c>
      <c r="BP20" s="57" t="s">
        <v>0</v>
      </c>
      <c r="BQ20" s="57"/>
      <c r="BR20" s="57"/>
      <c r="BS20" s="57">
        <v>7</v>
      </c>
      <c r="BT20" s="57">
        <v>0</v>
      </c>
      <c r="BU20" s="57" t="s">
        <v>0</v>
      </c>
      <c r="BV20" s="57" t="s">
        <v>0</v>
      </c>
      <c r="BW20" s="58" t="s">
        <v>309</v>
      </c>
      <c r="BX20" s="58" t="s">
        <v>427</v>
      </c>
      <c r="BY20" s="58" t="s">
        <v>0</v>
      </c>
      <c r="BZ20" s="51" t="s">
        <v>0</v>
      </c>
      <c r="CA20" s="51" t="s">
        <v>20</v>
      </c>
      <c r="CB20" s="51" t="s">
        <v>20</v>
      </c>
      <c r="CC20" s="51">
        <v>100</v>
      </c>
      <c r="CD20" s="51" t="s">
        <v>20</v>
      </c>
      <c r="CE20" s="51" t="s">
        <v>20</v>
      </c>
      <c r="CF20" s="51" t="s">
        <v>312</v>
      </c>
      <c r="CG20" s="51" t="s">
        <v>20</v>
      </c>
      <c r="CH20" s="51" t="s">
        <v>0</v>
      </c>
      <c r="CI20" s="51" t="s">
        <v>0</v>
      </c>
      <c r="CJ20" s="51" t="s">
        <v>20</v>
      </c>
      <c r="CK20" s="51" t="s">
        <v>20</v>
      </c>
      <c r="CL20" s="57" t="s">
        <v>244</v>
      </c>
      <c r="CM20" s="57" t="s">
        <v>20</v>
      </c>
      <c r="CN20" s="51" t="s">
        <v>20</v>
      </c>
      <c r="CO20" s="51" t="s">
        <v>20</v>
      </c>
      <c r="CP20" s="51" t="s">
        <v>20</v>
      </c>
      <c r="CQ20" s="58"/>
      <c r="CR20" s="51" t="s">
        <v>20</v>
      </c>
      <c r="CS20" s="51" t="s">
        <v>0</v>
      </c>
      <c r="CT20" s="51" t="s">
        <v>20</v>
      </c>
      <c r="CU20" s="51" t="s">
        <v>20</v>
      </c>
      <c r="CV20" s="350" t="s">
        <v>429</v>
      </c>
      <c r="CW20" s="351"/>
      <c r="CX20" s="377">
        <v>40</v>
      </c>
      <c r="CY20" s="51"/>
      <c r="CZ20" s="59" t="s">
        <v>20</v>
      </c>
      <c r="DA20" s="59" t="s">
        <v>0</v>
      </c>
      <c r="DB20" s="58" t="s">
        <v>0</v>
      </c>
      <c r="DC20" s="58" t="s">
        <v>20</v>
      </c>
      <c r="DD20" s="58" t="s">
        <v>20</v>
      </c>
      <c r="DE20" s="59" t="s">
        <v>20</v>
      </c>
      <c r="DF20" s="51" t="s">
        <v>20</v>
      </c>
      <c r="DG20" s="51" t="s">
        <v>20</v>
      </c>
      <c r="DH20" s="60" t="s">
        <v>20</v>
      </c>
      <c r="DI20" s="51" t="s">
        <v>20</v>
      </c>
      <c r="DJ20" s="51"/>
      <c r="DK20" s="51" t="s">
        <v>225</v>
      </c>
      <c r="DL20" s="350" t="s">
        <v>226</v>
      </c>
      <c r="DM20" s="352"/>
      <c r="DN20" s="102">
        <v>202052965802541</v>
      </c>
      <c r="DO20" s="102" t="s">
        <v>227</v>
      </c>
      <c r="DP20" s="58">
        <v>998</v>
      </c>
      <c r="DQ20" s="59" t="s">
        <v>228</v>
      </c>
      <c r="DR20" s="51" t="s">
        <v>229</v>
      </c>
      <c r="DS20" s="51">
        <v>3</v>
      </c>
      <c r="DT20" s="51"/>
      <c r="DU20" s="51">
        <v>-1</v>
      </c>
      <c r="DV20" s="51"/>
      <c r="DW20" s="51"/>
      <c r="DX20" s="51"/>
      <c r="DY20" s="51"/>
      <c r="DZ20" s="51"/>
      <c r="EA20" s="51"/>
      <c r="EB20" s="51"/>
      <c r="EC20" s="51"/>
      <c r="ED20" s="51"/>
      <c r="EE20" s="51"/>
      <c r="EF20" s="51"/>
      <c r="EG20" s="51"/>
      <c r="EH20" s="51"/>
      <c r="EI20" s="51"/>
      <c r="EJ20" s="51"/>
      <c r="EK20" s="51"/>
      <c r="EL20" s="51"/>
      <c r="EM20" s="51"/>
      <c r="EN20" s="51"/>
      <c r="EO20" s="51"/>
      <c r="EP20" s="51"/>
      <c r="EQ20" s="51"/>
      <c r="ER20" s="51"/>
    </row>
    <row r="21" spans="1:148" s="30" customFormat="1">
      <c r="A21" s="1022" t="s">
        <v>377</v>
      </c>
      <c r="B21" s="347" t="s">
        <v>410</v>
      </c>
      <c r="C21" s="347">
        <v>200</v>
      </c>
      <c r="D21" s="721">
        <f t="shared" si="3"/>
        <v>274.28571428571428</v>
      </c>
      <c r="E21" s="347">
        <v>41</v>
      </c>
      <c r="F21" s="20" t="s">
        <v>223</v>
      </c>
      <c r="G21" s="876" t="s">
        <v>639</v>
      </c>
      <c r="H21" s="717">
        <v>59</v>
      </c>
      <c r="I21" s="20" t="s">
        <v>244</v>
      </c>
      <c r="K21" s="20" t="s">
        <v>5</v>
      </c>
      <c r="L21" s="20" t="s">
        <v>245</v>
      </c>
      <c r="M21" s="159">
        <v>39.330649999999999</v>
      </c>
      <c r="N21" s="20">
        <v>22.773499999999999</v>
      </c>
      <c r="O21" s="62">
        <v>0</v>
      </c>
      <c r="P21" s="20">
        <v>0</v>
      </c>
      <c r="Q21" s="340" t="s">
        <v>507</v>
      </c>
      <c r="R21" s="341"/>
      <c r="S21" s="23" t="s">
        <v>513</v>
      </c>
      <c r="T21" s="23" t="s">
        <v>0</v>
      </c>
      <c r="U21" s="24" t="s">
        <v>20</v>
      </c>
      <c r="V21" s="24" t="s">
        <v>20</v>
      </c>
      <c r="W21" s="22" t="s">
        <v>20</v>
      </c>
      <c r="X21" s="22" t="s">
        <v>20</v>
      </c>
      <c r="Y21" s="25" t="s">
        <v>20</v>
      </c>
      <c r="Z21" s="26" t="s">
        <v>197</v>
      </c>
      <c r="AA21" s="23"/>
      <c r="AB21" s="20">
        <v>96</v>
      </c>
      <c r="AC21" s="20" t="s">
        <v>460</v>
      </c>
      <c r="AD21" s="20"/>
      <c r="AE21" s="20">
        <v>4</v>
      </c>
      <c r="AF21" s="23"/>
      <c r="AG21" s="20"/>
      <c r="AH21" s="20">
        <v>0</v>
      </c>
      <c r="AI21" s="20">
        <v>0</v>
      </c>
      <c r="AJ21" s="20">
        <v>0</v>
      </c>
      <c r="AK21" s="20">
        <v>0</v>
      </c>
      <c r="AL21" s="20" t="s">
        <v>371</v>
      </c>
      <c r="AM21" s="20" t="s">
        <v>301</v>
      </c>
      <c r="AN21" s="20"/>
      <c r="AO21" s="20" t="s">
        <v>20</v>
      </c>
      <c r="AP21" s="20"/>
      <c r="AQ21" s="20">
        <v>40</v>
      </c>
      <c r="AR21" s="20">
        <v>24</v>
      </c>
      <c r="AS21" s="20">
        <v>0</v>
      </c>
      <c r="AT21" s="20">
        <v>0</v>
      </c>
      <c r="AU21" s="20">
        <v>0</v>
      </c>
      <c r="AV21" s="20"/>
      <c r="AW21" s="20">
        <v>0</v>
      </c>
      <c r="AX21" s="20"/>
      <c r="AY21" s="20">
        <v>2</v>
      </c>
      <c r="AZ21" s="20">
        <v>0</v>
      </c>
      <c r="BA21" s="20">
        <v>0</v>
      </c>
      <c r="BB21" s="20">
        <v>1</v>
      </c>
      <c r="BC21" s="20" t="s">
        <v>20</v>
      </c>
      <c r="BD21" s="26">
        <v>0</v>
      </c>
      <c r="BE21" s="20">
        <v>50</v>
      </c>
      <c r="BF21" s="20"/>
      <c r="BG21" s="20">
        <v>0</v>
      </c>
      <c r="BH21" s="20">
        <v>0</v>
      </c>
      <c r="BI21" s="20"/>
      <c r="BJ21" s="26">
        <v>19</v>
      </c>
      <c r="BK21" s="26">
        <v>0</v>
      </c>
      <c r="BL21" s="26">
        <v>0</v>
      </c>
      <c r="BM21" s="26"/>
      <c r="BN21" s="26">
        <v>10</v>
      </c>
      <c r="BO21" s="26">
        <v>10</v>
      </c>
      <c r="BP21" s="26" t="s">
        <v>20</v>
      </c>
      <c r="BQ21" s="26"/>
      <c r="BR21" s="26"/>
      <c r="BS21" s="26">
        <v>10</v>
      </c>
      <c r="BT21" s="26">
        <v>0</v>
      </c>
      <c r="BU21" s="26" t="s">
        <v>0</v>
      </c>
      <c r="BV21" s="26" t="s">
        <v>0</v>
      </c>
      <c r="BW21" s="27" t="s">
        <v>309</v>
      </c>
      <c r="BX21" s="27" t="s">
        <v>428</v>
      </c>
      <c r="BY21" s="27" t="s">
        <v>0</v>
      </c>
      <c r="BZ21" s="20" t="s">
        <v>0</v>
      </c>
      <c r="CA21" s="20" t="s">
        <v>0</v>
      </c>
      <c r="CB21" s="20" t="s">
        <v>20</v>
      </c>
      <c r="CC21" s="20">
        <v>100</v>
      </c>
      <c r="CD21" s="20" t="s">
        <v>20</v>
      </c>
      <c r="CE21" s="20" t="s">
        <v>20</v>
      </c>
      <c r="CF21" s="20" t="s">
        <v>312</v>
      </c>
      <c r="CG21" s="20" t="s">
        <v>20</v>
      </c>
      <c r="CH21" s="20" t="s">
        <v>20</v>
      </c>
      <c r="CI21" s="20" t="s">
        <v>0</v>
      </c>
      <c r="CJ21" s="20" t="s">
        <v>20</v>
      </c>
      <c r="CK21" s="20" t="s">
        <v>20</v>
      </c>
      <c r="CL21" s="57" t="s">
        <v>244</v>
      </c>
      <c r="CM21" s="57" t="s">
        <v>20</v>
      </c>
      <c r="CN21" s="20" t="s">
        <v>20</v>
      </c>
      <c r="CO21" s="20" t="s">
        <v>20</v>
      </c>
      <c r="CP21" s="20" t="s">
        <v>20</v>
      </c>
      <c r="CQ21" s="27"/>
      <c r="CR21" s="20" t="s">
        <v>20</v>
      </c>
      <c r="CS21" s="20" t="s">
        <v>0</v>
      </c>
      <c r="CT21" s="20" t="s">
        <v>20</v>
      </c>
      <c r="CU21" s="20" t="s">
        <v>20</v>
      </c>
      <c r="CV21" s="342" t="s">
        <v>317</v>
      </c>
      <c r="CW21" s="343"/>
      <c r="CX21" s="363">
        <v>14</v>
      </c>
      <c r="CY21" s="20"/>
      <c r="CZ21" s="28" t="s">
        <v>20</v>
      </c>
      <c r="DA21" s="28" t="s">
        <v>0</v>
      </c>
      <c r="DB21" s="28" t="s">
        <v>0</v>
      </c>
      <c r="DC21" s="28" t="s">
        <v>20</v>
      </c>
      <c r="DD21" s="28" t="s">
        <v>20</v>
      </c>
      <c r="DE21" s="28" t="s">
        <v>20</v>
      </c>
      <c r="DF21" s="28" t="s">
        <v>20</v>
      </c>
      <c r="DG21" s="28" t="s">
        <v>20</v>
      </c>
      <c r="DH21" s="28" t="s">
        <v>20</v>
      </c>
      <c r="DI21" s="20" t="s">
        <v>20</v>
      </c>
      <c r="DJ21" s="20"/>
      <c r="DK21" s="20" t="s">
        <v>246</v>
      </c>
      <c r="DL21" s="342" t="s">
        <v>247</v>
      </c>
      <c r="DM21" s="344"/>
      <c r="DN21" s="103">
        <v>202052965802541</v>
      </c>
      <c r="DO21" s="103" t="s">
        <v>248</v>
      </c>
      <c r="DP21" s="27">
        <v>1160</v>
      </c>
      <c r="DQ21" s="28" t="s">
        <v>249</v>
      </c>
      <c r="DR21" s="20" t="s">
        <v>250</v>
      </c>
      <c r="DS21" s="20">
        <v>7</v>
      </c>
      <c r="DT21" s="20"/>
      <c r="DU21" s="20">
        <v>-1</v>
      </c>
      <c r="DV21" s="20"/>
      <c r="DW21" s="20"/>
      <c r="DX21" s="20"/>
      <c r="DY21" s="20"/>
      <c r="DZ21" s="20"/>
      <c r="EA21" s="20"/>
      <c r="EB21" s="20"/>
      <c r="EC21" s="20"/>
      <c r="ED21" s="20"/>
      <c r="EE21" s="20"/>
      <c r="EF21" s="20"/>
      <c r="EG21" s="20"/>
      <c r="EH21" s="20"/>
      <c r="EI21" s="20"/>
      <c r="EJ21" s="20"/>
      <c r="EK21" s="20"/>
      <c r="EL21" s="20"/>
      <c r="EM21" s="20"/>
      <c r="EN21" s="20"/>
      <c r="EO21" s="20"/>
      <c r="EP21" s="20"/>
      <c r="EQ21" s="20"/>
      <c r="ER21" s="20"/>
    </row>
    <row r="22" spans="1:148">
      <c r="A22" s="4" t="s">
        <v>333</v>
      </c>
      <c r="B22" s="1023">
        <v>42432</v>
      </c>
      <c r="C22" s="346">
        <v>400</v>
      </c>
      <c r="D22" s="720">
        <f t="shared" si="3"/>
        <v>260</v>
      </c>
      <c r="E22" s="346">
        <v>387</v>
      </c>
      <c r="F22" s="4" t="s">
        <v>223</v>
      </c>
      <c r="G22" s="880" t="s">
        <v>639</v>
      </c>
      <c r="H22" s="719">
        <v>260</v>
      </c>
      <c r="I22" s="4" t="s">
        <v>261</v>
      </c>
      <c r="K22" s="4" t="s">
        <v>5</v>
      </c>
      <c r="L22" s="4" t="s">
        <v>262</v>
      </c>
      <c r="M22" s="158">
        <v>38.793790000000001</v>
      </c>
      <c r="N22" s="4">
        <v>22.527740000000001</v>
      </c>
      <c r="O22" s="61">
        <v>0</v>
      </c>
      <c r="P22" s="4">
        <v>0</v>
      </c>
      <c r="Q22" s="348" t="s">
        <v>507</v>
      </c>
      <c r="R22" s="349"/>
      <c r="S22" s="11" t="s">
        <v>199</v>
      </c>
      <c r="T22" s="11" t="s">
        <v>20</v>
      </c>
      <c r="U22" s="12" t="s">
        <v>20</v>
      </c>
      <c r="V22" s="12" t="s">
        <v>20</v>
      </c>
      <c r="W22" s="10" t="s">
        <v>20</v>
      </c>
      <c r="X22" s="10" t="s">
        <v>0</v>
      </c>
      <c r="Y22" s="13" t="s">
        <v>20</v>
      </c>
      <c r="Z22" s="160" t="s">
        <v>198</v>
      </c>
      <c r="AA22" s="11"/>
      <c r="AB22" s="4">
        <v>98</v>
      </c>
      <c r="AC22" s="4" t="s">
        <v>460</v>
      </c>
      <c r="AD22" s="4"/>
      <c r="AE22" s="4">
        <v>2</v>
      </c>
      <c r="AF22" s="11"/>
      <c r="AG22" s="4"/>
      <c r="AH22" s="4">
        <v>0</v>
      </c>
      <c r="AI22" s="4">
        <v>38</v>
      </c>
      <c r="AJ22" s="4">
        <v>30</v>
      </c>
      <c r="AK22" s="4">
        <v>32</v>
      </c>
      <c r="AL22" s="4" t="s">
        <v>371</v>
      </c>
      <c r="AM22" s="4" t="s">
        <v>301</v>
      </c>
      <c r="AN22" s="51"/>
      <c r="AO22" s="51" t="s">
        <v>20</v>
      </c>
      <c r="AP22" s="51"/>
      <c r="AQ22" s="51"/>
      <c r="AR22" s="51"/>
      <c r="AS22" s="51"/>
      <c r="AT22" s="51"/>
      <c r="AU22" s="51"/>
      <c r="AV22" s="51"/>
      <c r="AW22" s="51">
        <v>260</v>
      </c>
      <c r="AX22" s="51"/>
      <c r="AY22" s="51"/>
      <c r="AZ22" s="51">
        <v>2</v>
      </c>
      <c r="BA22" s="51"/>
      <c r="BB22" s="51"/>
      <c r="BC22" s="51" t="s">
        <v>244</v>
      </c>
      <c r="BD22" s="57"/>
      <c r="BE22" s="51">
        <v>50</v>
      </c>
      <c r="BF22" s="51">
        <v>0</v>
      </c>
      <c r="BG22" s="51">
        <v>100</v>
      </c>
      <c r="BH22" s="51">
        <v>0</v>
      </c>
      <c r="BI22" s="51"/>
      <c r="BJ22" s="57">
        <v>40</v>
      </c>
      <c r="BK22" s="57" t="s">
        <v>0</v>
      </c>
      <c r="BL22" s="57"/>
      <c r="BM22" s="57"/>
      <c r="BN22" s="57">
        <v>40</v>
      </c>
      <c r="BO22" s="57">
        <v>40</v>
      </c>
      <c r="BP22" s="57" t="s">
        <v>0</v>
      </c>
      <c r="BQ22" s="57"/>
      <c r="BR22" s="57"/>
      <c r="BS22" s="57">
        <v>40</v>
      </c>
      <c r="BT22" s="57">
        <v>0</v>
      </c>
      <c r="BU22" s="57" t="s">
        <v>0</v>
      </c>
      <c r="BV22" s="57" t="s">
        <v>0</v>
      </c>
      <c r="BW22" s="58" t="s">
        <v>310</v>
      </c>
      <c r="BX22" s="58" t="s">
        <v>428</v>
      </c>
      <c r="BY22" s="58" t="s">
        <v>0</v>
      </c>
      <c r="BZ22" s="51" t="s">
        <v>0</v>
      </c>
      <c r="CA22" s="51" t="s">
        <v>0</v>
      </c>
      <c r="CB22" s="51" t="s">
        <v>20</v>
      </c>
      <c r="CC22" s="51">
        <v>100</v>
      </c>
      <c r="CD22" s="51" t="s">
        <v>20</v>
      </c>
      <c r="CE22" s="51" t="s">
        <v>20</v>
      </c>
      <c r="CF22" s="51" t="s">
        <v>312</v>
      </c>
      <c r="CG22" s="51" t="s">
        <v>20</v>
      </c>
      <c r="CH22" s="51" t="s">
        <v>20</v>
      </c>
      <c r="CI22" s="51" t="s">
        <v>0</v>
      </c>
      <c r="CJ22" s="51" t="s">
        <v>20</v>
      </c>
      <c r="CK22" s="51" t="s">
        <v>0</v>
      </c>
      <c r="CL22" s="57" t="s">
        <v>244</v>
      </c>
      <c r="CM22" s="57" t="s">
        <v>20</v>
      </c>
      <c r="CN22" s="51" t="s">
        <v>20</v>
      </c>
      <c r="CO22" s="51" t="s">
        <v>20</v>
      </c>
      <c r="CP22" s="51" t="s">
        <v>20</v>
      </c>
      <c r="CQ22" s="58"/>
      <c r="CR22" s="51" t="s">
        <v>20</v>
      </c>
      <c r="CS22" s="51" t="s">
        <v>0</v>
      </c>
      <c r="CT22" s="51" t="s">
        <v>20</v>
      </c>
      <c r="CU22" s="51" t="s">
        <v>20</v>
      </c>
      <c r="CV22" s="350" t="s">
        <v>316</v>
      </c>
      <c r="CW22" s="351"/>
      <c r="CX22" s="377">
        <v>100</v>
      </c>
      <c r="CY22" s="51"/>
      <c r="CZ22" s="59" t="s">
        <v>20</v>
      </c>
      <c r="DA22" s="59" t="s">
        <v>0</v>
      </c>
      <c r="DB22" s="59" t="s">
        <v>0</v>
      </c>
      <c r="DC22" s="59" t="s">
        <v>20</v>
      </c>
      <c r="DD22" s="59" t="s">
        <v>20</v>
      </c>
      <c r="DE22" s="59" t="s">
        <v>20</v>
      </c>
      <c r="DF22" s="59" t="s">
        <v>20</v>
      </c>
      <c r="DG22" s="59" t="s">
        <v>20</v>
      </c>
      <c r="DH22" s="59" t="s">
        <v>20</v>
      </c>
      <c r="DI22" s="51" t="s">
        <v>20</v>
      </c>
      <c r="DJ22" s="51" t="s">
        <v>303</v>
      </c>
      <c r="DK22" s="51" t="s">
        <v>263</v>
      </c>
      <c r="DL22" s="350" t="s">
        <v>264</v>
      </c>
      <c r="DM22" s="352"/>
      <c r="DN22" s="102">
        <v>202052965802541</v>
      </c>
      <c r="DO22" s="102" t="s">
        <v>265</v>
      </c>
      <c r="DP22" s="58">
        <v>1206</v>
      </c>
      <c r="DQ22" s="59" t="s">
        <v>266</v>
      </c>
      <c r="DR22" s="51" t="s">
        <v>267</v>
      </c>
      <c r="DS22" s="51">
        <v>9</v>
      </c>
      <c r="DT22" s="51"/>
      <c r="DU22" s="51">
        <v>-1</v>
      </c>
      <c r="DV22" s="51"/>
      <c r="DW22" s="51"/>
      <c r="DX22" s="51"/>
      <c r="DY22" s="51"/>
      <c r="DZ22" s="51"/>
      <c r="EA22" s="51"/>
      <c r="EB22" s="51"/>
      <c r="EC22" s="51"/>
      <c r="ED22" s="51"/>
      <c r="EE22" s="51"/>
      <c r="EF22" s="51"/>
      <c r="EG22" s="51"/>
      <c r="EH22" s="51"/>
      <c r="EI22" s="51"/>
      <c r="EJ22" s="51"/>
      <c r="EK22" s="51"/>
      <c r="EL22" s="51"/>
      <c r="EM22" s="51"/>
      <c r="EN22" s="51"/>
      <c r="EO22" s="51"/>
      <c r="EP22" s="51"/>
      <c r="EQ22" s="51"/>
      <c r="ER22" s="51"/>
    </row>
    <row r="23" spans="1:148" s="30" customFormat="1">
      <c r="A23" s="20" t="s">
        <v>378</v>
      </c>
      <c r="B23" s="347" t="s">
        <v>411</v>
      </c>
      <c r="C23" s="347">
        <v>190</v>
      </c>
      <c r="D23" s="721">
        <f t="shared" si="3"/>
        <v>0</v>
      </c>
      <c r="E23" s="347">
        <v>190</v>
      </c>
      <c r="F23" s="20"/>
      <c r="G23" s="878"/>
      <c r="H23" s="717"/>
      <c r="I23" s="20"/>
      <c r="J23" s="20"/>
      <c r="K23" s="20"/>
      <c r="L23" s="21"/>
      <c r="M23" s="20"/>
      <c r="N23" s="20"/>
      <c r="O23" s="62"/>
      <c r="P23" s="20"/>
      <c r="Q23" s="22" t="s">
        <v>507</v>
      </c>
      <c r="R23" s="23"/>
      <c r="S23" s="23"/>
      <c r="T23" s="23"/>
      <c r="U23" s="24"/>
      <c r="V23" s="24"/>
      <c r="W23" s="22"/>
      <c r="X23" s="22"/>
      <c r="Y23" s="25"/>
      <c r="Z23" s="26"/>
      <c r="AA23" s="23"/>
      <c r="AB23" s="20"/>
      <c r="AC23" s="20"/>
      <c r="AD23" s="20"/>
      <c r="AE23" s="20"/>
      <c r="AF23" s="23"/>
      <c r="AG23" s="20"/>
      <c r="AH23" s="20"/>
      <c r="AI23" s="20"/>
      <c r="AJ23" s="20"/>
      <c r="AK23" s="20"/>
      <c r="AL23" s="20"/>
      <c r="AM23" s="20"/>
      <c r="AN23" s="20"/>
      <c r="AO23" s="20"/>
      <c r="AP23" s="20"/>
      <c r="AQ23" s="20"/>
      <c r="AR23" s="20"/>
      <c r="AS23" s="20"/>
      <c r="AT23" s="20"/>
      <c r="AU23" s="20"/>
      <c r="AV23" s="20"/>
      <c r="AW23" s="20"/>
      <c r="AX23" s="20"/>
      <c r="AY23" s="20"/>
      <c r="AZ23" s="20"/>
      <c r="BA23" s="20"/>
      <c r="BB23" s="20"/>
      <c r="BC23" s="20" t="s">
        <v>20</v>
      </c>
      <c r="BD23" s="26"/>
      <c r="BE23" s="20"/>
      <c r="BF23" s="20"/>
      <c r="BG23" s="20"/>
      <c r="BH23" s="20"/>
      <c r="BI23" s="20"/>
      <c r="BJ23" s="26"/>
      <c r="BK23" s="26"/>
      <c r="BL23" s="26"/>
      <c r="BM23" s="26"/>
      <c r="BN23" s="26"/>
      <c r="BO23" s="26"/>
      <c r="BP23" s="26"/>
      <c r="BQ23" s="26"/>
      <c r="BR23" s="26"/>
      <c r="BS23" s="26"/>
      <c r="BT23" s="26"/>
      <c r="BU23" s="26"/>
      <c r="BV23" s="26"/>
      <c r="BW23" s="27"/>
      <c r="BX23" s="27"/>
      <c r="BY23" s="27"/>
      <c r="BZ23" s="20"/>
      <c r="CA23" s="20"/>
      <c r="CB23" s="20"/>
      <c r="CC23" s="20"/>
      <c r="CD23" s="20"/>
      <c r="CE23" s="20"/>
      <c r="CF23" s="20"/>
      <c r="CG23" s="20"/>
      <c r="CH23" s="20"/>
      <c r="CI23" s="20"/>
      <c r="CJ23" s="20"/>
      <c r="CK23" s="20"/>
      <c r="CL23" s="20"/>
      <c r="CM23" s="20"/>
      <c r="CN23" s="20"/>
      <c r="CO23" s="20"/>
      <c r="CP23" s="20"/>
      <c r="CQ23" s="27"/>
      <c r="CR23" s="20"/>
      <c r="CS23" s="20"/>
      <c r="CT23" s="20"/>
      <c r="CU23" s="20"/>
      <c r="CV23" s="20"/>
      <c r="CW23" s="20"/>
      <c r="CX23" s="363"/>
      <c r="CY23" s="20"/>
      <c r="CZ23" s="28"/>
      <c r="DA23" s="28"/>
      <c r="DB23" s="27"/>
      <c r="DC23" s="27"/>
      <c r="DD23" s="27"/>
      <c r="DE23" s="28"/>
      <c r="DF23" s="20"/>
      <c r="DG23" s="20"/>
      <c r="DH23" s="29"/>
      <c r="DI23" s="20"/>
      <c r="DJ23" s="20"/>
      <c r="DK23" s="20"/>
      <c r="DL23" s="20"/>
      <c r="DM23" s="28"/>
      <c r="DN23" s="103"/>
      <c r="DO23" s="103"/>
      <c r="DP23" s="27"/>
      <c r="DQ23" s="28"/>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row>
    <row r="24" spans="1:148">
      <c r="A24" s="51" t="s">
        <v>379</v>
      </c>
      <c r="B24" s="346" t="s">
        <v>417</v>
      </c>
      <c r="C24" s="387">
        <v>400</v>
      </c>
      <c r="D24" s="722">
        <f t="shared" si="3"/>
        <v>0</v>
      </c>
      <c r="E24" s="387">
        <v>426</v>
      </c>
      <c r="F24" s="51"/>
      <c r="G24" s="881"/>
      <c r="H24" s="718"/>
      <c r="I24" s="51"/>
      <c r="J24" s="51"/>
      <c r="K24" s="51"/>
      <c r="L24" s="8"/>
      <c r="M24" s="51"/>
      <c r="N24" s="51"/>
      <c r="O24" s="584"/>
      <c r="P24" s="51"/>
      <c r="Q24" s="585" t="s">
        <v>507</v>
      </c>
      <c r="R24" s="586"/>
      <c r="S24" s="586"/>
      <c r="T24" s="586"/>
      <c r="U24" s="587"/>
      <c r="V24" s="587"/>
      <c r="W24" s="585"/>
      <c r="X24" s="585"/>
      <c r="Y24" s="588"/>
      <c r="Z24" s="57"/>
      <c r="AA24" s="586"/>
      <c r="AB24" s="51"/>
      <c r="AC24" s="51"/>
      <c r="AD24" s="51"/>
      <c r="AE24" s="51"/>
      <c r="AF24" s="586"/>
      <c r="AG24" s="51"/>
      <c r="AH24" s="51"/>
      <c r="AI24" s="51"/>
      <c r="AJ24" s="51"/>
      <c r="AK24" s="51"/>
      <c r="AL24" s="51"/>
      <c r="AM24" s="51"/>
      <c r="AN24" s="51"/>
      <c r="AO24" s="51"/>
      <c r="AP24" s="51"/>
      <c r="AQ24" s="51"/>
      <c r="AR24" s="51"/>
      <c r="AS24" s="51"/>
      <c r="AT24" s="51"/>
      <c r="AU24" s="51"/>
      <c r="AV24" s="51"/>
      <c r="AW24" s="51"/>
      <c r="AX24" s="51"/>
      <c r="AY24" s="51"/>
      <c r="AZ24" s="51"/>
      <c r="BA24" s="51"/>
      <c r="BB24" s="51"/>
      <c r="BC24" s="51" t="s">
        <v>20</v>
      </c>
      <c r="BD24" s="57"/>
      <c r="BE24" s="51"/>
      <c r="BF24" s="51"/>
      <c r="BG24" s="51"/>
      <c r="BH24" s="51"/>
      <c r="BI24" s="51"/>
      <c r="BJ24" s="57"/>
      <c r="BK24" s="57"/>
      <c r="BL24" s="57"/>
      <c r="BM24" s="57"/>
      <c r="BN24" s="57"/>
      <c r="BO24" s="57"/>
      <c r="BP24" s="57"/>
      <c r="BQ24" s="57"/>
      <c r="BR24" s="57"/>
      <c r="BS24" s="57"/>
      <c r="BT24" s="57"/>
      <c r="BU24" s="57"/>
      <c r="BV24" s="57"/>
      <c r="BW24" s="58"/>
      <c r="BX24" s="58"/>
      <c r="BY24" s="58"/>
      <c r="BZ24" s="51"/>
      <c r="CA24" s="51"/>
      <c r="CB24" s="51"/>
      <c r="CC24" s="51"/>
      <c r="CD24" s="51"/>
      <c r="CE24" s="51"/>
      <c r="CF24" s="51"/>
      <c r="CG24" s="51"/>
      <c r="CH24" s="51"/>
      <c r="CI24" s="51"/>
      <c r="CJ24" s="51"/>
      <c r="CK24" s="51"/>
      <c r="CL24" s="51"/>
      <c r="CM24" s="51"/>
      <c r="CN24" s="51"/>
      <c r="CO24" s="51"/>
      <c r="CP24" s="51"/>
      <c r="CQ24" s="58"/>
      <c r="CR24" s="51"/>
      <c r="CS24" s="51"/>
      <c r="CT24" s="51"/>
      <c r="CU24" s="51"/>
      <c r="CV24" s="51"/>
      <c r="CW24" s="51"/>
      <c r="CX24" s="377"/>
      <c r="CY24" s="51"/>
      <c r="CZ24" s="59"/>
      <c r="DA24" s="59"/>
      <c r="DB24" s="58"/>
      <c r="DC24" s="58"/>
      <c r="DD24" s="58"/>
      <c r="DE24" s="59"/>
      <c r="DF24" s="51"/>
      <c r="DG24" s="51"/>
      <c r="DH24" s="60"/>
      <c r="DI24" s="51"/>
      <c r="DJ24" s="51"/>
      <c r="DK24" s="51"/>
      <c r="DL24" s="51"/>
      <c r="DM24" s="59"/>
      <c r="DN24" s="102"/>
      <c r="DO24" s="102"/>
      <c r="DP24" s="58"/>
      <c r="DQ24" s="59"/>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row>
    <row r="25" spans="1:148" s="30" customFormat="1">
      <c r="A25" s="20" t="s">
        <v>380</v>
      </c>
      <c r="B25" s="347" t="s">
        <v>411</v>
      </c>
      <c r="C25" s="347">
        <v>400</v>
      </c>
      <c r="D25" s="721">
        <f t="shared" si="3"/>
        <v>0</v>
      </c>
      <c r="E25" s="347">
        <v>105</v>
      </c>
      <c r="F25" s="20"/>
      <c r="G25" s="878"/>
      <c r="H25" s="717"/>
      <c r="I25" s="20"/>
      <c r="J25" s="20"/>
      <c r="K25" s="20"/>
      <c r="L25" s="21"/>
      <c r="M25" s="20"/>
      <c r="N25" s="20"/>
      <c r="O25" s="62"/>
      <c r="P25" s="20"/>
      <c r="Q25" s="22" t="s">
        <v>507</v>
      </c>
      <c r="R25" s="23"/>
      <c r="S25" s="23"/>
      <c r="T25" s="23"/>
      <c r="U25" s="24"/>
      <c r="V25" s="24"/>
      <c r="W25" s="22"/>
      <c r="X25" s="22"/>
      <c r="Y25" s="25"/>
      <c r="Z25" s="26"/>
      <c r="AA25" s="23"/>
      <c r="AB25" s="20"/>
      <c r="AC25" s="20"/>
      <c r="AD25" s="20"/>
      <c r="AE25" s="20"/>
      <c r="AF25" s="23"/>
      <c r="AG25" s="20"/>
      <c r="AH25" s="20"/>
      <c r="AI25" s="20"/>
      <c r="AJ25" s="20"/>
      <c r="AK25" s="20"/>
      <c r="AL25" s="20"/>
      <c r="AM25" s="20"/>
      <c r="AN25" s="20"/>
      <c r="AO25" s="20"/>
      <c r="AP25" s="20"/>
      <c r="AQ25" s="20"/>
      <c r="AR25" s="20"/>
      <c r="AS25" s="20"/>
      <c r="AT25" s="20"/>
      <c r="AU25" s="20"/>
      <c r="AV25" s="20"/>
      <c r="AW25" s="20"/>
      <c r="AX25" s="20"/>
      <c r="AY25" s="20"/>
      <c r="AZ25" s="20"/>
      <c r="BA25" s="20"/>
      <c r="BB25" s="20"/>
      <c r="BC25" s="20" t="s">
        <v>20</v>
      </c>
      <c r="BD25" s="26"/>
      <c r="BE25" s="20"/>
      <c r="BF25" s="20"/>
      <c r="BG25" s="20"/>
      <c r="BH25" s="20"/>
      <c r="BI25" s="20"/>
      <c r="BJ25" s="26"/>
      <c r="BK25" s="26"/>
      <c r="BL25" s="26"/>
      <c r="BM25" s="26"/>
      <c r="BN25" s="26"/>
      <c r="BO25" s="26"/>
      <c r="BP25" s="26"/>
      <c r="BQ25" s="26"/>
      <c r="BR25" s="26"/>
      <c r="BS25" s="26"/>
      <c r="BT25" s="26"/>
      <c r="BU25" s="26"/>
      <c r="BV25" s="26"/>
      <c r="BW25" s="27"/>
      <c r="BX25" s="27"/>
      <c r="BY25" s="27"/>
      <c r="BZ25" s="20"/>
      <c r="CA25" s="20"/>
      <c r="CB25" s="20"/>
      <c r="CC25" s="20"/>
      <c r="CD25" s="20"/>
      <c r="CE25" s="20"/>
      <c r="CF25" s="20"/>
      <c r="CG25" s="20"/>
      <c r="CH25" s="20"/>
      <c r="CI25" s="20"/>
      <c r="CJ25" s="20"/>
      <c r="CK25" s="20"/>
      <c r="CL25" s="20"/>
      <c r="CM25" s="20"/>
      <c r="CN25" s="20"/>
      <c r="CO25" s="20"/>
      <c r="CP25" s="20"/>
      <c r="CQ25" s="27"/>
      <c r="CR25" s="20"/>
      <c r="CS25" s="20"/>
      <c r="CT25" s="20"/>
      <c r="CU25" s="20"/>
      <c r="CV25" s="20"/>
      <c r="CW25" s="20"/>
      <c r="CX25" s="363"/>
      <c r="CY25" s="20"/>
      <c r="CZ25" s="28"/>
      <c r="DA25" s="28"/>
      <c r="DB25" s="27"/>
      <c r="DC25" s="27"/>
      <c r="DD25" s="27"/>
      <c r="DE25" s="28"/>
      <c r="DF25" s="20"/>
      <c r="DG25" s="20"/>
      <c r="DH25" s="29"/>
      <c r="DI25" s="20"/>
      <c r="DJ25" s="20"/>
      <c r="DK25" s="20"/>
      <c r="DL25" s="20"/>
      <c r="DM25" s="28"/>
      <c r="DN25" s="103"/>
      <c r="DO25" s="103"/>
      <c r="DP25" s="27"/>
      <c r="DQ25" s="28"/>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row>
    <row r="26" spans="1:148">
      <c r="A26" s="51" t="s">
        <v>332</v>
      </c>
      <c r="B26" s="346" t="s">
        <v>418</v>
      </c>
      <c r="C26" s="387">
        <v>1638</v>
      </c>
      <c r="D26" s="722">
        <f t="shared" si="3"/>
        <v>8357.7142857142862</v>
      </c>
      <c r="E26" s="589">
        <v>11324</v>
      </c>
      <c r="F26" s="51" t="s">
        <v>236</v>
      </c>
      <c r="G26" s="882" t="s">
        <v>639</v>
      </c>
      <c r="H26" s="718">
        <v>10000</v>
      </c>
      <c r="I26" s="51" t="s">
        <v>301</v>
      </c>
      <c r="J26" s="51"/>
      <c r="K26" s="51" t="s">
        <v>5</v>
      </c>
      <c r="L26" s="51" t="s">
        <v>237</v>
      </c>
      <c r="M26" s="590">
        <v>41.121589999999998</v>
      </c>
      <c r="N26" s="51">
        <v>22.52656</v>
      </c>
      <c r="O26" s="584">
        <v>0</v>
      </c>
      <c r="P26" s="51">
        <v>0</v>
      </c>
      <c r="Q26" s="591" t="s">
        <v>508</v>
      </c>
      <c r="R26" s="592"/>
      <c r="S26" s="586" t="s">
        <v>513</v>
      </c>
      <c r="T26" s="586" t="s">
        <v>0</v>
      </c>
      <c r="U26" s="587" t="s">
        <v>20</v>
      </c>
      <c r="V26" s="587" t="s">
        <v>20</v>
      </c>
      <c r="W26" s="585" t="s">
        <v>20</v>
      </c>
      <c r="X26" s="585" t="s">
        <v>20</v>
      </c>
      <c r="Y26" s="588" t="s">
        <v>20</v>
      </c>
      <c r="Z26" s="57" t="s">
        <v>198</v>
      </c>
      <c r="AA26" s="586"/>
      <c r="AB26" s="51">
        <v>0</v>
      </c>
      <c r="AC26" s="51" t="s">
        <v>196</v>
      </c>
      <c r="AD26" s="51"/>
      <c r="AE26" s="51">
        <v>0</v>
      </c>
      <c r="AF26" s="586" t="s">
        <v>197</v>
      </c>
      <c r="AG26" s="51"/>
      <c r="AH26" s="51">
        <v>0</v>
      </c>
      <c r="AI26" s="51">
        <v>0</v>
      </c>
      <c r="AJ26" s="51">
        <v>0</v>
      </c>
      <c r="AK26" s="51">
        <v>0</v>
      </c>
      <c r="AL26" s="51" t="s">
        <v>371</v>
      </c>
      <c r="AM26" s="51" t="s">
        <v>301</v>
      </c>
      <c r="AN26" s="51"/>
      <c r="AO26" s="51" t="s">
        <v>0</v>
      </c>
      <c r="AP26" s="51"/>
      <c r="AQ26" s="51">
        <v>28</v>
      </c>
      <c r="AR26" s="51">
        <v>24</v>
      </c>
      <c r="AS26" s="51">
        <v>17</v>
      </c>
      <c r="AT26" s="51">
        <v>0</v>
      </c>
      <c r="AU26" s="51">
        <v>0</v>
      </c>
      <c r="AV26" s="51"/>
      <c r="AW26" s="51">
        <v>7000</v>
      </c>
      <c r="AX26" s="51"/>
      <c r="AY26" s="51">
        <v>3000</v>
      </c>
      <c r="AZ26" s="51"/>
      <c r="BA26" s="51"/>
      <c r="BB26" s="51"/>
      <c r="BC26" s="51" t="s">
        <v>20</v>
      </c>
      <c r="BD26" s="57"/>
      <c r="BE26" s="51"/>
      <c r="BF26" s="51"/>
      <c r="BG26" s="51"/>
      <c r="BH26" s="51"/>
      <c r="BI26" s="51"/>
      <c r="BJ26" s="57">
        <v>98</v>
      </c>
      <c r="BK26" s="57"/>
      <c r="BL26" s="57"/>
      <c r="BM26" s="57"/>
      <c r="BN26" s="57"/>
      <c r="BO26" s="57"/>
      <c r="BP26" s="57"/>
      <c r="BQ26" s="57"/>
      <c r="BR26" s="57"/>
      <c r="BS26" s="57"/>
      <c r="BT26" s="57"/>
      <c r="BU26" s="57" t="s">
        <v>0</v>
      </c>
      <c r="BV26" s="57" t="s">
        <v>0</v>
      </c>
      <c r="BW26" s="58" t="s">
        <v>309</v>
      </c>
      <c r="BX26" s="58" t="s">
        <v>428</v>
      </c>
      <c r="BY26" s="58" t="s">
        <v>0</v>
      </c>
      <c r="BZ26" s="51" t="s">
        <v>0</v>
      </c>
      <c r="CA26" s="51" t="s">
        <v>0</v>
      </c>
      <c r="CB26" s="51" t="s">
        <v>20</v>
      </c>
      <c r="CC26" s="51">
        <v>100</v>
      </c>
      <c r="CD26" s="51" t="s">
        <v>0</v>
      </c>
      <c r="CE26" s="51" t="s">
        <v>0</v>
      </c>
      <c r="CF26" s="51" t="s">
        <v>312</v>
      </c>
      <c r="CG26" s="51" t="s">
        <v>20</v>
      </c>
      <c r="CH26" s="51" t="s">
        <v>311</v>
      </c>
      <c r="CI26" s="51" t="s">
        <v>20</v>
      </c>
      <c r="CJ26" s="51" t="s">
        <v>0</v>
      </c>
      <c r="CK26" s="51" t="s">
        <v>0</v>
      </c>
      <c r="CL26" s="51" t="s">
        <v>315</v>
      </c>
      <c r="CM26" s="51" t="s">
        <v>20</v>
      </c>
      <c r="CN26" s="51" t="s">
        <v>0</v>
      </c>
      <c r="CO26" s="51" t="s">
        <v>20</v>
      </c>
      <c r="CP26" s="51" t="s">
        <v>20</v>
      </c>
      <c r="CQ26" s="58"/>
      <c r="CR26" s="51" t="s">
        <v>0</v>
      </c>
      <c r="CS26" s="51" t="s">
        <v>0</v>
      </c>
      <c r="CT26" s="51" t="s">
        <v>311</v>
      </c>
      <c r="CU26" s="51" t="s">
        <v>0</v>
      </c>
      <c r="CV26" s="350" t="s">
        <v>316</v>
      </c>
      <c r="CW26" s="351"/>
      <c r="CX26" s="377"/>
      <c r="CY26" s="51" t="s">
        <v>320</v>
      </c>
      <c r="CZ26" s="59" t="s">
        <v>0</v>
      </c>
      <c r="DA26" s="59" t="s">
        <v>0</v>
      </c>
      <c r="DB26" s="58" t="s">
        <v>0</v>
      </c>
      <c r="DC26" s="58" t="s">
        <v>0</v>
      </c>
      <c r="DD26" s="58" t="s">
        <v>0</v>
      </c>
      <c r="DE26" s="59" t="s">
        <v>20</v>
      </c>
      <c r="DF26" s="51" t="s">
        <v>0</v>
      </c>
      <c r="DG26" s="51" t="s">
        <v>0</v>
      </c>
      <c r="DH26" s="60" t="s">
        <v>0</v>
      </c>
      <c r="DI26" s="51" t="s">
        <v>20</v>
      </c>
      <c r="DJ26" s="51" t="s">
        <v>238</v>
      </c>
      <c r="DK26" s="51" t="s">
        <v>239</v>
      </c>
      <c r="DL26" s="350" t="s">
        <v>240</v>
      </c>
      <c r="DM26" s="352"/>
      <c r="DN26" s="102">
        <v>202052966029444</v>
      </c>
      <c r="DO26" s="102" t="s">
        <v>241</v>
      </c>
      <c r="DP26" s="58">
        <v>1158</v>
      </c>
      <c r="DQ26" s="59" t="s">
        <v>242</v>
      </c>
      <c r="DR26" s="51" t="s">
        <v>243</v>
      </c>
      <c r="DS26" s="51">
        <v>6</v>
      </c>
      <c r="DT26" s="51"/>
      <c r="DU26" s="51">
        <v>-1</v>
      </c>
      <c r="DV26" s="51"/>
      <c r="DW26" s="51"/>
      <c r="DX26" s="51"/>
      <c r="DY26" s="51"/>
      <c r="DZ26" s="51"/>
      <c r="EA26" s="51"/>
      <c r="EB26" s="51"/>
      <c r="EC26" s="51"/>
      <c r="ED26" s="51"/>
      <c r="EE26" s="51"/>
      <c r="EF26" s="51"/>
      <c r="EG26" s="51"/>
      <c r="EH26" s="51"/>
      <c r="EI26" s="51"/>
      <c r="EJ26" s="51"/>
      <c r="EK26" s="51"/>
      <c r="EL26" s="51"/>
      <c r="EM26" s="51"/>
      <c r="EN26" s="51"/>
      <c r="EO26" s="51"/>
      <c r="EP26" s="51"/>
      <c r="EQ26" s="51"/>
      <c r="ER26" s="51"/>
    </row>
    <row r="27" spans="1:148" s="30" customFormat="1">
      <c r="A27" s="20" t="s">
        <v>381</v>
      </c>
      <c r="B27" s="347" t="s">
        <v>412</v>
      </c>
      <c r="C27" s="347">
        <v>400</v>
      </c>
      <c r="D27" s="721">
        <f t="shared" si="3"/>
        <v>0</v>
      </c>
      <c r="E27" s="347">
        <v>351</v>
      </c>
      <c r="F27" s="20"/>
      <c r="G27" s="878"/>
      <c r="H27" s="717"/>
      <c r="I27" s="20"/>
      <c r="J27" s="20"/>
      <c r="K27" s="20"/>
      <c r="L27" s="21"/>
      <c r="M27" s="20"/>
      <c r="N27" s="20"/>
      <c r="O27" s="62"/>
      <c r="P27" s="20"/>
      <c r="Q27" s="22" t="s">
        <v>507</v>
      </c>
      <c r="R27" s="23"/>
      <c r="S27" s="23"/>
      <c r="T27" s="23"/>
      <c r="U27" s="24"/>
      <c r="V27" s="24"/>
      <c r="W27" s="22"/>
      <c r="X27" s="22"/>
      <c r="Y27" s="25"/>
      <c r="Z27" s="26"/>
      <c r="AA27" s="23"/>
      <c r="AB27" s="20"/>
      <c r="AC27" s="20"/>
      <c r="AD27" s="20"/>
      <c r="AE27" s="20"/>
      <c r="AF27" s="23"/>
      <c r="AG27" s="20"/>
      <c r="AH27" s="20"/>
      <c r="AI27" s="20"/>
      <c r="AJ27" s="20"/>
      <c r="AK27" s="20"/>
      <c r="AL27" s="20"/>
      <c r="AM27" s="20"/>
      <c r="AN27" s="20"/>
      <c r="AO27" s="20"/>
      <c r="AP27" s="20"/>
      <c r="AQ27" s="20"/>
      <c r="AR27" s="20"/>
      <c r="AS27" s="20"/>
      <c r="AT27" s="20"/>
      <c r="AU27" s="20"/>
      <c r="AV27" s="20"/>
      <c r="AW27" s="20"/>
      <c r="AX27" s="20"/>
      <c r="AY27" s="20"/>
      <c r="AZ27" s="20"/>
      <c r="BA27" s="20"/>
      <c r="BB27" s="20"/>
      <c r="BC27" s="20" t="s">
        <v>20</v>
      </c>
      <c r="BD27" s="26"/>
      <c r="BE27" s="20"/>
      <c r="BF27" s="20"/>
      <c r="BG27" s="20"/>
      <c r="BH27" s="20"/>
      <c r="BI27" s="20"/>
      <c r="BJ27" s="26"/>
      <c r="BK27" s="26"/>
      <c r="BL27" s="26"/>
      <c r="BM27" s="26"/>
      <c r="BN27" s="26"/>
      <c r="BO27" s="26"/>
      <c r="BP27" s="26"/>
      <c r="BQ27" s="26"/>
      <c r="BR27" s="26"/>
      <c r="BS27" s="26"/>
      <c r="BT27" s="26"/>
      <c r="BU27" s="26"/>
      <c r="BV27" s="26"/>
      <c r="BW27" s="27"/>
      <c r="BX27" s="27"/>
      <c r="BY27" s="27"/>
      <c r="BZ27" s="20"/>
      <c r="CA27" s="20"/>
      <c r="CB27" s="20"/>
      <c r="CC27" s="20"/>
      <c r="CD27" s="20"/>
      <c r="CE27" s="20"/>
      <c r="CF27" s="20"/>
      <c r="CG27" s="20"/>
      <c r="CH27" s="20"/>
      <c r="CI27" s="20"/>
      <c r="CJ27" s="20"/>
      <c r="CK27" s="20"/>
      <c r="CL27" s="20"/>
      <c r="CM27" s="20"/>
      <c r="CN27" s="20"/>
      <c r="CO27" s="20"/>
      <c r="CP27" s="20"/>
      <c r="CQ27" s="27"/>
      <c r="CR27" s="20"/>
      <c r="CS27" s="20"/>
      <c r="CT27" s="20"/>
      <c r="CU27" s="20"/>
      <c r="CV27" s="20"/>
      <c r="CW27" s="20"/>
      <c r="CX27" s="363"/>
      <c r="CY27" s="20"/>
      <c r="CZ27" s="28"/>
      <c r="DA27" s="28"/>
      <c r="DB27" s="27"/>
      <c r="DC27" s="27"/>
      <c r="DD27" s="27"/>
      <c r="DE27" s="28"/>
      <c r="DF27" s="20"/>
      <c r="DG27" s="20"/>
      <c r="DH27" s="29"/>
      <c r="DI27" s="20"/>
      <c r="DJ27" s="20"/>
      <c r="DK27" s="20"/>
      <c r="DL27" s="20"/>
      <c r="DM27" s="28"/>
      <c r="DN27" s="103"/>
      <c r="DO27" s="103"/>
      <c r="DP27" s="27"/>
      <c r="DQ27" s="28"/>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row>
    <row r="28" spans="1:148">
      <c r="A28" s="4" t="s">
        <v>382</v>
      </c>
      <c r="B28" s="346" t="s">
        <v>413</v>
      </c>
      <c r="C28" s="346"/>
      <c r="D28" s="720">
        <f t="shared" si="3"/>
        <v>0</v>
      </c>
      <c r="E28" s="596">
        <v>1279</v>
      </c>
      <c r="F28" s="4"/>
      <c r="G28" s="879"/>
      <c r="H28" s="719"/>
      <c r="I28" s="4"/>
      <c r="J28" s="4"/>
      <c r="K28" s="4"/>
      <c r="L28" s="9"/>
      <c r="M28" s="4"/>
      <c r="N28" s="4"/>
      <c r="O28" s="61"/>
      <c r="P28" s="4"/>
      <c r="Q28" s="10" t="s">
        <v>508</v>
      </c>
      <c r="R28" s="11"/>
      <c r="S28" s="11"/>
      <c r="T28" s="11"/>
      <c r="U28" s="12"/>
      <c r="V28" s="12"/>
      <c r="W28" s="10"/>
      <c r="X28" s="10"/>
      <c r="Y28" s="13"/>
      <c r="Z28" s="160"/>
      <c r="AA28" s="11"/>
      <c r="AB28" s="4"/>
      <c r="AC28" s="4"/>
      <c r="AD28" s="4"/>
      <c r="AE28" s="4"/>
      <c r="AF28" s="11"/>
      <c r="AG28" s="4"/>
      <c r="AH28" s="4"/>
      <c r="AI28" s="4"/>
      <c r="AJ28" s="4"/>
      <c r="AK28" s="4"/>
      <c r="AL28" s="4"/>
      <c r="AM28" s="4"/>
      <c r="AN28" s="51"/>
      <c r="AO28" s="51"/>
      <c r="AP28" s="51"/>
      <c r="AQ28" s="51"/>
      <c r="AR28" s="51"/>
      <c r="AS28" s="51"/>
      <c r="AT28" s="51"/>
      <c r="AU28" s="51"/>
      <c r="AV28" s="51"/>
      <c r="AW28" s="51"/>
      <c r="AX28" s="51"/>
      <c r="AY28" s="51"/>
      <c r="AZ28" s="51"/>
      <c r="BA28" s="51"/>
      <c r="BB28" s="51"/>
      <c r="BC28" s="51" t="s">
        <v>20</v>
      </c>
      <c r="BD28" s="57"/>
      <c r="BE28" s="51"/>
      <c r="BF28" s="51"/>
      <c r="BG28" s="51"/>
      <c r="BH28" s="51"/>
      <c r="BI28" s="51"/>
      <c r="BJ28" s="57"/>
      <c r="BK28" s="57"/>
      <c r="BL28" s="57"/>
      <c r="BM28" s="57"/>
      <c r="BN28" s="57"/>
      <c r="BO28" s="57"/>
      <c r="BP28" s="57"/>
      <c r="BQ28" s="57"/>
      <c r="BR28" s="57"/>
      <c r="BS28" s="57"/>
      <c r="BT28" s="57"/>
      <c r="BU28" s="57"/>
      <c r="BV28" s="57"/>
      <c r="BW28" s="58"/>
      <c r="BX28" s="58"/>
      <c r="BY28" s="58"/>
      <c r="BZ28" s="51"/>
      <c r="CA28" s="51"/>
      <c r="CB28" s="51"/>
      <c r="CC28" s="51"/>
      <c r="CD28" s="51"/>
      <c r="CE28" s="51"/>
      <c r="CF28" s="51"/>
      <c r="CG28" s="51"/>
      <c r="CH28" s="51"/>
      <c r="CI28" s="51"/>
      <c r="CJ28" s="51"/>
      <c r="CK28" s="51"/>
      <c r="CL28" s="51"/>
      <c r="CM28" s="51"/>
      <c r="CN28" s="51"/>
      <c r="CO28" s="51"/>
      <c r="CP28" s="51"/>
      <c r="CQ28" s="58"/>
      <c r="CR28" s="51"/>
      <c r="CS28" s="51"/>
      <c r="CT28" s="51"/>
      <c r="CU28" s="51"/>
      <c r="CV28" s="51"/>
      <c r="CW28" s="51"/>
      <c r="CX28" s="377"/>
      <c r="CY28" s="51"/>
      <c r="CZ28" s="59"/>
      <c r="DA28" s="59"/>
      <c r="DB28" s="58"/>
      <c r="DC28" s="58"/>
      <c r="DD28" s="58"/>
      <c r="DE28" s="59"/>
      <c r="DF28" s="51"/>
      <c r="DG28" s="51"/>
      <c r="DH28" s="60"/>
      <c r="DI28" s="51"/>
      <c r="DJ28" s="51"/>
      <c r="DK28" s="51"/>
      <c r="DL28" s="51"/>
      <c r="DM28" s="59"/>
      <c r="DN28" s="102"/>
      <c r="DO28" s="102"/>
      <c r="DP28" s="58"/>
      <c r="DQ28" s="59"/>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row>
    <row r="29" spans="1:148" s="56" customFormat="1">
      <c r="A29" s="160" t="s">
        <v>207</v>
      </c>
      <c r="B29" s="346" t="s">
        <v>695</v>
      </c>
      <c r="C29" s="367">
        <v>400</v>
      </c>
      <c r="D29" s="720">
        <f t="shared" si="3"/>
        <v>215</v>
      </c>
      <c r="E29" s="367">
        <v>207</v>
      </c>
      <c r="F29" s="160" t="s">
        <v>185</v>
      </c>
      <c r="G29" s="873" t="s">
        <v>639</v>
      </c>
      <c r="H29" s="714">
        <v>215</v>
      </c>
      <c r="I29" s="160" t="s">
        <v>201</v>
      </c>
      <c r="J29" s="160"/>
      <c r="K29" s="160" t="s">
        <v>5</v>
      </c>
      <c r="L29" s="160" t="s">
        <v>208</v>
      </c>
      <c r="M29" s="368">
        <v>39.889899999999997</v>
      </c>
      <c r="N29" s="160">
        <v>20.59957</v>
      </c>
      <c r="O29" s="369">
        <v>0</v>
      </c>
      <c r="P29" s="160">
        <v>0</v>
      </c>
      <c r="Q29" s="370" t="s">
        <v>507</v>
      </c>
      <c r="R29" s="371"/>
      <c r="S29" s="372" t="s">
        <v>201</v>
      </c>
      <c r="T29" s="372" t="s">
        <v>20</v>
      </c>
      <c r="U29" s="373" t="s">
        <v>20</v>
      </c>
      <c r="V29" s="373" t="s">
        <v>0</v>
      </c>
      <c r="W29" s="374" t="s">
        <v>20</v>
      </c>
      <c r="X29" s="374" t="s">
        <v>20</v>
      </c>
      <c r="Y29" s="160" t="s">
        <v>20</v>
      </c>
      <c r="Z29" s="160" t="s">
        <v>198</v>
      </c>
      <c r="AA29" s="372"/>
      <c r="AB29" s="160">
        <v>72</v>
      </c>
      <c r="AC29" s="160" t="s">
        <v>197</v>
      </c>
      <c r="AD29" s="160"/>
      <c r="AE29" s="160">
        <v>18</v>
      </c>
      <c r="AF29" s="372"/>
      <c r="AG29" s="160"/>
      <c r="AH29" s="160">
        <v>0</v>
      </c>
      <c r="AI29" s="160">
        <v>25</v>
      </c>
      <c r="AJ29" s="160">
        <v>25</v>
      </c>
      <c r="AK29" s="160">
        <v>50</v>
      </c>
      <c r="AL29" s="160" t="s">
        <v>371</v>
      </c>
      <c r="AM29" s="160" t="s">
        <v>301</v>
      </c>
      <c r="AN29" s="57"/>
      <c r="AO29" s="57" t="s">
        <v>20</v>
      </c>
      <c r="AP29" s="57"/>
      <c r="AQ29" s="57"/>
      <c r="AR29" s="57"/>
      <c r="AS29" s="57"/>
      <c r="AT29" s="57"/>
      <c r="AU29" s="57"/>
      <c r="AV29" s="57"/>
      <c r="AW29" s="57">
        <v>215</v>
      </c>
      <c r="AX29" s="57"/>
      <c r="AY29" s="57"/>
      <c r="AZ29" s="57"/>
      <c r="BA29" s="57"/>
      <c r="BB29" s="57"/>
      <c r="BC29" s="57" t="s">
        <v>20</v>
      </c>
      <c r="BD29" s="57">
        <v>100</v>
      </c>
      <c r="BE29" s="57">
        <v>100</v>
      </c>
      <c r="BF29" s="57"/>
      <c r="BG29" s="57">
        <v>0</v>
      </c>
      <c r="BH29" s="57">
        <v>0</v>
      </c>
      <c r="BI29" s="57"/>
      <c r="BJ29" s="57">
        <v>17</v>
      </c>
      <c r="BK29" s="57" t="s">
        <v>20</v>
      </c>
      <c r="BL29" s="57">
        <v>0</v>
      </c>
      <c r="BM29" s="57"/>
      <c r="BN29" s="57">
        <v>19</v>
      </c>
      <c r="BO29" s="57">
        <v>0</v>
      </c>
      <c r="BP29" s="57" t="s">
        <v>20</v>
      </c>
      <c r="BQ29" s="57"/>
      <c r="BR29" s="57"/>
      <c r="BS29" s="57">
        <v>35</v>
      </c>
      <c r="BT29" s="57">
        <v>0</v>
      </c>
      <c r="BU29" s="57" t="s">
        <v>188</v>
      </c>
      <c r="BV29" s="57" t="s">
        <v>0</v>
      </c>
      <c r="BW29" s="57" t="s">
        <v>277</v>
      </c>
      <c r="BX29" s="57" t="s">
        <v>427</v>
      </c>
      <c r="BY29" s="57" t="s">
        <v>0</v>
      </c>
      <c r="BZ29" s="57" t="s">
        <v>0</v>
      </c>
      <c r="CA29" s="57" t="s">
        <v>20</v>
      </c>
      <c r="CB29" s="57" t="s">
        <v>20</v>
      </c>
      <c r="CC29" s="57">
        <v>100</v>
      </c>
      <c r="CD29" s="57" t="s">
        <v>20</v>
      </c>
      <c r="CE29" s="57" t="s">
        <v>0</v>
      </c>
      <c r="CF29" s="57" t="s">
        <v>312</v>
      </c>
      <c r="CG29" s="57" t="s">
        <v>20</v>
      </c>
      <c r="CH29" s="57" t="s">
        <v>20</v>
      </c>
      <c r="CI29" s="57" t="s">
        <v>0</v>
      </c>
      <c r="CJ29" s="57" t="s">
        <v>20</v>
      </c>
      <c r="CK29" s="57" t="s">
        <v>0</v>
      </c>
      <c r="CL29" s="57" t="s">
        <v>244</v>
      </c>
      <c r="CM29" s="57"/>
      <c r="CN29" s="57"/>
      <c r="CO29" s="57"/>
      <c r="CP29" s="57"/>
      <c r="CQ29" s="57"/>
      <c r="CR29" s="57" t="s">
        <v>20</v>
      </c>
      <c r="CS29" s="57" t="s">
        <v>0</v>
      </c>
      <c r="CT29" s="57" t="s">
        <v>20</v>
      </c>
      <c r="CU29" s="57" t="s">
        <v>20</v>
      </c>
      <c r="CV29" s="375" t="s">
        <v>316</v>
      </c>
      <c r="CW29" s="376"/>
      <c r="CX29" s="377"/>
      <c r="CY29" s="57"/>
      <c r="CZ29" s="377" t="s">
        <v>20</v>
      </c>
      <c r="DA29" s="377" t="s">
        <v>0</v>
      </c>
      <c r="DB29" s="57" t="s">
        <v>0</v>
      </c>
      <c r="DC29" s="57" t="s">
        <v>20</v>
      </c>
      <c r="DD29" s="57" t="s">
        <v>20</v>
      </c>
      <c r="DE29" s="377" t="s">
        <v>20</v>
      </c>
      <c r="DF29" s="57" t="s">
        <v>20</v>
      </c>
      <c r="DG29" s="57" t="s">
        <v>0</v>
      </c>
      <c r="DH29" s="57" t="s">
        <v>20</v>
      </c>
      <c r="DI29" s="57" t="s">
        <v>20</v>
      </c>
      <c r="DJ29" s="57" t="s">
        <v>209</v>
      </c>
      <c r="DK29" s="57" t="s">
        <v>210</v>
      </c>
      <c r="DL29" s="375" t="s">
        <v>211</v>
      </c>
      <c r="DM29" s="378"/>
      <c r="DN29" s="379">
        <v>202052965802541</v>
      </c>
      <c r="DO29" s="379" t="s">
        <v>212</v>
      </c>
      <c r="DP29" s="57">
        <v>887</v>
      </c>
      <c r="DQ29" s="377" t="s">
        <v>213</v>
      </c>
      <c r="DR29" s="57" t="s">
        <v>214</v>
      </c>
      <c r="DS29" s="57">
        <v>1</v>
      </c>
      <c r="DT29" s="57"/>
      <c r="DU29" s="57">
        <v>-1</v>
      </c>
      <c r="DV29" s="57"/>
      <c r="DW29" s="57"/>
      <c r="DX29" s="57"/>
      <c r="DY29" s="57"/>
      <c r="DZ29" s="57"/>
      <c r="EA29" s="57"/>
      <c r="EB29" s="57"/>
      <c r="EC29" s="57"/>
      <c r="ED29" s="57"/>
      <c r="EE29" s="57"/>
      <c r="EF29" s="57"/>
      <c r="EG29" s="57"/>
      <c r="EH29" s="57"/>
      <c r="EI29" s="57"/>
      <c r="EJ29" s="57"/>
      <c r="EK29" s="57"/>
      <c r="EL29" s="57"/>
      <c r="EM29" s="57"/>
      <c r="EN29" s="57"/>
      <c r="EO29" s="57"/>
      <c r="EP29" s="57"/>
      <c r="EQ29" s="57"/>
      <c r="ER29" s="57"/>
    </row>
    <row r="30" spans="1:148" s="30" customFormat="1">
      <c r="A30" s="20" t="s">
        <v>383</v>
      </c>
      <c r="B30" s="347" t="s">
        <v>414</v>
      </c>
      <c r="C30" s="347">
        <v>2500</v>
      </c>
      <c r="D30" s="721">
        <f t="shared" si="3"/>
        <v>1764.5714285714287</v>
      </c>
      <c r="E30" s="347">
        <v>2280</v>
      </c>
      <c r="F30" s="20" t="s">
        <v>472</v>
      </c>
      <c r="G30" s="876" t="s">
        <v>639</v>
      </c>
      <c r="H30" s="717">
        <v>2100</v>
      </c>
      <c r="I30" s="20" t="s">
        <v>254</v>
      </c>
      <c r="J30" s="20"/>
      <c r="K30" s="20" t="s">
        <v>5</v>
      </c>
      <c r="L30" s="21" t="s">
        <v>498</v>
      </c>
      <c r="M30" s="20">
        <v>40.700949999999999</v>
      </c>
      <c r="N30" s="20">
        <v>22.863939999999999</v>
      </c>
      <c r="O30" s="62">
        <v>0</v>
      </c>
      <c r="P30" s="20">
        <v>0</v>
      </c>
      <c r="Q30" s="22" t="s">
        <v>507</v>
      </c>
      <c r="R30" s="23"/>
      <c r="S30" s="23" t="s">
        <v>499</v>
      </c>
      <c r="T30" s="23" t="s">
        <v>20</v>
      </c>
      <c r="U30" s="24" t="s">
        <v>0</v>
      </c>
      <c r="V30" s="24" t="s">
        <v>0</v>
      </c>
      <c r="W30" s="22" t="s">
        <v>0</v>
      </c>
      <c r="X30" s="22" t="s">
        <v>20</v>
      </c>
      <c r="Y30" s="25" t="s">
        <v>20</v>
      </c>
      <c r="Z30" s="26" t="s">
        <v>198</v>
      </c>
      <c r="AA30" s="23"/>
      <c r="AB30" s="20">
        <v>60</v>
      </c>
      <c r="AC30" s="20" t="s">
        <v>196</v>
      </c>
      <c r="AD30" s="20"/>
      <c r="AE30" s="20">
        <v>30</v>
      </c>
      <c r="AF30" s="23" t="s">
        <v>197</v>
      </c>
      <c r="AG30" s="20"/>
      <c r="AH30" s="20">
        <v>10</v>
      </c>
      <c r="AI30" s="20">
        <v>32</v>
      </c>
      <c r="AJ30" s="20">
        <v>28</v>
      </c>
      <c r="AK30" s="20">
        <v>40</v>
      </c>
      <c r="AL30" s="20" t="s">
        <v>371</v>
      </c>
      <c r="AM30" s="20" t="s">
        <v>301</v>
      </c>
      <c r="AN30" s="20"/>
      <c r="AO30" s="20" t="s">
        <v>0</v>
      </c>
      <c r="AP30" s="20"/>
      <c r="AQ30" s="20">
        <v>140</v>
      </c>
      <c r="AR30" s="20">
        <v>24</v>
      </c>
      <c r="AS30" s="20">
        <v>0</v>
      </c>
      <c r="AT30" s="20">
        <v>160</v>
      </c>
      <c r="AU30" s="20">
        <v>0</v>
      </c>
      <c r="AV30" s="20"/>
      <c r="AW30" s="20">
        <v>0</v>
      </c>
      <c r="AX30" s="20"/>
      <c r="AY30" s="20">
        <v>6</v>
      </c>
      <c r="AZ30" s="20">
        <v>2</v>
      </c>
      <c r="BA30" s="20">
        <v>0</v>
      </c>
      <c r="BB30" s="20">
        <v>0</v>
      </c>
      <c r="BC30" s="20" t="s">
        <v>201</v>
      </c>
      <c r="BD30" s="26">
        <v>20</v>
      </c>
      <c r="BE30" s="20">
        <v>40</v>
      </c>
      <c r="BF30" s="20">
        <v>0</v>
      </c>
      <c r="BG30" s="20">
        <v>0</v>
      </c>
      <c r="BH30" s="20">
        <v>0</v>
      </c>
      <c r="BI30" s="20"/>
      <c r="BJ30" s="26">
        <v>51</v>
      </c>
      <c r="BK30" s="57" t="s">
        <v>20</v>
      </c>
      <c r="BL30" s="26">
        <v>0</v>
      </c>
      <c r="BM30" s="26"/>
      <c r="BN30" s="26">
        <v>50</v>
      </c>
      <c r="BO30" s="26">
        <v>35</v>
      </c>
      <c r="BP30" s="57" t="s">
        <v>20</v>
      </c>
      <c r="BQ30" s="26"/>
      <c r="BR30" s="26">
        <v>46</v>
      </c>
      <c r="BS30" s="26">
        <v>1</v>
      </c>
      <c r="BT30" s="26">
        <v>0</v>
      </c>
      <c r="BU30" s="26" t="s">
        <v>188</v>
      </c>
      <c r="BV30" s="26" t="s">
        <v>0</v>
      </c>
      <c r="BW30" s="26" t="s">
        <v>309</v>
      </c>
      <c r="BX30" s="27" t="s">
        <v>500</v>
      </c>
      <c r="BY30" s="27" t="s">
        <v>20</v>
      </c>
      <c r="BZ30" s="20" t="s">
        <v>0</v>
      </c>
      <c r="CA30" s="20" t="s">
        <v>0</v>
      </c>
      <c r="CB30" s="20" t="s">
        <v>20</v>
      </c>
      <c r="CC30" s="20">
        <v>100</v>
      </c>
      <c r="CD30" s="20" t="s">
        <v>0</v>
      </c>
      <c r="CE30" s="20" t="s">
        <v>20</v>
      </c>
      <c r="CF30" s="20" t="s">
        <v>625</v>
      </c>
      <c r="CG30" s="20" t="s">
        <v>20</v>
      </c>
      <c r="CH30" s="20" t="s">
        <v>0</v>
      </c>
      <c r="CI30" s="20" t="s">
        <v>0</v>
      </c>
      <c r="CJ30" s="20" t="s">
        <v>20</v>
      </c>
      <c r="CK30" s="20" t="s">
        <v>20</v>
      </c>
      <c r="CL30" s="20" t="s">
        <v>474</v>
      </c>
      <c r="CM30" s="20" t="s">
        <v>20</v>
      </c>
      <c r="CN30" s="20" t="s">
        <v>20</v>
      </c>
      <c r="CO30" s="20" t="s">
        <v>0</v>
      </c>
      <c r="CP30" s="20" t="s">
        <v>20</v>
      </c>
      <c r="CQ30" s="27"/>
      <c r="CR30" s="20" t="s">
        <v>0</v>
      </c>
      <c r="CS30" s="20" t="s">
        <v>0</v>
      </c>
      <c r="CT30" s="20" t="s">
        <v>20</v>
      </c>
      <c r="CU30" s="20" t="s">
        <v>20</v>
      </c>
      <c r="CV30" s="20" t="s">
        <v>464</v>
      </c>
      <c r="CW30" s="20"/>
      <c r="CX30" s="363">
        <v>75</v>
      </c>
      <c r="CY30" s="20" t="s">
        <v>501</v>
      </c>
      <c r="CZ30" s="28" t="s">
        <v>20</v>
      </c>
      <c r="DA30" s="28" t="s">
        <v>0</v>
      </c>
      <c r="DB30" s="27" t="s">
        <v>0</v>
      </c>
      <c r="DC30" s="27" t="s">
        <v>20</v>
      </c>
      <c r="DD30" s="27" t="s">
        <v>20</v>
      </c>
      <c r="DE30" s="28" t="s">
        <v>0</v>
      </c>
      <c r="DF30" s="20" t="s">
        <v>0</v>
      </c>
      <c r="DG30" s="20" t="s">
        <v>0</v>
      </c>
      <c r="DH30" s="29" t="s">
        <v>20</v>
      </c>
      <c r="DI30" s="20" t="s">
        <v>20</v>
      </c>
      <c r="DJ30" s="20"/>
      <c r="DK30" s="20" t="s">
        <v>502</v>
      </c>
      <c r="DL30" s="20" t="s">
        <v>503</v>
      </c>
      <c r="DM30" s="28"/>
      <c r="DN30" s="103" t="s">
        <v>468</v>
      </c>
      <c r="DO30" s="103" t="s">
        <v>504</v>
      </c>
      <c r="DP30" s="27">
        <v>1279</v>
      </c>
      <c r="DQ30" s="28" t="s">
        <v>505</v>
      </c>
      <c r="DR30" s="20" t="s">
        <v>506</v>
      </c>
      <c r="DS30" s="20">
        <v>19</v>
      </c>
      <c r="DT30" s="20"/>
      <c r="DU30" s="20">
        <v>-1</v>
      </c>
      <c r="DV30" s="20"/>
      <c r="DW30" s="20"/>
      <c r="DX30" s="20"/>
      <c r="DY30" s="20"/>
      <c r="DZ30" s="20"/>
      <c r="EA30" s="20"/>
      <c r="EB30" s="20"/>
      <c r="EC30" s="20"/>
      <c r="ED30" s="20"/>
      <c r="EE30" s="20"/>
      <c r="EF30" s="20"/>
      <c r="EG30" s="20"/>
      <c r="EH30" s="20"/>
      <c r="EI30" s="20"/>
      <c r="EJ30" s="20"/>
      <c r="EK30" s="20"/>
      <c r="EL30" s="20"/>
      <c r="EM30" s="20"/>
      <c r="EN30" s="20"/>
      <c r="EO30" s="20"/>
      <c r="EP30" s="20"/>
      <c r="EQ30" s="20"/>
      <c r="ER30" s="20"/>
    </row>
    <row r="31" spans="1:148">
      <c r="A31" s="4" t="s">
        <v>707</v>
      </c>
      <c r="B31" s="346" t="s">
        <v>415</v>
      </c>
      <c r="C31" s="346">
        <v>2500</v>
      </c>
      <c r="D31" s="720">
        <f t="shared" si="3"/>
        <v>4114.2857142857147</v>
      </c>
      <c r="E31" s="346">
        <v>3520</v>
      </c>
      <c r="F31" s="4" t="s">
        <v>472</v>
      </c>
      <c r="G31" s="880" t="s">
        <v>639</v>
      </c>
      <c r="H31" s="719">
        <v>3540</v>
      </c>
      <c r="I31" s="4" t="s">
        <v>201</v>
      </c>
      <c r="J31" s="4"/>
      <c r="K31" s="4" t="s">
        <v>5</v>
      </c>
      <c r="L31" s="9"/>
      <c r="M31" s="4"/>
      <c r="N31" s="4"/>
      <c r="O31" s="61"/>
      <c r="P31" s="4"/>
      <c r="Q31" s="10" t="s">
        <v>507</v>
      </c>
      <c r="R31" s="11"/>
      <c r="S31" s="11" t="s">
        <v>201</v>
      </c>
      <c r="T31" s="11" t="s">
        <v>20</v>
      </c>
      <c r="U31" s="12" t="s">
        <v>20</v>
      </c>
      <c r="V31" s="12" t="s">
        <v>0</v>
      </c>
      <c r="W31" s="10" t="s">
        <v>20</v>
      </c>
      <c r="X31" s="10" t="s">
        <v>20</v>
      </c>
      <c r="Y31" s="13" t="s">
        <v>20</v>
      </c>
      <c r="Z31" s="160" t="s">
        <v>198</v>
      </c>
      <c r="AA31" s="11"/>
      <c r="AB31" s="4">
        <v>60</v>
      </c>
      <c r="AC31" s="4" t="s">
        <v>196</v>
      </c>
      <c r="AD31" s="4"/>
      <c r="AE31" s="4">
        <v>40</v>
      </c>
      <c r="AF31" s="11"/>
      <c r="AG31" s="4"/>
      <c r="AH31" s="4">
        <v>0</v>
      </c>
      <c r="AI31" s="4">
        <v>20</v>
      </c>
      <c r="AJ31" s="4">
        <v>40</v>
      </c>
      <c r="AK31" s="4">
        <v>40</v>
      </c>
      <c r="AL31" s="4" t="s">
        <v>371</v>
      </c>
      <c r="AM31" s="4" t="s">
        <v>301</v>
      </c>
      <c r="AN31" s="51"/>
      <c r="AO31" s="51" t="s">
        <v>0</v>
      </c>
      <c r="AP31" s="51"/>
      <c r="AQ31" s="51">
        <v>600</v>
      </c>
      <c r="AR31" s="51">
        <v>24</v>
      </c>
      <c r="AS31" s="51">
        <v>0</v>
      </c>
      <c r="AT31" s="51">
        <v>0</v>
      </c>
      <c r="AU31" s="51">
        <v>0</v>
      </c>
      <c r="AV31" s="51"/>
      <c r="AW31" s="51">
        <v>0</v>
      </c>
      <c r="AX31" s="51"/>
      <c r="AY31" s="51">
        <v>6</v>
      </c>
      <c r="AZ31" s="51">
        <v>3</v>
      </c>
      <c r="BA31" s="51">
        <v>0</v>
      </c>
      <c r="BB31" s="51">
        <v>0</v>
      </c>
      <c r="BC31" s="51" t="s">
        <v>201</v>
      </c>
      <c r="BD31" s="57">
        <v>20</v>
      </c>
      <c r="BE31" s="51">
        <v>20</v>
      </c>
      <c r="BF31" s="51">
        <v>30</v>
      </c>
      <c r="BG31" s="51">
        <v>40</v>
      </c>
      <c r="BH31" s="51">
        <v>0</v>
      </c>
      <c r="BI31" s="51"/>
      <c r="BJ31" s="57">
        <v>30</v>
      </c>
      <c r="BK31" s="57" t="s">
        <v>20</v>
      </c>
      <c r="BL31" s="57">
        <v>5</v>
      </c>
      <c r="BM31" s="57"/>
      <c r="BN31" s="57">
        <v>15</v>
      </c>
      <c r="BO31" s="57">
        <v>15</v>
      </c>
      <c r="BP31" s="57" t="s">
        <v>20</v>
      </c>
      <c r="BQ31" s="57"/>
      <c r="BR31" s="57"/>
      <c r="BS31" s="57">
        <v>10</v>
      </c>
      <c r="BT31" s="57">
        <v>1</v>
      </c>
      <c r="BU31" s="57" t="s">
        <v>0</v>
      </c>
      <c r="BV31" s="57" t="s">
        <v>0</v>
      </c>
      <c r="BW31" s="26" t="s">
        <v>309</v>
      </c>
      <c r="BX31" s="58" t="s">
        <v>473</v>
      </c>
      <c r="BY31" s="58" t="s">
        <v>0</v>
      </c>
      <c r="BZ31" s="51" t="s">
        <v>0</v>
      </c>
      <c r="CA31" s="51" t="s">
        <v>0</v>
      </c>
      <c r="CB31" s="51" t="s">
        <v>20</v>
      </c>
      <c r="CC31" s="51">
        <v>100</v>
      </c>
      <c r="CD31" s="51" t="s">
        <v>20</v>
      </c>
      <c r="CE31" s="51" t="s">
        <v>20</v>
      </c>
      <c r="CF31" s="51" t="s">
        <v>313</v>
      </c>
      <c r="CG31" s="51" t="s">
        <v>20</v>
      </c>
      <c r="CH31" s="51" t="s">
        <v>0</v>
      </c>
      <c r="CI31" s="51" t="s">
        <v>0</v>
      </c>
      <c r="CJ31" s="51" t="s">
        <v>0</v>
      </c>
      <c r="CK31" s="51" t="s">
        <v>20</v>
      </c>
      <c r="CL31" s="51" t="s">
        <v>474</v>
      </c>
      <c r="CM31" s="51" t="s">
        <v>20</v>
      </c>
      <c r="CN31" s="51" t="s">
        <v>20</v>
      </c>
      <c r="CO31" s="51" t="s">
        <v>0</v>
      </c>
      <c r="CP31" s="51" t="s">
        <v>20</v>
      </c>
      <c r="CQ31" s="58"/>
      <c r="CR31" s="51" t="s">
        <v>20</v>
      </c>
      <c r="CS31" s="51" t="s">
        <v>0</v>
      </c>
      <c r="CT31" s="51" t="s">
        <v>311</v>
      </c>
      <c r="CU31" s="51" t="s">
        <v>0</v>
      </c>
      <c r="CV31" s="51" t="s">
        <v>464</v>
      </c>
      <c r="CW31" s="51">
        <v>0</v>
      </c>
      <c r="CX31" s="377"/>
      <c r="CY31" s="51" t="s">
        <v>475</v>
      </c>
      <c r="CZ31" s="59" t="s">
        <v>20</v>
      </c>
      <c r="DA31" s="59" t="s">
        <v>0</v>
      </c>
      <c r="DB31" s="58" t="s">
        <v>0</v>
      </c>
      <c r="DC31" s="58" t="s">
        <v>20</v>
      </c>
      <c r="DD31" s="58" t="s">
        <v>20</v>
      </c>
      <c r="DE31" s="59" t="s">
        <v>20</v>
      </c>
      <c r="DF31" s="51" t="s">
        <v>20</v>
      </c>
      <c r="DG31" s="51" t="s">
        <v>0</v>
      </c>
      <c r="DH31" s="60" t="s">
        <v>20</v>
      </c>
      <c r="DI31" s="51" t="s">
        <v>20</v>
      </c>
      <c r="DJ31" s="51"/>
      <c r="DK31" s="51" t="s">
        <v>476</v>
      </c>
      <c r="DL31" s="51" t="s">
        <v>477</v>
      </c>
      <c r="DM31" s="59"/>
      <c r="DN31" s="102" t="s">
        <v>468</v>
      </c>
      <c r="DO31" s="102" t="s">
        <v>478</v>
      </c>
      <c r="DP31" s="58">
        <v>1275</v>
      </c>
      <c r="DQ31" s="59" t="s">
        <v>479</v>
      </c>
      <c r="DR31" s="51" t="s">
        <v>480</v>
      </c>
      <c r="DS31" s="51">
        <v>15</v>
      </c>
      <c r="DT31" s="51"/>
      <c r="DU31" s="51">
        <v>-1</v>
      </c>
      <c r="DV31" s="51"/>
      <c r="DW31" s="51"/>
      <c r="DX31" s="51"/>
      <c r="DY31" s="51"/>
      <c r="DZ31" s="51"/>
      <c r="EA31" s="51"/>
      <c r="EB31" s="51"/>
      <c r="EC31" s="51"/>
      <c r="ED31" s="51"/>
      <c r="EE31" s="51"/>
      <c r="EF31" s="51"/>
      <c r="EG31" s="51"/>
      <c r="EH31" s="51"/>
      <c r="EI31" s="51"/>
      <c r="EJ31" s="51"/>
      <c r="EK31" s="51"/>
      <c r="EL31" s="51"/>
      <c r="EM31" s="51"/>
      <c r="EN31" s="51"/>
      <c r="EO31" s="51"/>
      <c r="EP31" s="51"/>
      <c r="EQ31" s="51"/>
      <c r="ER31" s="51"/>
    </row>
    <row r="32" spans="1:148" s="30" customFormat="1">
      <c r="A32" s="20" t="s">
        <v>384</v>
      </c>
      <c r="B32" s="347" t="s">
        <v>415</v>
      </c>
      <c r="C32" s="347">
        <v>2500</v>
      </c>
      <c r="D32" s="721">
        <f t="shared" si="3"/>
        <v>3428.5714285714284</v>
      </c>
      <c r="E32" s="347">
        <v>3900</v>
      </c>
      <c r="F32" s="20" t="s">
        <v>472</v>
      </c>
      <c r="G32" s="876" t="s">
        <v>639</v>
      </c>
      <c r="H32" s="717">
        <v>3800</v>
      </c>
      <c r="I32" s="20" t="s">
        <v>201</v>
      </c>
      <c r="J32" s="20"/>
      <c r="K32" s="20" t="s">
        <v>5</v>
      </c>
      <c r="L32" s="21" t="s">
        <v>481</v>
      </c>
      <c r="M32" s="20">
        <v>41.094479999999997</v>
      </c>
      <c r="N32" s="20">
        <v>22.77195</v>
      </c>
      <c r="O32" s="62">
        <v>0</v>
      </c>
      <c r="P32" s="20">
        <v>0</v>
      </c>
      <c r="Q32" s="22" t="s">
        <v>507</v>
      </c>
      <c r="R32" s="23"/>
      <c r="S32" s="23" t="s">
        <v>201</v>
      </c>
      <c r="T32" s="23" t="s">
        <v>20</v>
      </c>
      <c r="U32" s="24" t="s">
        <v>20</v>
      </c>
      <c r="V32" s="24" t="s">
        <v>0</v>
      </c>
      <c r="W32" s="22" t="s">
        <v>20</v>
      </c>
      <c r="X32" s="22" t="s">
        <v>20</v>
      </c>
      <c r="Y32" s="25" t="s">
        <v>20</v>
      </c>
      <c r="Z32" s="26" t="s">
        <v>198</v>
      </c>
      <c r="AA32" s="23"/>
      <c r="AB32" s="20">
        <v>65</v>
      </c>
      <c r="AC32" s="20" t="s">
        <v>196</v>
      </c>
      <c r="AD32" s="20"/>
      <c r="AE32" s="20">
        <v>35</v>
      </c>
      <c r="AF32" s="23"/>
      <c r="AG32" s="20"/>
      <c r="AH32" s="20">
        <v>0</v>
      </c>
      <c r="AI32" s="20">
        <v>32</v>
      </c>
      <c r="AJ32" s="20">
        <v>28</v>
      </c>
      <c r="AK32" s="20">
        <v>40</v>
      </c>
      <c r="AL32" s="20" t="s">
        <v>371</v>
      </c>
      <c r="AM32" s="20" t="s">
        <v>301</v>
      </c>
      <c r="AN32" s="20"/>
      <c r="AO32" s="20" t="s">
        <v>0</v>
      </c>
      <c r="AP32" s="20"/>
      <c r="AQ32" s="20">
        <v>500</v>
      </c>
      <c r="AR32" s="20">
        <v>24</v>
      </c>
      <c r="AS32" s="20">
        <v>0</v>
      </c>
      <c r="AT32" s="20">
        <v>0</v>
      </c>
      <c r="AU32" s="20">
        <v>0</v>
      </c>
      <c r="AV32" s="20"/>
      <c r="AW32" s="20">
        <v>0</v>
      </c>
      <c r="AX32" s="20"/>
      <c r="AY32" s="20">
        <v>7</v>
      </c>
      <c r="AZ32" s="20">
        <v>2</v>
      </c>
      <c r="BA32" s="20">
        <v>0</v>
      </c>
      <c r="BB32" s="20">
        <v>0</v>
      </c>
      <c r="BC32" s="20" t="s">
        <v>201</v>
      </c>
      <c r="BD32" s="26">
        <v>20</v>
      </c>
      <c r="BE32" s="20">
        <v>10</v>
      </c>
      <c r="BF32" s="20">
        <v>20</v>
      </c>
      <c r="BG32" s="20">
        <v>10</v>
      </c>
      <c r="BH32" s="20">
        <v>0</v>
      </c>
      <c r="BI32" s="20"/>
      <c r="BJ32" s="26">
        <v>30</v>
      </c>
      <c r="BK32" s="57" t="s">
        <v>20</v>
      </c>
      <c r="BL32" s="26">
        <v>0</v>
      </c>
      <c r="BM32" s="26"/>
      <c r="BN32" s="26">
        <v>5</v>
      </c>
      <c r="BO32" s="26"/>
      <c r="BP32" s="26"/>
      <c r="BQ32" s="26"/>
      <c r="BR32" s="26"/>
      <c r="BS32" s="26">
        <v>10</v>
      </c>
      <c r="BT32" s="26">
        <v>1</v>
      </c>
      <c r="BU32" s="26" t="s">
        <v>0</v>
      </c>
      <c r="BV32" s="26" t="s">
        <v>0</v>
      </c>
      <c r="BW32" s="26" t="s">
        <v>309</v>
      </c>
      <c r="BX32" s="27" t="s">
        <v>473</v>
      </c>
      <c r="BY32" s="27" t="s">
        <v>0</v>
      </c>
      <c r="BZ32" s="20" t="s">
        <v>0</v>
      </c>
      <c r="CA32" s="20" t="s">
        <v>0</v>
      </c>
      <c r="CB32" s="20" t="s">
        <v>20</v>
      </c>
      <c r="CC32" s="20">
        <v>100</v>
      </c>
      <c r="CD32" s="20" t="s">
        <v>20</v>
      </c>
      <c r="CE32" s="20" t="s">
        <v>20</v>
      </c>
      <c r="CF32" s="20" t="s">
        <v>313</v>
      </c>
      <c r="CG32" s="20" t="s">
        <v>20</v>
      </c>
      <c r="CH32" s="20" t="s">
        <v>0</v>
      </c>
      <c r="CI32" s="20" t="s">
        <v>0</v>
      </c>
      <c r="CJ32" s="20" t="s">
        <v>311</v>
      </c>
      <c r="CK32" s="20" t="s">
        <v>20</v>
      </c>
      <c r="CL32" s="20" t="s">
        <v>474</v>
      </c>
      <c r="CM32" s="20" t="s">
        <v>20</v>
      </c>
      <c r="CN32" s="20" t="s">
        <v>20</v>
      </c>
      <c r="CO32" s="20" t="s">
        <v>0</v>
      </c>
      <c r="CP32" s="20" t="s">
        <v>20</v>
      </c>
      <c r="CQ32" s="27"/>
      <c r="CR32" s="20" t="s">
        <v>20</v>
      </c>
      <c r="CS32" s="20" t="s">
        <v>0</v>
      </c>
      <c r="CT32" s="20" t="s">
        <v>20</v>
      </c>
      <c r="CU32" s="20" t="s">
        <v>0</v>
      </c>
      <c r="CV32" s="20" t="s">
        <v>464</v>
      </c>
      <c r="CW32" s="20">
        <v>0</v>
      </c>
      <c r="CX32" s="363"/>
      <c r="CY32" s="20" t="s">
        <v>475</v>
      </c>
      <c r="CZ32" s="28" t="s">
        <v>20</v>
      </c>
      <c r="DA32" s="28" t="s">
        <v>0</v>
      </c>
      <c r="DB32" s="27" t="s">
        <v>0</v>
      </c>
      <c r="DC32" s="27" t="s">
        <v>20</v>
      </c>
      <c r="DD32" s="27" t="s">
        <v>20</v>
      </c>
      <c r="DE32" s="28" t="s">
        <v>20</v>
      </c>
      <c r="DF32" s="20" t="s">
        <v>20</v>
      </c>
      <c r="DG32" s="20" t="s">
        <v>0</v>
      </c>
      <c r="DH32" s="29" t="s">
        <v>20</v>
      </c>
      <c r="DI32" s="20" t="s">
        <v>20</v>
      </c>
      <c r="DJ32" s="20"/>
      <c r="DK32" s="20" t="s">
        <v>477</v>
      </c>
      <c r="DL32" s="20" t="s">
        <v>482</v>
      </c>
      <c r="DM32" s="28"/>
      <c r="DN32" s="103" t="s">
        <v>468</v>
      </c>
      <c r="DO32" s="103" t="s">
        <v>483</v>
      </c>
      <c r="DP32" s="27">
        <v>1276</v>
      </c>
      <c r="DQ32" s="28" t="s">
        <v>484</v>
      </c>
      <c r="DR32" s="20" t="s">
        <v>485</v>
      </c>
      <c r="DS32" s="20">
        <v>16</v>
      </c>
      <c r="DT32" s="20"/>
      <c r="DU32" s="20">
        <v>-1</v>
      </c>
      <c r="DV32" s="20"/>
      <c r="DW32" s="20"/>
      <c r="DX32" s="20"/>
      <c r="DY32" s="20"/>
      <c r="DZ32" s="20"/>
      <c r="EA32" s="20"/>
      <c r="EB32" s="20"/>
      <c r="EC32" s="20"/>
      <c r="ED32" s="20"/>
      <c r="EE32" s="20"/>
      <c r="EF32" s="20"/>
      <c r="EG32" s="20"/>
      <c r="EH32" s="20"/>
      <c r="EI32" s="20"/>
      <c r="EJ32" s="20"/>
      <c r="EK32" s="20"/>
      <c r="EL32" s="20"/>
      <c r="EM32" s="20"/>
      <c r="EN32" s="20"/>
      <c r="EO32" s="20"/>
      <c r="EP32" s="20"/>
      <c r="EQ32" s="20"/>
      <c r="ER32" s="20"/>
    </row>
    <row r="33" spans="1:148">
      <c r="A33" s="4" t="s">
        <v>385</v>
      </c>
      <c r="B33" s="346" t="s">
        <v>418</v>
      </c>
      <c r="C33" s="346">
        <v>500</v>
      </c>
      <c r="D33" s="720">
        <f t="shared" si="3"/>
        <v>0</v>
      </c>
      <c r="E33" s="346">
        <v>479</v>
      </c>
      <c r="F33" s="4"/>
      <c r="G33" s="879"/>
      <c r="H33" s="719"/>
      <c r="I33" s="4"/>
      <c r="J33" s="4"/>
      <c r="K33" s="4"/>
      <c r="L33" s="9"/>
      <c r="M33" s="4"/>
      <c r="N33" s="4"/>
      <c r="O33" s="61"/>
      <c r="P33" s="4"/>
      <c r="Q33" s="10" t="s">
        <v>507</v>
      </c>
      <c r="R33" s="11"/>
      <c r="S33" s="11"/>
      <c r="T33" s="11"/>
      <c r="U33" s="12"/>
      <c r="V33" s="12"/>
      <c r="W33" s="10"/>
      <c r="X33" s="10"/>
      <c r="Y33" s="13"/>
      <c r="Z33" s="160"/>
      <c r="AA33" s="11"/>
      <c r="AB33" s="4"/>
      <c r="AC33" s="4"/>
      <c r="AD33" s="4"/>
      <c r="AE33" s="4"/>
      <c r="AF33" s="11"/>
      <c r="AG33" s="4"/>
      <c r="AH33" s="4"/>
      <c r="AI33" s="4"/>
      <c r="AJ33" s="4"/>
      <c r="AK33" s="4"/>
      <c r="AL33" s="4"/>
      <c r="AM33" s="4"/>
      <c r="AN33" s="51"/>
      <c r="AO33" s="51"/>
      <c r="AP33" s="51"/>
      <c r="AQ33" s="51"/>
      <c r="AR33" s="51"/>
      <c r="AS33" s="51"/>
      <c r="AT33" s="51"/>
      <c r="AU33" s="51"/>
      <c r="AV33" s="51"/>
      <c r="AW33" s="51"/>
      <c r="AX33" s="51"/>
      <c r="AY33" s="51"/>
      <c r="AZ33" s="51"/>
      <c r="BA33" s="51"/>
      <c r="BB33" s="51"/>
      <c r="BC33" s="51" t="s">
        <v>20</v>
      </c>
      <c r="BD33" s="57"/>
      <c r="BE33" s="51"/>
      <c r="BF33" s="51"/>
      <c r="BG33" s="51"/>
      <c r="BH33" s="51"/>
      <c r="BI33" s="51"/>
      <c r="BJ33" s="57"/>
      <c r="BK33" s="57"/>
      <c r="BL33" s="57"/>
      <c r="BM33" s="57"/>
      <c r="BN33" s="57"/>
      <c r="BO33" s="57"/>
      <c r="BP33" s="57"/>
      <c r="BQ33" s="57"/>
      <c r="BR33" s="57"/>
      <c r="BS33" s="57"/>
      <c r="BT33" s="57"/>
      <c r="BU33" s="57"/>
      <c r="BV33" s="57"/>
      <c r="BW33" s="58"/>
      <c r="BX33" s="58"/>
      <c r="BY33" s="58"/>
      <c r="BZ33" s="51"/>
      <c r="CA33" s="51"/>
      <c r="CB33" s="51"/>
      <c r="CC33" s="51"/>
      <c r="CD33" s="51"/>
      <c r="CE33" s="51"/>
      <c r="CF33" s="51"/>
      <c r="CG33" s="51"/>
      <c r="CH33" s="51"/>
      <c r="CI33" s="51"/>
      <c r="CJ33" s="51"/>
      <c r="CK33" s="51"/>
      <c r="CL33" s="51"/>
      <c r="CM33" s="51"/>
      <c r="CN33" s="51"/>
      <c r="CO33" s="51"/>
      <c r="CP33" s="51"/>
      <c r="CQ33" s="58"/>
      <c r="CR33" s="51"/>
      <c r="CS33" s="51"/>
      <c r="CT33" s="51"/>
      <c r="CU33" s="51"/>
      <c r="CV33" s="51"/>
      <c r="CW33" s="51"/>
      <c r="CX33" s="377"/>
      <c r="CY33" s="51"/>
      <c r="CZ33" s="59"/>
      <c r="DA33" s="59"/>
      <c r="DB33" s="58"/>
      <c r="DC33" s="58"/>
      <c r="DD33" s="58"/>
      <c r="DE33" s="59"/>
      <c r="DF33" s="51"/>
      <c r="DG33" s="51"/>
      <c r="DH33" s="60"/>
      <c r="DI33" s="51"/>
      <c r="DJ33" s="51"/>
      <c r="DK33" s="51"/>
      <c r="DL33" s="51"/>
      <c r="DM33" s="59"/>
      <c r="DN33" s="102"/>
      <c r="DO33" s="102"/>
      <c r="DP33" s="58"/>
      <c r="DQ33" s="59"/>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row>
    <row r="34" spans="1:148" s="30" customFormat="1">
      <c r="A34" s="20" t="s">
        <v>328</v>
      </c>
      <c r="B34" s="347" t="s">
        <v>407</v>
      </c>
      <c r="C34" s="347">
        <v>400</v>
      </c>
      <c r="D34" s="721">
        <f t="shared" si="3"/>
        <v>480</v>
      </c>
      <c r="E34" s="347">
        <v>215</v>
      </c>
      <c r="F34" s="20" t="s">
        <v>185</v>
      </c>
      <c r="G34" s="874" t="s">
        <v>639</v>
      </c>
      <c r="H34" s="717">
        <v>400</v>
      </c>
      <c r="I34" s="20" t="s">
        <v>186</v>
      </c>
      <c r="K34" s="20" t="s">
        <v>5</v>
      </c>
      <c r="L34" s="20" t="s">
        <v>187</v>
      </c>
      <c r="M34" s="593">
        <v>40.298791999999999</v>
      </c>
      <c r="N34" s="594">
        <v>21.794443000000001</v>
      </c>
      <c r="O34" s="62">
        <v>0</v>
      </c>
      <c r="P34" s="20">
        <v>0</v>
      </c>
      <c r="Q34" s="22" t="s">
        <v>507</v>
      </c>
      <c r="R34" s="23"/>
      <c r="S34" s="23" t="s">
        <v>199</v>
      </c>
      <c r="T34" s="23" t="s">
        <v>20</v>
      </c>
      <c r="U34" s="24" t="s">
        <v>20</v>
      </c>
      <c r="V34" s="24" t="s">
        <v>20</v>
      </c>
      <c r="W34" s="22" t="s">
        <v>20</v>
      </c>
      <c r="X34" s="22" t="s">
        <v>0</v>
      </c>
      <c r="Y34" s="25" t="s">
        <v>20</v>
      </c>
      <c r="Z34" s="25" t="s">
        <v>198</v>
      </c>
      <c r="AA34" s="23"/>
      <c r="AB34" s="595">
        <v>80</v>
      </c>
      <c r="AC34" s="20" t="s">
        <v>196</v>
      </c>
      <c r="AD34" s="20"/>
      <c r="AE34" s="20">
        <v>20</v>
      </c>
      <c r="AF34" s="23"/>
      <c r="AG34" s="20"/>
      <c r="AH34" s="20"/>
      <c r="AI34" s="20">
        <v>29</v>
      </c>
      <c r="AJ34" s="20">
        <v>29</v>
      </c>
      <c r="AK34" s="20">
        <v>42</v>
      </c>
      <c r="AL34" s="20" t="s">
        <v>371</v>
      </c>
      <c r="AM34" s="20" t="s">
        <v>301</v>
      </c>
      <c r="AN34" s="20"/>
      <c r="AO34" s="20" t="s">
        <v>20</v>
      </c>
      <c r="AP34" s="20"/>
      <c r="AQ34" s="20">
        <v>0</v>
      </c>
      <c r="AR34" s="20"/>
      <c r="AS34" s="20">
        <v>0</v>
      </c>
      <c r="AT34" s="20">
        <v>0</v>
      </c>
      <c r="AU34" s="20">
        <v>0</v>
      </c>
      <c r="AV34" s="20"/>
      <c r="AW34" s="20">
        <v>480</v>
      </c>
      <c r="AX34" s="20"/>
      <c r="AY34" s="20">
        <v>0</v>
      </c>
      <c r="AZ34" s="20">
        <v>0</v>
      </c>
      <c r="BA34" s="20">
        <v>0</v>
      </c>
      <c r="BB34" s="20">
        <v>0</v>
      </c>
      <c r="BC34" s="20" t="s">
        <v>186</v>
      </c>
      <c r="BD34" s="26">
        <v>0</v>
      </c>
      <c r="BE34" s="20">
        <v>0</v>
      </c>
      <c r="BF34" s="20">
        <v>0</v>
      </c>
      <c r="BG34" s="20">
        <v>100</v>
      </c>
      <c r="BH34" s="20">
        <v>0</v>
      </c>
      <c r="BI34" s="20"/>
      <c r="BJ34" s="26"/>
      <c r="BK34" s="26"/>
      <c r="BL34" s="26"/>
      <c r="BM34" s="26"/>
      <c r="BN34" s="26"/>
      <c r="BO34" s="26"/>
      <c r="BP34" s="26"/>
      <c r="BQ34" s="26"/>
      <c r="BR34" s="26"/>
      <c r="BS34" s="26"/>
      <c r="BT34" s="26"/>
      <c r="BU34" s="26" t="s">
        <v>0</v>
      </c>
      <c r="BV34" s="26" t="s">
        <v>0</v>
      </c>
      <c r="BW34" s="27" t="s">
        <v>309</v>
      </c>
      <c r="BX34" s="27" t="s">
        <v>426</v>
      </c>
      <c r="BY34" s="27" t="s">
        <v>20</v>
      </c>
      <c r="BZ34" s="20" t="s">
        <v>0</v>
      </c>
      <c r="CA34" s="20" t="s">
        <v>0</v>
      </c>
      <c r="CB34" s="20" t="s">
        <v>20</v>
      </c>
      <c r="CC34" s="20">
        <v>100</v>
      </c>
      <c r="CD34" s="20" t="s">
        <v>311</v>
      </c>
      <c r="CE34" s="20" t="s">
        <v>20</v>
      </c>
      <c r="CF34" s="20" t="s">
        <v>312</v>
      </c>
      <c r="CG34" s="20" t="s">
        <v>20</v>
      </c>
      <c r="CH34" s="20" t="s">
        <v>0</v>
      </c>
      <c r="CI34" s="20" t="s">
        <v>0</v>
      </c>
      <c r="CJ34" s="20" t="s">
        <v>20</v>
      </c>
      <c r="CK34" s="20" t="s">
        <v>20</v>
      </c>
      <c r="CL34" s="20" t="s">
        <v>363</v>
      </c>
      <c r="CM34" s="20" t="s">
        <v>20</v>
      </c>
      <c r="CN34" s="20" t="s">
        <v>0</v>
      </c>
      <c r="CO34" s="20" t="s">
        <v>0</v>
      </c>
      <c r="CP34" s="20" t="s">
        <v>20</v>
      </c>
      <c r="CQ34" s="27"/>
      <c r="CR34" s="20" t="s">
        <v>20</v>
      </c>
      <c r="CS34" s="20" t="s">
        <v>0</v>
      </c>
      <c r="CT34" s="20" t="s">
        <v>20</v>
      </c>
      <c r="CU34" s="20" t="s">
        <v>0</v>
      </c>
      <c r="CV34" s="20" t="s">
        <v>429</v>
      </c>
      <c r="CW34" s="20"/>
      <c r="CX34" s="363">
        <v>100</v>
      </c>
      <c r="CY34" s="20" t="s">
        <v>4</v>
      </c>
      <c r="CZ34" s="28" t="s">
        <v>0</v>
      </c>
      <c r="DA34" s="28" t="s">
        <v>0</v>
      </c>
      <c r="DB34" s="27" t="s">
        <v>0</v>
      </c>
      <c r="DC34" s="27" t="s">
        <v>20</v>
      </c>
      <c r="DD34" s="27" t="s">
        <v>20</v>
      </c>
      <c r="DE34" s="28" t="s">
        <v>20</v>
      </c>
      <c r="DF34" s="20" t="s">
        <v>20</v>
      </c>
      <c r="DG34" s="20" t="s">
        <v>20</v>
      </c>
      <c r="DH34" s="29" t="s">
        <v>20</v>
      </c>
      <c r="DI34" s="20" t="s">
        <v>20</v>
      </c>
      <c r="DJ34" s="20"/>
      <c r="DK34" s="20"/>
      <c r="DL34" s="20"/>
      <c r="DM34" s="28"/>
      <c r="DN34" s="103"/>
      <c r="DO34" s="103"/>
      <c r="DP34" s="27"/>
      <c r="DQ34" s="28"/>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row>
    <row r="35" spans="1:148">
      <c r="A35" s="51" t="s">
        <v>387</v>
      </c>
      <c r="B35" s="387" t="s">
        <v>418</v>
      </c>
      <c r="C35" s="387">
        <v>700</v>
      </c>
      <c r="D35" s="722">
        <f t="shared" si="3"/>
        <v>0</v>
      </c>
      <c r="E35" s="387">
        <v>660</v>
      </c>
      <c r="F35" s="51"/>
      <c r="G35" s="881"/>
      <c r="H35" s="718"/>
      <c r="I35" s="51"/>
      <c r="J35" s="51"/>
      <c r="K35" s="51"/>
      <c r="L35" s="8"/>
      <c r="M35" s="51"/>
      <c r="N35" s="51"/>
      <c r="O35" s="584"/>
      <c r="P35" s="51"/>
      <c r="Q35" s="585" t="s">
        <v>507</v>
      </c>
      <c r="R35" s="586"/>
      <c r="S35" s="586"/>
      <c r="T35" s="586"/>
      <c r="U35" s="587"/>
      <c r="V35" s="587"/>
      <c r="W35" s="585"/>
      <c r="X35" s="585"/>
      <c r="Y35" s="588"/>
      <c r="Z35" s="57"/>
      <c r="AA35" s="586"/>
      <c r="AB35" s="51"/>
      <c r="AC35" s="51"/>
      <c r="AD35" s="51"/>
      <c r="AE35" s="51"/>
      <c r="AF35" s="586"/>
      <c r="AG35" s="51"/>
      <c r="AH35" s="51"/>
      <c r="AI35" s="51"/>
      <c r="AJ35" s="51"/>
      <c r="AK35" s="51"/>
      <c r="AL35" s="51"/>
      <c r="AM35" s="51"/>
      <c r="AN35" s="51"/>
      <c r="AO35" s="51"/>
      <c r="AP35" s="51"/>
      <c r="AQ35" s="51"/>
      <c r="AR35" s="51"/>
      <c r="AS35" s="51"/>
      <c r="AT35" s="51"/>
      <c r="AU35" s="51"/>
      <c r="AV35" s="51"/>
      <c r="AW35" s="51"/>
      <c r="AX35" s="51"/>
      <c r="AY35" s="51"/>
      <c r="AZ35" s="51"/>
      <c r="BA35" s="51"/>
      <c r="BB35" s="51"/>
      <c r="BC35" s="51" t="s">
        <v>20</v>
      </c>
      <c r="BD35" s="57"/>
      <c r="BE35" s="51"/>
      <c r="BF35" s="51"/>
      <c r="BG35" s="51"/>
      <c r="BH35" s="51"/>
      <c r="BI35" s="51"/>
      <c r="BJ35" s="57"/>
      <c r="BK35" s="57"/>
      <c r="BL35" s="57"/>
      <c r="BM35" s="57"/>
      <c r="BN35" s="57"/>
      <c r="BO35" s="57"/>
      <c r="BP35" s="57"/>
      <c r="BQ35" s="57"/>
      <c r="BR35" s="57"/>
      <c r="BS35" s="57"/>
      <c r="BT35" s="57"/>
      <c r="BU35" s="57"/>
      <c r="BV35" s="57"/>
      <c r="BW35" s="58"/>
      <c r="BX35" s="58"/>
      <c r="BY35" s="58"/>
      <c r="BZ35" s="51"/>
      <c r="CA35" s="51"/>
      <c r="CB35" s="51"/>
      <c r="CC35" s="51"/>
      <c r="CD35" s="51"/>
      <c r="CE35" s="51"/>
      <c r="CF35" s="51"/>
      <c r="CG35" s="51"/>
      <c r="CH35" s="51"/>
      <c r="CI35" s="51"/>
      <c r="CJ35" s="51"/>
      <c r="CK35" s="51"/>
      <c r="CL35" s="51"/>
      <c r="CM35" s="51"/>
      <c r="CN35" s="51"/>
      <c r="CO35" s="51"/>
      <c r="CP35" s="51"/>
      <c r="CQ35" s="58"/>
      <c r="CR35" s="51"/>
      <c r="CS35" s="51"/>
      <c r="CT35" s="51"/>
      <c r="CU35" s="51"/>
      <c r="CV35" s="51"/>
      <c r="CW35" s="51"/>
      <c r="CX35" s="377"/>
      <c r="CY35" s="51"/>
      <c r="CZ35" s="59"/>
      <c r="DA35" s="59"/>
      <c r="DB35" s="58"/>
      <c r="DC35" s="58"/>
      <c r="DD35" s="58"/>
      <c r="DE35" s="59"/>
      <c r="DF35" s="51"/>
      <c r="DG35" s="51"/>
      <c r="DH35" s="60"/>
      <c r="DI35" s="51"/>
      <c r="DJ35" s="51"/>
      <c r="DK35" s="51"/>
      <c r="DL35" s="51"/>
      <c r="DM35" s="59"/>
      <c r="DN35" s="102"/>
      <c r="DO35" s="102"/>
      <c r="DP35" s="58"/>
      <c r="DQ35" s="59"/>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row>
    <row r="36" spans="1:148" s="366" customFormat="1">
      <c r="A36" s="26" t="s">
        <v>329</v>
      </c>
      <c r="B36" s="353" t="s">
        <v>412</v>
      </c>
      <c r="C36" s="353">
        <v>1500</v>
      </c>
      <c r="D36" s="721">
        <f t="shared" si="3"/>
        <v>1529.1428571428571</v>
      </c>
      <c r="E36" s="353">
        <v>1075</v>
      </c>
      <c r="F36" s="26" t="s">
        <v>185</v>
      </c>
      <c r="G36" s="874" t="s">
        <v>639</v>
      </c>
      <c r="H36" s="715"/>
      <c r="I36" s="26" t="s">
        <v>201</v>
      </c>
      <c r="J36" s="26"/>
      <c r="K36" s="26" t="s">
        <v>5</v>
      </c>
      <c r="L36" s="26" t="s">
        <v>200</v>
      </c>
      <c r="M36" s="354">
        <v>39.607669999999999</v>
      </c>
      <c r="N36" s="26">
        <v>20.902259999999998</v>
      </c>
      <c r="O36" s="355">
        <v>0</v>
      </c>
      <c r="P36" s="26">
        <v>0</v>
      </c>
      <c r="Q36" s="356" t="s">
        <v>507</v>
      </c>
      <c r="R36" s="357"/>
      <c r="S36" s="358" t="s">
        <v>302</v>
      </c>
      <c r="T36" s="358" t="s">
        <v>20</v>
      </c>
      <c r="U36" s="359" t="s">
        <v>20</v>
      </c>
      <c r="V36" s="359" t="s">
        <v>0</v>
      </c>
      <c r="W36" s="360" t="s">
        <v>0</v>
      </c>
      <c r="X36" s="360" t="s">
        <v>20</v>
      </c>
      <c r="Y36" s="26" t="s">
        <v>20</v>
      </c>
      <c r="Z36" s="26" t="s">
        <v>198</v>
      </c>
      <c r="AA36" s="358"/>
      <c r="AB36" s="26">
        <v>80</v>
      </c>
      <c r="AC36" s="26" t="s">
        <v>197</v>
      </c>
      <c r="AD36" s="26"/>
      <c r="AE36" s="26">
        <v>15</v>
      </c>
      <c r="AF36" s="358" t="s">
        <v>460</v>
      </c>
      <c r="AG36" s="26"/>
      <c r="AH36" s="26">
        <v>5</v>
      </c>
      <c r="AI36" s="26">
        <v>35</v>
      </c>
      <c r="AJ36" s="26">
        <v>35</v>
      </c>
      <c r="AK36" s="26">
        <v>30</v>
      </c>
      <c r="AL36" s="26" t="s">
        <v>371</v>
      </c>
      <c r="AM36" s="26" t="s">
        <v>301</v>
      </c>
      <c r="AN36" s="26"/>
      <c r="AO36" s="26" t="s">
        <v>20</v>
      </c>
      <c r="AP36" s="26"/>
      <c r="AQ36" s="26">
        <v>223</v>
      </c>
      <c r="AR36" s="26">
        <v>24</v>
      </c>
      <c r="AS36" s="26">
        <v>0</v>
      </c>
      <c r="AT36" s="26">
        <v>0</v>
      </c>
      <c r="AU36" s="26">
        <v>0</v>
      </c>
      <c r="AV36" s="26"/>
      <c r="AW36" s="26">
        <v>0</v>
      </c>
      <c r="AX36" s="26"/>
      <c r="AY36" s="26">
        <v>28</v>
      </c>
      <c r="AZ36" s="26"/>
      <c r="BA36" s="26"/>
      <c r="BB36" s="26"/>
      <c r="BC36" s="26" t="s">
        <v>201</v>
      </c>
      <c r="BD36" s="26"/>
      <c r="BE36" s="26">
        <v>100</v>
      </c>
      <c r="BF36" s="26"/>
      <c r="BG36" s="26">
        <v>100</v>
      </c>
      <c r="BH36" s="26">
        <v>0</v>
      </c>
      <c r="BI36" s="26"/>
      <c r="BJ36" s="26">
        <v>20</v>
      </c>
      <c r="BK36" s="26"/>
      <c r="BL36" s="26">
        <v>0</v>
      </c>
      <c r="BM36" s="26"/>
      <c r="BN36" s="26">
        <v>12</v>
      </c>
      <c r="BO36" s="26">
        <v>0</v>
      </c>
      <c r="BP36" s="26" t="s">
        <v>0</v>
      </c>
      <c r="BQ36" s="26"/>
      <c r="BR36" s="26">
        <v>28</v>
      </c>
      <c r="BS36" s="26"/>
      <c r="BT36" s="26">
        <v>0</v>
      </c>
      <c r="BU36" s="26" t="s">
        <v>0</v>
      </c>
      <c r="BV36" s="26" t="s">
        <v>0</v>
      </c>
      <c r="BW36" s="26" t="s">
        <v>309</v>
      </c>
      <c r="BX36" s="26" t="s">
        <v>428</v>
      </c>
      <c r="BY36" s="26" t="s">
        <v>0</v>
      </c>
      <c r="BZ36" s="26" t="s">
        <v>0</v>
      </c>
      <c r="CA36" s="26" t="s">
        <v>0</v>
      </c>
      <c r="CB36" s="26" t="s">
        <v>20</v>
      </c>
      <c r="CC36" s="26">
        <v>100</v>
      </c>
      <c r="CD36" s="26" t="s">
        <v>20</v>
      </c>
      <c r="CE36" s="26" t="s">
        <v>0</v>
      </c>
      <c r="CF36" s="26" t="s">
        <v>312</v>
      </c>
      <c r="CG36" s="26" t="s">
        <v>20</v>
      </c>
      <c r="CH36" s="26" t="s">
        <v>0</v>
      </c>
      <c r="CI36" s="26" t="s">
        <v>0</v>
      </c>
      <c r="CJ36" s="26" t="s">
        <v>311</v>
      </c>
      <c r="CK36" s="26" t="s">
        <v>20</v>
      </c>
      <c r="CL36" s="26" t="s">
        <v>244</v>
      </c>
      <c r="CM36" s="26"/>
      <c r="CN36" s="26"/>
      <c r="CO36" s="26"/>
      <c r="CP36" s="26"/>
      <c r="CQ36" s="26"/>
      <c r="CR36" s="26" t="s">
        <v>20</v>
      </c>
      <c r="CS36" s="26" t="s">
        <v>0</v>
      </c>
      <c r="CT36" s="26" t="s">
        <v>20</v>
      </c>
      <c r="CU36" s="26" t="s">
        <v>20</v>
      </c>
      <c r="CV36" s="361" t="s">
        <v>317</v>
      </c>
      <c r="CW36" s="362"/>
      <c r="CX36" s="363">
        <v>120</v>
      </c>
      <c r="CY36" s="26"/>
      <c r="CZ36" s="363" t="s">
        <v>20</v>
      </c>
      <c r="DA36" s="363" t="s">
        <v>0</v>
      </c>
      <c r="DB36" s="363" t="s">
        <v>0</v>
      </c>
      <c r="DC36" s="363" t="s">
        <v>20</v>
      </c>
      <c r="DD36" s="363" t="s">
        <v>20</v>
      </c>
      <c r="DE36" s="363" t="s">
        <v>20</v>
      </c>
      <c r="DF36" s="363" t="s">
        <v>20</v>
      </c>
      <c r="DG36" s="363" t="s">
        <v>20</v>
      </c>
      <c r="DH36" s="363" t="s">
        <v>20</v>
      </c>
      <c r="DI36" s="26" t="s">
        <v>20</v>
      </c>
      <c r="DJ36" s="26"/>
      <c r="DK36" s="26" t="s">
        <v>202</v>
      </c>
      <c r="DL36" s="361" t="s">
        <v>203</v>
      </c>
      <c r="DM36" s="364"/>
      <c r="DN36" s="365">
        <v>202052965802541</v>
      </c>
      <c r="DO36" s="365" t="s">
        <v>204</v>
      </c>
      <c r="DP36" s="26">
        <v>809</v>
      </c>
      <c r="DQ36" s="363" t="s">
        <v>205</v>
      </c>
      <c r="DR36" s="26" t="s">
        <v>206</v>
      </c>
      <c r="DS36" s="26">
        <v>2</v>
      </c>
      <c r="DT36" s="26"/>
      <c r="DU36" s="26">
        <v>-1</v>
      </c>
      <c r="DV36" s="26"/>
      <c r="DW36" s="26"/>
      <c r="DX36" s="26"/>
      <c r="DY36" s="26"/>
      <c r="DZ36" s="26"/>
      <c r="EA36" s="26"/>
      <c r="EB36" s="26"/>
      <c r="EC36" s="26"/>
      <c r="ED36" s="26"/>
      <c r="EE36" s="26"/>
      <c r="EF36" s="26"/>
      <c r="EG36" s="26"/>
      <c r="EH36" s="26"/>
      <c r="EI36" s="26"/>
      <c r="EJ36" s="26"/>
      <c r="EK36" s="26"/>
      <c r="EL36" s="26"/>
      <c r="EM36" s="26"/>
      <c r="EN36" s="26"/>
      <c r="EO36" s="26"/>
      <c r="EP36" s="26"/>
      <c r="EQ36" s="26"/>
      <c r="ER36" s="26"/>
    </row>
    <row r="37" spans="1:148">
      <c r="A37" s="4" t="s">
        <v>388</v>
      </c>
      <c r="B37" s="346" t="s">
        <v>418</v>
      </c>
      <c r="C37" s="346">
        <v>900</v>
      </c>
      <c r="D37" s="720">
        <f t="shared" si="3"/>
        <v>870.85714285714289</v>
      </c>
      <c r="E37" s="346">
        <v>840</v>
      </c>
      <c r="F37" s="4" t="s">
        <v>472</v>
      </c>
      <c r="G37" s="880" t="s">
        <v>639</v>
      </c>
      <c r="H37" s="719">
        <v>820</v>
      </c>
      <c r="I37" s="4" t="s">
        <v>201</v>
      </c>
      <c r="J37" s="4"/>
      <c r="K37" s="4" t="s">
        <v>5</v>
      </c>
      <c r="L37" s="9" t="s">
        <v>486</v>
      </c>
      <c r="M37" s="4">
        <v>40.764308</v>
      </c>
      <c r="N37" s="4">
        <v>22.446693</v>
      </c>
      <c r="O37" s="61">
        <v>0</v>
      </c>
      <c r="P37" s="4">
        <v>0</v>
      </c>
      <c r="Q37" s="10" t="s">
        <v>507</v>
      </c>
      <c r="R37" s="11"/>
      <c r="S37" s="11" t="s">
        <v>201</v>
      </c>
      <c r="T37" s="11" t="s">
        <v>20</v>
      </c>
      <c r="U37" s="12" t="s">
        <v>20</v>
      </c>
      <c r="V37" s="12" t="s">
        <v>0</v>
      </c>
      <c r="W37" s="10" t="s">
        <v>20</v>
      </c>
      <c r="X37" s="10" t="s">
        <v>20</v>
      </c>
      <c r="Y37" s="13" t="s">
        <v>20</v>
      </c>
      <c r="Z37" s="160" t="s">
        <v>198</v>
      </c>
      <c r="AA37" s="11"/>
      <c r="AB37" s="4">
        <v>55</v>
      </c>
      <c r="AC37" s="4" t="s">
        <v>196</v>
      </c>
      <c r="AD37" s="4"/>
      <c r="AE37" s="4">
        <v>35</v>
      </c>
      <c r="AF37" s="11" t="s">
        <v>197</v>
      </c>
      <c r="AG37" s="4"/>
      <c r="AH37" s="4">
        <v>5</v>
      </c>
      <c r="AI37" s="4">
        <v>50</v>
      </c>
      <c r="AJ37" s="4">
        <v>30</v>
      </c>
      <c r="AK37" s="4">
        <v>20</v>
      </c>
      <c r="AL37" s="4" t="s">
        <v>371</v>
      </c>
      <c r="AM37" s="4" t="s">
        <v>301</v>
      </c>
      <c r="AN37" s="51"/>
      <c r="AO37" s="51" t="s">
        <v>20</v>
      </c>
      <c r="AP37" s="51"/>
      <c r="AQ37" s="51">
        <v>127</v>
      </c>
      <c r="AR37" s="51">
        <v>24</v>
      </c>
      <c r="AS37" s="51">
        <v>0</v>
      </c>
      <c r="AT37" s="51">
        <v>0</v>
      </c>
      <c r="AU37" s="51">
        <v>0</v>
      </c>
      <c r="AV37" s="51"/>
      <c r="AW37" s="51">
        <v>0</v>
      </c>
      <c r="AX37" s="51"/>
      <c r="AY37" s="51">
        <v>5</v>
      </c>
      <c r="AZ37" s="51">
        <v>0</v>
      </c>
      <c r="BA37" s="51">
        <v>0</v>
      </c>
      <c r="BB37" s="51">
        <v>0</v>
      </c>
      <c r="BC37" s="51" t="s">
        <v>201</v>
      </c>
      <c r="BD37" s="57">
        <v>60</v>
      </c>
      <c r="BE37" s="51">
        <v>40</v>
      </c>
      <c r="BF37" s="51">
        <v>30</v>
      </c>
      <c r="BG37" s="51">
        <v>0</v>
      </c>
      <c r="BH37" s="51">
        <v>0</v>
      </c>
      <c r="BI37" s="51"/>
      <c r="BJ37" s="57">
        <v>28</v>
      </c>
      <c r="BK37" s="57" t="s">
        <v>0</v>
      </c>
      <c r="BL37" s="57">
        <v>0</v>
      </c>
      <c r="BM37" s="57"/>
      <c r="BN37" s="57">
        <v>15</v>
      </c>
      <c r="BO37" s="57">
        <v>0</v>
      </c>
      <c r="BP37" s="57"/>
      <c r="BQ37" s="57"/>
      <c r="BR37" s="57">
        <v>0</v>
      </c>
      <c r="BS37" s="57">
        <v>1</v>
      </c>
      <c r="BT37" s="57">
        <v>0</v>
      </c>
      <c r="BU37" s="57" t="s">
        <v>0</v>
      </c>
      <c r="BV37" s="57" t="s">
        <v>0</v>
      </c>
      <c r="BW37" s="26" t="s">
        <v>309</v>
      </c>
      <c r="BX37" s="58" t="s">
        <v>473</v>
      </c>
      <c r="BY37" s="58" t="s">
        <v>0</v>
      </c>
      <c r="BZ37" s="51" t="s">
        <v>0</v>
      </c>
      <c r="CA37" s="51" t="s">
        <v>0</v>
      </c>
      <c r="CB37" s="51" t="s">
        <v>20</v>
      </c>
      <c r="CC37" s="51">
        <v>100</v>
      </c>
      <c r="CD37" s="51" t="s">
        <v>20</v>
      </c>
      <c r="CE37" s="51" t="s">
        <v>20</v>
      </c>
      <c r="CF37" s="51" t="s">
        <v>311</v>
      </c>
      <c r="CG37" s="51" t="s">
        <v>20</v>
      </c>
      <c r="CH37" s="51" t="s">
        <v>20</v>
      </c>
      <c r="CI37" s="51" t="s">
        <v>0</v>
      </c>
      <c r="CJ37" s="51" t="s">
        <v>311</v>
      </c>
      <c r="CK37" s="51" t="s">
        <v>20</v>
      </c>
      <c r="CL37" s="51" t="s">
        <v>244</v>
      </c>
      <c r="CM37" s="51"/>
      <c r="CN37" s="51"/>
      <c r="CO37" s="51"/>
      <c r="CP37" s="51"/>
      <c r="CQ37" s="58"/>
      <c r="CR37" s="51" t="s">
        <v>20</v>
      </c>
      <c r="CS37" s="51" t="s">
        <v>0</v>
      </c>
      <c r="CT37" s="51" t="s">
        <v>20</v>
      </c>
      <c r="CU37" s="51" t="s">
        <v>20</v>
      </c>
      <c r="CV37" s="51" t="s">
        <v>464</v>
      </c>
      <c r="CW37" s="51">
        <v>0</v>
      </c>
      <c r="CX37" s="377">
        <v>75</v>
      </c>
      <c r="CY37" s="51" t="s">
        <v>475</v>
      </c>
      <c r="CZ37" s="59" t="s">
        <v>20</v>
      </c>
      <c r="DA37" s="59" t="s">
        <v>0</v>
      </c>
      <c r="DB37" s="58" t="s">
        <v>0</v>
      </c>
      <c r="DC37" s="58" t="s">
        <v>20</v>
      </c>
      <c r="DD37" s="58" t="s">
        <v>20</v>
      </c>
      <c r="DE37" s="59" t="s">
        <v>20</v>
      </c>
      <c r="DF37" s="51" t="s">
        <v>20</v>
      </c>
      <c r="DG37" s="51" t="s">
        <v>0</v>
      </c>
      <c r="DH37" s="60" t="s">
        <v>20</v>
      </c>
      <c r="DI37" s="51" t="s">
        <v>20</v>
      </c>
      <c r="DJ37" s="51"/>
      <c r="DK37" s="51" t="s">
        <v>482</v>
      </c>
      <c r="DL37" s="51" t="s">
        <v>487</v>
      </c>
      <c r="DM37" s="59"/>
      <c r="DN37" s="102" t="s">
        <v>468</v>
      </c>
      <c r="DO37" s="102" t="s">
        <v>488</v>
      </c>
      <c r="DP37" s="58">
        <v>1277</v>
      </c>
      <c r="DQ37" s="59" t="s">
        <v>489</v>
      </c>
      <c r="DR37" s="51" t="s">
        <v>490</v>
      </c>
      <c r="DS37" s="51">
        <v>17</v>
      </c>
      <c r="DT37" s="51"/>
      <c r="DU37" s="51">
        <v>-1</v>
      </c>
      <c r="DV37" s="51"/>
      <c r="DW37" s="51"/>
      <c r="DX37" s="51"/>
      <c r="DY37" s="51"/>
      <c r="DZ37" s="51"/>
      <c r="EA37" s="51"/>
      <c r="EB37" s="51"/>
      <c r="EC37" s="51"/>
      <c r="ED37" s="51"/>
      <c r="EE37" s="51"/>
      <c r="EF37" s="51"/>
      <c r="EG37" s="51"/>
      <c r="EH37" s="51"/>
      <c r="EI37" s="51"/>
      <c r="EJ37" s="51"/>
      <c r="EK37" s="51"/>
      <c r="EL37" s="51"/>
      <c r="EM37" s="51"/>
      <c r="EN37" s="51"/>
      <c r="EO37" s="51"/>
      <c r="EP37" s="51"/>
      <c r="EQ37" s="51"/>
      <c r="ER37" s="51"/>
    </row>
    <row r="38" spans="1:148" s="30" customFormat="1">
      <c r="A38" s="347" t="s">
        <v>389</v>
      </c>
      <c r="B38" s="347" t="s">
        <v>418</v>
      </c>
      <c r="C38" s="347">
        <v>400</v>
      </c>
      <c r="D38" s="721">
        <f t="shared" si="3"/>
        <v>400</v>
      </c>
      <c r="E38" s="347">
        <v>377</v>
      </c>
      <c r="F38" s="347" t="s">
        <v>472</v>
      </c>
      <c r="G38" s="876" t="s">
        <v>639</v>
      </c>
      <c r="H38" s="717">
        <v>381</v>
      </c>
      <c r="I38" s="20" t="s">
        <v>201</v>
      </c>
      <c r="J38" s="20"/>
      <c r="K38" s="20" t="s">
        <v>5</v>
      </c>
      <c r="L38" s="21" t="s">
        <v>491</v>
      </c>
      <c r="M38" s="20">
        <v>40.515402999999999</v>
      </c>
      <c r="N38" s="20">
        <v>22.208319700000001</v>
      </c>
      <c r="O38" s="62">
        <v>0</v>
      </c>
      <c r="P38" s="20">
        <v>0</v>
      </c>
      <c r="Q38" s="22" t="s">
        <v>507</v>
      </c>
      <c r="R38" s="23"/>
      <c r="S38" s="23" t="s">
        <v>201</v>
      </c>
      <c r="T38" s="23" t="s">
        <v>20</v>
      </c>
      <c r="U38" s="24" t="s">
        <v>20</v>
      </c>
      <c r="V38" s="24" t="s">
        <v>0</v>
      </c>
      <c r="W38" s="22" t="s">
        <v>20</v>
      </c>
      <c r="X38" s="22" t="s">
        <v>20</v>
      </c>
      <c r="Y38" s="25" t="s">
        <v>20</v>
      </c>
      <c r="Z38" s="26" t="s">
        <v>198</v>
      </c>
      <c r="AA38" s="23"/>
      <c r="AB38" s="20">
        <v>90</v>
      </c>
      <c r="AC38" s="20" t="s">
        <v>196</v>
      </c>
      <c r="AD38" s="20"/>
      <c r="AE38" s="20">
        <v>9</v>
      </c>
      <c r="AF38" s="20" t="s">
        <v>492</v>
      </c>
      <c r="AH38" s="20">
        <v>1</v>
      </c>
      <c r="AI38" s="20">
        <v>23</v>
      </c>
      <c r="AJ38" s="20">
        <v>25</v>
      </c>
      <c r="AK38" s="20">
        <v>35</v>
      </c>
      <c r="AL38" s="20" t="s">
        <v>371</v>
      </c>
      <c r="AM38" s="20" t="s">
        <v>301</v>
      </c>
      <c r="AN38" s="20"/>
      <c r="AO38" s="20" t="s">
        <v>20</v>
      </c>
      <c r="AP38" s="20"/>
      <c r="AQ38" s="20">
        <v>0</v>
      </c>
      <c r="AR38" s="20"/>
      <c r="AS38" s="20">
        <v>0</v>
      </c>
      <c r="AT38" s="20">
        <v>0</v>
      </c>
      <c r="AU38" s="20">
        <v>0</v>
      </c>
      <c r="AV38" s="20"/>
      <c r="AW38" s="20">
        <v>400</v>
      </c>
      <c r="AX38" s="20"/>
      <c r="AY38" s="20">
        <v>0</v>
      </c>
      <c r="AZ38" s="20">
        <v>0</v>
      </c>
      <c r="BA38" s="20">
        <v>0</v>
      </c>
      <c r="BB38" s="20">
        <v>0</v>
      </c>
      <c r="BC38" s="20" t="s">
        <v>201</v>
      </c>
      <c r="BD38" s="26">
        <v>40</v>
      </c>
      <c r="BE38" s="20">
        <v>40</v>
      </c>
      <c r="BF38" s="20">
        <v>20</v>
      </c>
      <c r="BG38" s="20">
        <v>0</v>
      </c>
      <c r="BH38" s="20">
        <v>0</v>
      </c>
      <c r="BI38" s="20"/>
      <c r="BJ38" s="26">
        <v>12</v>
      </c>
      <c r="BK38" s="26" t="s">
        <v>20</v>
      </c>
      <c r="BL38" s="26">
        <v>0</v>
      </c>
      <c r="BM38" s="26"/>
      <c r="BN38" s="26">
        <v>8</v>
      </c>
      <c r="BO38" s="26">
        <v>0</v>
      </c>
      <c r="BP38" s="26" t="s">
        <v>20</v>
      </c>
      <c r="BQ38" s="26"/>
      <c r="BR38" s="26">
        <v>0</v>
      </c>
      <c r="BS38" s="26">
        <v>3</v>
      </c>
      <c r="BT38" s="26">
        <v>0</v>
      </c>
      <c r="BU38" s="26" t="s">
        <v>0</v>
      </c>
      <c r="BV38" s="26" t="s">
        <v>0</v>
      </c>
      <c r="BW38" s="26" t="s">
        <v>309</v>
      </c>
      <c r="BX38" s="27" t="s">
        <v>473</v>
      </c>
      <c r="BY38" s="27" t="s">
        <v>0</v>
      </c>
      <c r="BZ38" s="20" t="s">
        <v>0</v>
      </c>
      <c r="CA38" s="20" t="s">
        <v>0</v>
      </c>
      <c r="CB38" s="20" t="s">
        <v>20</v>
      </c>
      <c r="CC38" s="20">
        <v>100</v>
      </c>
      <c r="CD38" s="20" t="s">
        <v>20</v>
      </c>
      <c r="CE38" s="20" t="s">
        <v>20</v>
      </c>
      <c r="CF38" s="20" t="s">
        <v>625</v>
      </c>
      <c r="CG38" s="20" t="s">
        <v>20</v>
      </c>
      <c r="CH38" s="20" t="s">
        <v>20</v>
      </c>
      <c r="CI38" s="20" t="s">
        <v>311</v>
      </c>
      <c r="CJ38" s="20" t="s">
        <v>311</v>
      </c>
      <c r="CK38" s="20" t="s">
        <v>20</v>
      </c>
      <c r="CL38" s="20" t="s">
        <v>244</v>
      </c>
      <c r="CM38" s="20"/>
      <c r="CN38" s="20"/>
      <c r="CO38" s="20"/>
      <c r="CP38" s="20"/>
      <c r="CQ38" s="27"/>
      <c r="CR38" s="20" t="s">
        <v>20</v>
      </c>
      <c r="CS38" s="20" t="s">
        <v>0</v>
      </c>
      <c r="CT38" s="20" t="s">
        <v>0</v>
      </c>
      <c r="CU38" s="20" t="s">
        <v>20</v>
      </c>
      <c r="CV38" s="20" t="s">
        <v>464</v>
      </c>
      <c r="CW38" s="20">
        <v>0</v>
      </c>
      <c r="CX38" s="363">
        <v>100</v>
      </c>
      <c r="CY38" s="20" t="s">
        <v>493</v>
      </c>
      <c r="CZ38" s="28" t="s">
        <v>20</v>
      </c>
      <c r="DA38" s="28" t="s">
        <v>0</v>
      </c>
      <c r="DB38" s="27" t="s">
        <v>0</v>
      </c>
      <c r="DC38" s="27" t="s">
        <v>20</v>
      </c>
      <c r="DD38" s="27" t="s">
        <v>0</v>
      </c>
      <c r="DE38" s="28" t="s">
        <v>20</v>
      </c>
      <c r="DF38" s="20" t="s">
        <v>20</v>
      </c>
      <c r="DG38" s="20" t="s">
        <v>20</v>
      </c>
      <c r="DH38" s="29" t="s">
        <v>20</v>
      </c>
      <c r="DI38" s="20" t="s">
        <v>20</v>
      </c>
      <c r="DJ38" s="20"/>
      <c r="DK38" s="20" t="s">
        <v>487</v>
      </c>
      <c r="DL38" s="20" t="s">
        <v>494</v>
      </c>
      <c r="DM38" s="28"/>
      <c r="DN38" s="103" t="s">
        <v>468</v>
      </c>
      <c r="DO38" s="103" t="s">
        <v>495</v>
      </c>
      <c r="DP38" s="27">
        <v>1278</v>
      </c>
      <c r="DQ38" s="28" t="s">
        <v>496</v>
      </c>
      <c r="DR38" s="20" t="s">
        <v>497</v>
      </c>
      <c r="DS38" s="20">
        <v>18</v>
      </c>
      <c r="DT38" s="20"/>
      <c r="DU38" s="20">
        <v>-1</v>
      </c>
      <c r="DV38" s="20"/>
      <c r="DW38" s="20"/>
      <c r="DX38" s="20"/>
      <c r="DY38" s="20"/>
      <c r="DZ38" s="20"/>
      <c r="EA38" s="20"/>
      <c r="EB38" s="20"/>
      <c r="EC38" s="20"/>
      <c r="ED38" s="20"/>
      <c r="EE38" s="20"/>
      <c r="EF38" s="20"/>
      <c r="EG38" s="20"/>
      <c r="EH38" s="20"/>
      <c r="EI38" s="20"/>
      <c r="EJ38" s="20"/>
      <c r="EK38" s="20"/>
      <c r="EL38" s="20"/>
      <c r="EM38" s="20"/>
      <c r="EN38" s="20"/>
      <c r="EO38" s="20"/>
      <c r="EP38" s="20"/>
      <c r="EQ38" s="20"/>
      <c r="ER38" s="20"/>
    </row>
    <row r="39" spans="1:148">
      <c r="A39" s="387" t="s">
        <v>215</v>
      </c>
      <c r="B39" s="387" t="s">
        <v>695</v>
      </c>
      <c r="C39" s="387">
        <v>150</v>
      </c>
      <c r="D39" s="722">
        <f t="shared" si="3"/>
        <v>160</v>
      </c>
      <c r="E39" s="387">
        <v>162</v>
      </c>
      <c r="F39" s="387" t="s">
        <v>185</v>
      </c>
      <c r="G39" s="882" t="s">
        <v>639</v>
      </c>
      <c r="H39" s="718">
        <v>160</v>
      </c>
      <c r="I39" s="51" t="s">
        <v>216</v>
      </c>
      <c r="K39" s="51" t="s">
        <v>5</v>
      </c>
      <c r="L39" s="51" t="s">
        <v>217</v>
      </c>
      <c r="M39" s="590">
        <v>40.045079999999999</v>
      </c>
      <c r="N39" s="51">
        <v>20.744700000000002</v>
      </c>
      <c r="O39" s="584">
        <v>0</v>
      </c>
      <c r="P39" s="51">
        <v>0</v>
      </c>
      <c r="Q39" s="591" t="s">
        <v>507</v>
      </c>
      <c r="R39" s="592"/>
      <c r="S39" s="586" t="s">
        <v>199</v>
      </c>
      <c r="T39" s="586" t="s">
        <v>20</v>
      </c>
      <c r="U39" s="587" t="s">
        <v>20</v>
      </c>
      <c r="V39" s="587" t="s">
        <v>20</v>
      </c>
      <c r="W39" s="585" t="s">
        <v>20</v>
      </c>
      <c r="X39" s="585" t="s">
        <v>0</v>
      </c>
      <c r="Y39" s="588" t="s">
        <v>20</v>
      </c>
      <c r="Z39" s="57" t="s">
        <v>198</v>
      </c>
      <c r="AA39" s="586"/>
      <c r="AB39" s="51">
        <v>100</v>
      </c>
      <c r="AC39" s="51"/>
      <c r="AD39" s="51"/>
      <c r="AE39" s="51">
        <v>0</v>
      </c>
      <c r="AF39" s="586"/>
      <c r="AG39" s="51"/>
      <c r="AH39" s="51">
        <v>0</v>
      </c>
      <c r="AI39" s="51">
        <v>30</v>
      </c>
      <c r="AJ39" s="51">
        <v>30</v>
      </c>
      <c r="AK39" s="51">
        <v>40</v>
      </c>
      <c r="AL39" s="51" t="s">
        <v>371</v>
      </c>
      <c r="AM39" s="51" t="s">
        <v>301</v>
      </c>
      <c r="AN39" s="51"/>
      <c r="AO39" s="51" t="s">
        <v>20</v>
      </c>
      <c r="AP39" s="51"/>
      <c r="AQ39" s="51"/>
      <c r="AR39" s="51"/>
      <c r="AS39" s="51"/>
      <c r="AT39" s="51"/>
      <c r="AU39" s="51"/>
      <c r="AV39" s="51"/>
      <c r="AW39" s="51">
        <v>160</v>
      </c>
      <c r="AX39" s="51"/>
      <c r="AY39" s="51"/>
      <c r="AZ39" s="51"/>
      <c r="BA39" s="51"/>
      <c r="BB39" s="51"/>
      <c r="BC39" s="51" t="s">
        <v>20</v>
      </c>
      <c r="BD39" s="57"/>
      <c r="BE39" s="51">
        <v>0</v>
      </c>
      <c r="BF39" s="51">
        <v>0</v>
      </c>
      <c r="BG39" s="51">
        <v>0</v>
      </c>
      <c r="BH39" s="51">
        <v>0</v>
      </c>
      <c r="BI39" s="51"/>
      <c r="BJ39" s="57">
        <v>25</v>
      </c>
      <c r="BK39" s="57"/>
      <c r="BL39" s="57">
        <v>0</v>
      </c>
      <c r="BM39" s="57"/>
      <c r="BN39" s="57">
        <v>25</v>
      </c>
      <c r="BO39" s="57">
        <v>25</v>
      </c>
      <c r="BP39" s="26" t="s">
        <v>20</v>
      </c>
      <c r="BQ39" s="57"/>
      <c r="BR39" s="57"/>
      <c r="BS39" s="57">
        <v>35</v>
      </c>
      <c r="BT39" s="57">
        <v>0</v>
      </c>
      <c r="BU39" s="57" t="s">
        <v>0</v>
      </c>
      <c r="BV39" s="57" t="s">
        <v>0</v>
      </c>
      <c r="BW39" s="26" t="s">
        <v>309</v>
      </c>
      <c r="BX39" s="58" t="s">
        <v>500</v>
      </c>
      <c r="BY39" s="58" t="s">
        <v>20</v>
      </c>
      <c r="BZ39" s="51" t="s">
        <v>0</v>
      </c>
      <c r="CA39" s="51" t="s">
        <v>0</v>
      </c>
      <c r="CB39" s="51" t="s">
        <v>20</v>
      </c>
      <c r="CC39" s="51">
        <v>100</v>
      </c>
      <c r="CD39" s="51" t="s">
        <v>20</v>
      </c>
      <c r="CE39" s="51" t="s">
        <v>0</v>
      </c>
      <c r="CF39" s="51" t="s">
        <v>314</v>
      </c>
      <c r="CG39" s="51" t="s">
        <v>20</v>
      </c>
      <c r="CH39" s="51" t="s">
        <v>0</v>
      </c>
      <c r="CI39" s="51" t="s">
        <v>0</v>
      </c>
      <c r="CJ39" s="51" t="s">
        <v>20</v>
      </c>
      <c r="CK39" s="51" t="s">
        <v>0</v>
      </c>
      <c r="CL39" s="51" t="s">
        <v>364</v>
      </c>
      <c r="CM39" s="51" t="s">
        <v>20</v>
      </c>
      <c r="CN39" s="51" t="s">
        <v>20</v>
      </c>
      <c r="CO39" s="51" t="s">
        <v>0</v>
      </c>
      <c r="CP39" s="51" t="s">
        <v>20</v>
      </c>
      <c r="CQ39" s="58"/>
      <c r="CR39" s="51" t="s">
        <v>20</v>
      </c>
      <c r="CS39" s="51" t="s">
        <v>0</v>
      </c>
      <c r="CT39" s="51" t="s">
        <v>20</v>
      </c>
      <c r="CU39" s="51" t="s">
        <v>20</v>
      </c>
      <c r="CV39" s="350" t="s">
        <v>317</v>
      </c>
      <c r="CW39" s="351"/>
      <c r="CX39" s="377"/>
      <c r="CY39" s="51"/>
      <c r="CZ39" s="59" t="s">
        <v>20</v>
      </c>
      <c r="DA39" s="59" t="s">
        <v>0</v>
      </c>
      <c r="DB39" s="58" t="s">
        <v>0</v>
      </c>
      <c r="DC39" s="58" t="s">
        <v>20</v>
      </c>
      <c r="DD39" s="58" t="s">
        <v>20</v>
      </c>
      <c r="DE39" s="59" t="s">
        <v>20</v>
      </c>
      <c r="DF39" s="51" t="s">
        <v>20</v>
      </c>
      <c r="DG39" s="51" t="s">
        <v>20</v>
      </c>
      <c r="DH39" s="60" t="s">
        <v>20</v>
      </c>
      <c r="DI39" s="51" t="s">
        <v>20</v>
      </c>
      <c r="DJ39" s="51"/>
      <c r="DK39" s="51" t="s">
        <v>218</v>
      </c>
      <c r="DL39" s="350" t="s">
        <v>219</v>
      </c>
      <c r="DM39" s="352"/>
      <c r="DN39" s="102">
        <v>202052965802541</v>
      </c>
      <c r="DO39" s="102" t="s">
        <v>220</v>
      </c>
      <c r="DP39" s="58">
        <v>997</v>
      </c>
      <c r="DQ39" s="59" t="s">
        <v>221</v>
      </c>
      <c r="DR39" s="51" t="s">
        <v>222</v>
      </c>
      <c r="DS39" s="51">
        <v>2</v>
      </c>
      <c r="DT39" s="51"/>
      <c r="DU39" s="51">
        <v>-1</v>
      </c>
      <c r="DV39" s="51"/>
      <c r="DW39" s="51"/>
      <c r="DX39" s="51"/>
      <c r="DY39" s="51"/>
      <c r="DZ39" s="51"/>
      <c r="EA39" s="51"/>
      <c r="EB39" s="51"/>
      <c r="EC39" s="51"/>
      <c r="ED39" s="51"/>
      <c r="EE39" s="51"/>
      <c r="EF39" s="51"/>
      <c r="EG39" s="51"/>
      <c r="EH39" s="51"/>
      <c r="EI39" s="51"/>
      <c r="EJ39" s="51"/>
      <c r="EK39" s="51"/>
      <c r="EL39" s="51"/>
      <c r="EM39" s="51"/>
      <c r="EN39" s="51"/>
      <c r="EO39" s="51"/>
      <c r="EP39" s="51"/>
      <c r="EQ39" s="51"/>
      <c r="ER39" s="51"/>
    </row>
    <row r="40" spans="1:148">
      <c r="A40" s="387" t="s">
        <v>644</v>
      </c>
      <c r="B40" s="387" t="s">
        <v>418</v>
      </c>
      <c r="C40" s="387"/>
      <c r="D40" s="387"/>
      <c r="E40" s="387"/>
      <c r="F40" s="387" t="s">
        <v>697</v>
      </c>
      <c r="G40" s="882" t="s">
        <v>639</v>
      </c>
      <c r="H40" s="1024">
        <v>62</v>
      </c>
      <c r="I40" s="36" t="s">
        <v>645</v>
      </c>
      <c r="J40" s="36" t="s">
        <v>646</v>
      </c>
      <c r="K40" s="51" t="s">
        <v>5</v>
      </c>
      <c r="L40" s="36" t="s">
        <v>647</v>
      </c>
      <c r="M40" s="36">
        <v>36.893388000000002</v>
      </c>
      <c r="N40" s="36">
        <v>27.283432999999999</v>
      </c>
      <c r="O40" s="36">
        <v>0</v>
      </c>
      <c r="P40" s="36">
        <v>0</v>
      </c>
      <c r="Q40" s="36" t="s">
        <v>648</v>
      </c>
      <c r="S40" s="387" t="s">
        <v>418</v>
      </c>
      <c r="T40" s="387" t="s">
        <v>0</v>
      </c>
      <c r="U40" s="587" t="s">
        <v>20</v>
      </c>
      <c r="V40" s="587" t="s">
        <v>20</v>
      </c>
      <c r="W40" s="585" t="s">
        <v>20</v>
      </c>
      <c r="X40" s="36" t="s">
        <v>20</v>
      </c>
      <c r="Y40" s="588" t="s">
        <v>20</v>
      </c>
      <c r="Z40" s="36" t="s">
        <v>458</v>
      </c>
      <c r="AB40" s="36">
        <v>74</v>
      </c>
      <c r="AC40" s="36" t="s">
        <v>197</v>
      </c>
      <c r="AE40" s="36">
        <v>19</v>
      </c>
      <c r="AF40" s="36" t="s">
        <v>645</v>
      </c>
      <c r="AG40" s="36" t="s">
        <v>650</v>
      </c>
      <c r="AH40" s="36">
        <v>7</v>
      </c>
      <c r="AI40" s="36">
        <v>11</v>
      </c>
      <c r="AJ40" s="36">
        <v>7</v>
      </c>
      <c r="AK40" s="36">
        <v>82</v>
      </c>
      <c r="AL40" s="51" t="s">
        <v>371</v>
      </c>
      <c r="AM40" s="36" t="s">
        <v>651</v>
      </c>
      <c r="AO40" s="51" t="s">
        <v>20</v>
      </c>
      <c r="AW40" s="36">
        <v>100</v>
      </c>
      <c r="BC40" s="36" t="s">
        <v>653</v>
      </c>
      <c r="BJ40" s="56">
        <v>100</v>
      </c>
      <c r="BK40" s="56" t="s">
        <v>20</v>
      </c>
      <c r="BL40" s="56">
        <v>0</v>
      </c>
      <c r="BM40" s="56"/>
      <c r="BN40" s="56">
        <v>100</v>
      </c>
      <c r="BO40" s="56">
        <v>100</v>
      </c>
      <c r="BP40" s="26" t="s">
        <v>20</v>
      </c>
      <c r="BQ40" s="56"/>
      <c r="BR40" s="56">
        <v>100</v>
      </c>
      <c r="BS40" s="56">
        <v>100</v>
      </c>
      <c r="BT40" s="56"/>
      <c r="BU40" s="56" t="s">
        <v>654</v>
      </c>
      <c r="BV40" s="57" t="s">
        <v>0</v>
      </c>
      <c r="BW40" s="36" t="s">
        <v>599</v>
      </c>
      <c r="BX40" s="36" t="s">
        <v>702</v>
      </c>
      <c r="BY40" s="58" t="s">
        <v>20</v>
      </c>
      <c r="BZ40" s="51" t="s">
        <v>0</v>
      </c>
      <c r="CA40" s="51" t="s">
        <v>0</v>
      </c>
      <c r="CB40" s="51" t="s">
        <v>20</v>
      </c>
      <c r="CC40" s="36">
        <v>100</v>
      </c>
      <c r="CD40" s="51" t="s">
        <v>20</v>
      </c>
      <c r="CE40" s="51" t="s">
        <v>0</v>
      </c>
      <c r="CF40" s="36" t="s">
        <v>625</v>
      </c>
      <c r="CG40" s="51" t="s">
        <v>20</v>
      </c>
      <c r="CH40" s="36" t="s">
        <v>654</v>
      </c>
      <c r="CI40" s="51" t="s">
        <v>0</v>
      </c>
      <c r="CJ40" s="51" t="s">
        <v>20</v>
      </c>
      <c r="CK40" s="51" t="s">
        <v>0</v>
      </c>
      <c r="CL40" s="36" t="s">
        <v>703</v>
      </c>
      <c r="CM40" s="36" t="s">
        <v>0</v>
      </c>
      <c r="CN40" s="36" t="s">
        <v>0</v>
      </c>
      <c r="CO40" s="36" t="s">
        <v>0</v>
      </c>
      <c r="CP40" s="36" t="s">
        <v>20</v>
      </c>
      <c r="CR40" s="51" t="s">
        <v>20</v>
      </c>
      <c r="CS40" s="36" t="s">
        <v>20</v>
      </c>
      <c r="CT40" s="36" t="s">
        <v>0</v>
      </c>
      <c r="CU40" s="51" t="s">
        <v>20</v>
      </c>
      <c r="CV40" s="20" t="s">
        <v>429</v>
      </c>
      <c r="CX40" s="56">
        <v>100</v>
      </c>
      <c r="CY40" s="36" t="s">
        <v>656</v>
      </c>
      <c r="CZ40" s="28" t="s">
        <v>0</v>
      </c>
      <c r="DA40" s="59" t="s">
        <v>0</v>
      </c>
      <c r="DB40" s="58" t="s">
        <v>0</v>
      </c>
      <c r="DC40" s="57" t="s">
        <v>0</v>
      </c>
      <c r="DD40" s="27" t="s">
        <v>0</v>
      </c>
      <c r="DE40" s="59" t="s">
        <v>0</v>
      </c>
      <c r="DF40" s="36" t="s">
        <v>0</v>
      </c>
      <c r="DG40" s="36" t="b">
        <v>1</v>
      </c>
      <c r="DH40" s="51" t="s">
        <v>0</v>
      </c>
      <c r="DI40" s="36" t="s">
        <v>0</v>
      </c>
      <c r="DJ40" s="36" t="s">
        <v>657</v>
      </c>
      <c r="DK40" s="36" t="s">
        <v>658</v>
      </c>
      <c r="DL40" s="36" t="s">
        <v>659</v>
      </c>
      <c r="DN40" s="36" t="s">
        <v>660</v>
      </c>
      <c r="DO40" s="36" t="s">
        <v>661</v>
      </c>
      <c r="DP40" s="36">
        <v>1491</v>
      </c>
      <c r="DQ40" s="36" t="s">
        <v>662</v>
      </c>
      <c r="DR40" s="36" t="s">
        <v>663</v>
      </c>
      <c r="DS40" s="36">
        <v>20</v>
      </c>
      <c r="DU40" s="36">
        <v>-1</v>
      </c>
    </row>
    <row r="41" spans="1:148">
      <c r="A41" s="346" t="s">
        <v>386</v>
      </c>
      <c r="B41" s="346" t="s">
        <v>418</v>
      </c>
      <c r="C41" s="346">
        <v>1000</v>
      </c>
      <c r="D41" s="346"/>
      <c r="E41" s="346">
        <v>755</v>
      </c>
      <c r="F41" s="346" t="s">
        <v>698</v>
      </c>
      <c r="G41" s="882" t="s">
        <v>639</v>
      </c>
      <c r="H41" s="719">
        <v>740</v>
      </c>
      <c r="I41" s="4" t="s">
        <v>664</v>
      </c>
      <c r="J41" s="4"/>
      <c r="K41" s="4" t="s">
        <v>700</v>
      </c>
      <c r="L41" s="9" t="s">
        <v>665</v>
      </c>
      <c r="M41" s="4">
        <v>40.960284999999999</v>
      </c>
      <c r="N41" s="4">
        <v>24.523902</v>
      </c>
      <c r="O41" s="61">
        <v>0</v>
      </c>
      <c r="P41" s="4">
        <v>0</v>
      </c>
      <c r="Q41" s="591" t="s">
        <v>507</v>
      </c>
      <c r="R41" s="11"/>
      <c r="S41" s="11" t="s">
        <v>664</v>
      </c>
      <c r="T41" s="11" t="s">
        <v>20</v>
      </c>
      <c r="U41" s="587" t="s">
        <v>20</v>
      </c>
      <c r="V41" s="587" t="s">
        <v>20</v>
      </c>
      <c r="W41" s="585" t="s">
        <v>20</v>
      </c>
      <c r="X41" s="10" t="s">
        <v>0</v>
      </c>
      <c r="Y41" s="588" t="s">
        <v>20</v>
      </c>
      <c r="Z41" s="160" t="s">
        <v>666</v>
      </c>
      <c r="AA41" s="11"/>
      <c r="AB41" s="4">
        <v>70</v>
      </c>
      <c r="AC41" s="4" t="s">
        <v>196</v>
      </c>
      <c r="AD41" s="4"/>
      <c r="AE41" s="4">
        <v>25</v>
      </c>
      <c r="AF41" s="11" t="s">
        <v>645</v>
      </c>
      <c r="AG41" s="4" t="s">
        <v>667</v>
      </c>
      <c r="AH41" s="4">
        <v>5</v>
      </c>
      <c r="AI41" s="4">
        <v>25</v>
      </c>
      <c r="AJ41" s="4">
        <v>35</v>
      </c>
      <c r="AK41" s="4">
        <v>40</v>
      </c>
      <c r="AL41" s="51" t="s">
        <v>371</v>
      </c>
      <c r="AM41" s="51" t="s">
        <v>301</v>
      </c>
      <c r="AN41" s="51"/>
      <c r="AO41" s="51" t="s">
        <v>20</v>
      </c>
      <c r="AP41" s="51"/>
      <c r="AQ41" s="51">
        <v>0</v>
      </c>
      <c r="AR41" s="51"/>
      <c r="AS41" s="51">
        <v>0</v>
      </c>
      <c r="AT41" s="51">
        <v>0</v>
      </c>
      <c r="AU41" s="51">
        <v>0</v>
      </c>
      <c r="AV41" s="51"/>
      <c r="AW41" s="51">
        <v>800</v>
      </c>
      <c r="AX41" s="51"/>
      <c r="AY41" s="51">
        <v>0</v>
      </c>
      <c r="AZ41" s="51">
        <v>0</v>
      </c>
      <c r="BA41" s="51">
        <v>0</v>
      </c>
      <c r="BB41" s="51">
        <v>1</v>
      </c>
      <c r="BC41" s="51" t="s">
        <v>668</v>
      </c>
      <c r="BD41" s="57">
        <v>0</v>
      </c>
      <c r="BE41" s="51">
        <v>0</v>
      </c>
      <c r="BF41" s="51">
        <v>20</v>
      </c>
      <c r="BG41" s="51">
        <v>0</v>
      </c>
      <c r="BH41" s="51">
        <v>0</v>
      </c>
      <c r="BI41" s="51"/>
      <c r="BJ41" s="57">
        <v>22</v>
      </c>
      <c r="BK41" s="57" t="s">
        <v>0</v>
      </c>
      <c r="BL41" s="57">
        <v>22</v>
      </c>
      <c r="BM41" s="57"/>
      <c r="BN41" s="57">
        <v>0</v>
      </c>
      <c r="BO41" s="57">
        <v>0</v>
      </c>
      <c r="BP41" s="26" t="s">
        <v>20</v>
      </c>
      <c r="BQ41" s="57"/>
      <c r="BR41" s="57">
        <v>12</v>
      </c>
      <c r="BS41" s="57">
        <v>12</v>
      </c>
      <c r="BT41" s="57">
        <v>0</v>
      </c>
      <c r="BU41" s="57" t="s">
        <v>654</v>
      </c>
      <c r="BV41" s="57" t="s">
        <v>0</v>
      </c>
      <c r="BW41" s="26" t="s">
        <v>701</v>
      </c>
      <c r="BX41" s="26" t="s">
        <v>428</v>
      </c>
      <c r="BY41" s="58" t="s">
        <v>0</v>
      </c>
      <c r="BZ41" s="51" t="s">
        <v>0</v>
      </c>
      <c r="CA41" s="51" t="s">
        <v>0</v>
      </c>
      <c r="CB41" s="51" t="s">
        <v>20</v>
      </c>
      <c r="CC41" s="51">
        <v>100</v>
      </c>
      <c r="CD41" s="51" t="s">
        <v>651</v>
      </c>
      <c r="CE41" s="51" t="s">
        <v>20</v>
      </c>
      <c r="CF41" s="51" t="s">
        <v>312</v>
      </c>
      <c r="CG41" s="51" t="s">
        <v>20</v>
      </c>
      <c r="CH41" s="51" t="s">
        <v>652</v>
      </c>
      <c r="CI41" s="51" t="s">
        <v>0</v>
      </c>
      <c r="CJ41" s="51" t="s">
        <v>20</v>
      </c>
      <c r="CK41" s="20" t="s">
        <v>20</v>
      </c>
      <c r="CL41" s="51"/>
      <c r="CM41" s="51"/>
      <c r="CN41" s="51"/>
      <c r="CO41" s="51"/>
      <c r="CP41" s="51"/>
      <c r="CQ41" s="58"/>
      <c r="CR41" s="51" t="s">
        <v>20</v>
      </c>
      <c r="CS41" s="36" t="s">
        <v>20</v>
      </c>
      <c r="CT41" s="51" t="s">
        <v>20</v>
      </c>
      <c r="CU41" s="51" t="s">
        <v>0</v>
      </c>
      <c r="CV41" s="361" t="s">
        <v>317</v>
      </c>
      <c r="CW41" s="51"/>
      <c r="CX41" s="377"/>
      <c r="CY41" s="51" t="s">
        <v>669</v>
      </c>
      <c r="CZ41" s="59" t="s">
        <v>20</v>
      </c>
      <c r="DA41" s="59" t="s">
        <v>0</v>
      </c>
      <c r="DB41" s="58" t="s">
        <v>0</v>
      </c>
      <c r="DC41" s="57" t="s">
        <v>20</v>
      </c>
      <c r="DD41" s="58" t="s">
        <v>20</v>
      </c>
      <c r="DE41" s="59" t="s">
        <v>20</v>
      </c>
      <c r="DF41" s="51" t="s">
        <v>20</v>
      </c>
      <c r="DG41" s="51" t="b">
        <v>1</v>
      </c>
      <c r="DH41" s="60" t="s">
        <v>20</v>
      </c>
      <c r="DI41" s="51" t="s">
        <v>20</v>
      </c>
      <c r="DJ41" s="51"/>
      <c r="DK41" s="51" t="s">
        <v>670</v>
      </c>
      <c r="DL41" s="51" t="s">
        <v>671</v>
      </c>
      <c r="DM41" s="59"/>
      <c r="DN41" s="102"/>
      <c r="DO41" s="102" t="s">
        <v>672</v>
      </c>
      <c r="DP41" s="58">
        <v>1527</v>
      </c>
      <c r="DQ41" s="59" t="s">
        <v>673</v>
      </c>
      <c r="DR41" s="51" t="s">
        <v>674</v>
      </c>
      <c r="DS41" s="51">
        <v>21</v>
      </c>
      <c r="DT41" s="51"/>
      <c r="DU41" s="51">
        <v>-1</v>
      </c>
      <c r="DV41" s="51"/>
      <c r="DW41" s="51"/>
      <c r="DX41" s="51"/>
      <c r="DY41" s="51"/>
      <c r="DZ41" s="51"/>
      <c r="EA41" s="51"/>
      <c r="EB41" s="51"/>
      <c r="EC41" s="51"/>
      <c r="ED41" s="51"/>
      <c r="EE41" s="51"/>
      <c r="EF41" s="51"/>
      <c r="EG41" s="51"/>
      <c r="EH41" s="51"/>
      <c r="EI41" s="51"/>
      <c r="EJ41" s="51"/>
      <c r="EK41" s="51"/>
      <c r="EL41" s="51"/>
      <c r="EM41" s="51"/>
      <c r="EN41" s="51"/>
      <c r="EO41" s="51"/>
      <c r="EP41" s="51"/>
      <c r="EQ41" s="51"/>
      <c r="ER41" s="51"/>
    </row>
    <row r="42" spans="1:148" s="30" customFormat="1">
      <c r="A42" s="347" t="s">
        <v>693</v>
      </c>
      <c r="B42" s="347" t="s">
        <v>415</v>
      </c>
      <c r="C42" s="347">
        <v>200</v>
      </c>
      <c r="D42" s="347"/>
      <c r="E42" s="347">
        <v>202</v>
      </c>
      <c r="F42" s="347" t="s">
        <v>698</v>
      </c>
      <c r="G42" s="882" t="s">
        <v>639</v>
      </c>
      <c r="H42" s="717">
        <v>220</v>
      </c>
      <c r="I42" s="20" t="s">
        <v>664</v>
      </c>
      <c r="J42" s="20"/>
      <c r="K42" s="4" t="s">
        <v>700</v>
      </c>
      <c r="L42" s="21" t="s">
        <v>675</v>
      </c>
      <c r="M42" s="20">
        <v>40.920242999999999</v>
      </c>
      <c r="N42" s="20">
        <v>24.269065000000001</v>
      </c>
      <c r="O42" s="62">
        <v>0</v>
      </c>
      <c r="P42" s="20">
        <v>0</v>
      </c>
      <c r="Q42" s="591" t="s">
        <v>507</v>
      </c>
      <c r="R42" s="23"/>
      <c r="S42" s="36" t="s">
        <v>418</v>
      </c>
      <c r="T42" s="23" t="s">
        <v>0</v>
      </c>
      <c r="U42" s="587" t="s">
        <v>20</v>
      </c>
      <c r="V42" s="587" t="s">
        <v>20</v>
      </c>
      <c r="W42" s="585" t="s">
        <v>20</v>
      </c>
      <c r="X42" s="22" t="s">
        <v>20</v>
      </c>
      <c r="Y42" s="588" t="s">
        <v>20</v>
      </c>
      <c r="Z42" s="26" t="s">
        <v>666</v>
      </c>
      <c r="AA42" s="23"/>
      <c r="AB42" s="20">
        <v>75</v>
      </c>
      <c r="AC42" s="20" t="s">
        <v>196</v>
      </c>
      <c r="AD42" s="20"/>
      <c r="AE42" s="20">
        <v>25</v>
      </c>
      <c r="AF42" s="23"/>
      <c r="AG42" s="20"/>
      <c r="AH42" s="20">
        <v>0</v>
      </c>
      <c r="AI42" s="20">
        <v>25</v>
      </c>
      <c r="AJ42" s="20">
        <v>35</v>
      </c>
      <c r="AK42" s="20">
        <v>40</v>
      </c>
      <c r="AL42" s="51" t="s">
        <v>371</v>
      </c>
      <c r="AM42" s="51" t="s">
        <v>301</v>
      </c>
      <c r="AN42" s="20"/>
      <c r="AO42" s="51" t="s">
        <v>20</v>
      </c>
      <c r="AP42" s="20"/>
      <c r="AQ42" s="20">
        <v>0</v>
      </c>
      <c r="AR42" s="20"/>
      <c r="AS42" s="20">
        <v>0</v>
      </c>
      <c r="AT42" s="20">
        <v>0</v>
      </c>
      <c r="AU42" s="20">
        <v>0</v>
      </c>
      <c r="AV42" s="20"/>
      <c r="AW42" s="20"/>
      <c r="AX42" s="20"/>
      <c r="AY42" s="20">
        <v>0</v>
      </c>
      <c r="AZ42" s="20">
        <v>0</v>
      </c>
      <c r="BA42" s="20">
        <v>0</v>
      </c>
      <c r="BB42" s="20">
        <v>0</v>
      </c>
      <c r="BC42" s="20" t="s">
        <v>244</v>
      </c>
      <c r="BD42" s="26">
        <v>0</v>
      </c>
      <c r="BE42" s="20">
        <v>0</v>
      </c>
      <c r="BF42" s="20">
        <v>25</v>
      </c>
      <c r="BG42" s="20">
        <v>0</v>
      </c>
      <c r="BH42" s="20">
        <v>0</v>
      </c>
      <c r="BI42" s="20"/>
      <c r="BJ42" s="1025">
        <v>7</v>
      </c>
      <c r="BK42" s="20" t="s">
        <v>0</v>
      </c>
      <c r="BL42" s="1025">
        <v>0</v>
      </c>
      <c r="BM42" s="1025"/>
      <c r="BN42" s="1025">
        <v>14</v>
      </c>
      <c r="BO42" s="27"/>
      <c r="BP42" s="20" t="s">
        <v>0</v>
      </c>
      <c r="BQ42" s="27"/>
      <c r="BR42" s="1025">
        <v>6</v>
      </c>
      <c r="BS42" s="1025">
        <v>6</v>
      </c>
      <c r="BT42" s="1025">
        <v>0</v>
      </c>
      <c r="BU42" s="27" t="s">
        <v>188</v>
      </c>
      <c r="BV42" s="57" t="s">
        <v>0</v>
      </c>
      <c r="BW42" s="26" t="s">
        <v>309</v>
      </c>
      <c r="BX42" s="26" t="s">
        <v>428</v>
      </c>
      <c r="BY42" s="27" t="s">
        <v>0</v>
      </c>
      <c r="BZ42" s="51" t="s">
        <v>0</v>
      </c>
      <c r="CA42" s="51" t="s">
        <v>0</v>
      </c>
      <c r="CB42" s="51" t="s">
        <v>20</v>
      </c>
      <c r="CC42" s="20">
        <v>100</v>
      </c>
      <c r="CD42" s="51" t="s">
        <v>20</v>
      </c>
      <c r="CE42" s="51" t="s">
        <v>20</v>
      </c>
      <c r="CF42" s="51" t="s">
        <v>313</v>
      </c>
      <c r="CG42" s="51" t="s">
        <v>20</v>
      </c>
      <c r="CH42" s="20" t="s">
        <v>652</v>
      </c>
      <c r="CI42" s="57" t="s">
        <v>20</v>
      </c>
      <c r="CJ42" s="51" t="s">
        <v>20</v>
      </c>
      <c r="CK42" s="20" t="s">
        <v>20</v>
      </c>
      <c r="CL42" s="20"/>
      <c r="CM42" s="20"/>
      <c r="CN42" s="20"/>
      <c r="CO42" s="20"/>
      <c r="CP42" s="20"/>
      <c r="CQ42" s="27"/>
      <c r="CR42" s="51" t="s">
        <v>20</v>
      </c>
      <c r="CS42" s="36" t="s">
        <v>20</v>
      </c>
      <c r="CT42" s="20" t="s">
        <v>20</v>
      </c>
      <c r="CU42" s="20" t="s">
        <v>311</v>
      </c>
      <c r="CV42" s="361" t="s">
        <v>317</v>
      </c>
      <c r="CW42" s="20">
        <v>20</v>
      </c>
      <c r="CX42" s="363">
        <v>4</v>
      </c>
      <c r="CY42" s="20" t="s">
        <v>669</v>
      </c>
      <c r="CZ42" s="59" t="s">
        <v>20</v>
      </c>
      <c r="DA42" s="59" t="s">
        <v>0</v>
      </c>
      <c r="DB42" s="58" t="s">
        <v>0</v>
      </c>
      <c r="DC42" s="57" t="s">
        <v>20</v>
      </c>
      <c r="DD42" s="58" t="s">
        <v>20</v>
      </c>
      <c r="DE42" s="59" t="s">
        <v>20</v>
      </c>
      <c r="DF42" s="51" t="s">
        <v>20</v>
      </c>
      <c r="DG42" s="20" t="b">
        <v>1</v>
      </c>
      <c r="DH42" s="60" t="s">
        <v>20</v>
      </c>
      <c r="DI42" s="51" t="s">
        <v>20</v>
      </c>
      <c r="DJ42" s="20" t="s">
        <v>676</v>
      </c>
      <c r="DK42" s="20" t="s">
        <v>677</v>
      </c>
      <c r="DL42" s="20" t="s">
        <v>678</v>
      </c>
      <c r="DM42" s="28"/>
      <c r="DN42" s="103"/>
      <c r="DO42" s="103" t="s">
        <v>679</v>
      </c>
      <c r="DP42" s="27">
        <v>1658</v>
      </c>
      <c r="DQ42" s="28" t="s">
        <v>680</v>
      </c>
      <c r="DR42" s="20" t="s">
        <v>681</v>
      </c>
      <c r="DS42" s="20">
        <v>22</v>
      </c>
      <c r="DT42" s="20"/>
      <c r="DU42" s="20">
        <v>-1</v>
      </c>
      <c r="DV42" s="20"/>
      <c r="DW42" s="20"/>
      <c r="DX42" s="20"/>
      <c r="DY42" s="20"/>
      <c r="DZ42" s="20"/>
      <c r="EA42" s="20"/>
      <c r="EB42" s="20"/>
      <c r="EC42" s="20"/>
      <c r="ED42" s="20"/>
      <c r="EE42" s="20"/>
      <c r="EF42" s="20"/>
      <c r="EG42" s="20"/>
      <c r="EH42" s="20"/>
      <c r="EI42" s="20"/>
      <c r="EJ42" s="20"/>
      <c r="EK42" s="20"/>
      <c r="EL42" s="20"/>
      <c r="EM42" s="20"/>
      <c r="EN42" s="20"/>
      <c r="EO42" s="20"/>
      <c r="EP42" s="20"/>
      <c r="EQ42" s="20"/>
      <c r="ER42" s="20"/>
    </row>
    <row r="43" spans="1:148" ht="14.25" customHeight="1">
      <c r="A43" s="346" t="s">
        <v>694</v>
      </c>
      <c r="B43" s="346" t="s">
        <v>418</v>
      </c>
      <c r="C43" s="346">
        <v>0</v>
      </c>
      <c r="D43" s="346"/>
      <c r="E43" s="346">
        <v>0</v>
      </c>
      <c r="F43" s="346" t="s">
        <v>699</v>
      </c>
      <c r="G43" s="882" t="s">
        <v>639</v>
      </c>
      <c r="H43" s="719">
        <v>50</v>
      </c>
      <c r="I43" s="4" t="s">
        <v>645</v>
      </c>
      <c r="J43" s="4" t="s">
        <v>186</v>
      </c>
      <c r="K43" s="4" t="s">
        <v>5</v>
      </c>
      <c r="L43" s="4" t="s">
        <v>682</v>
      </c>
      <c r="M43" s="4">
        <v>37.992856000000003</v>
      </c>
      <c r="N43" s="4">
        <v>23.729696000000001</v>
      </c>
      <c r="O43" s="4">
        <v>0</v>
      </c>
      <c r="P43" s="4">
        <v>0</v>
      </c>
      <c r="Q43" s="4" t="s">
        <v>645</v>
      </c>
      <c r="R43" s="4" t="s">
        <v>683</v>
      </c>
      <c r="S43" s="36" t="s">
        <v>418</v>
      </c>
      <c r="T43" s="23" t="s">
        <v>0</v>
      </c>
      <c r="U43" s="587" t="s">
        <v>20</v>
      </c>
      <c r="V43" s="587" t="s">
        <v>20</v>
      </c>
      <c r="W43" s="585" t="s">
        <v>20</v>
      </c>
      <c r="X43" s="4" t="s">
        <v>20</v>
      </c>
      <c r="Y43" s="588" t="s">
        <v>20</v>
      </c>
      <c r="Z43" s="160" t="s">
        <v>666</v>
      </c>
      <c r="AA43" s="4"/>
      <c r="AB43" s="4">
        <v>50</v>
      </c>
      <c r="AC43" s="4" t="s">
        <v>197</v>
      </c>
      <c r="AD43" s="4"/>
      <c r="AE43" s="4">
        <v>40</v>
      </c>
      <c r="AF43" s="4" t="s">
        <v>649</v>
      </c>
      <c r="AG43" s="4"/>
      <c r="AH43" s="4">
        <v>10</v>
      </c>
      <c r="AI43" s="4">
        <v>35</v>
      </c>
      <c r="AJ43" s="4">
        <v>60</v>
      </c>
      <c r="AK43" s="4">
        <v>5</v>
      </c>
      <c r="AL43" s="51" t="s">
        <v>371</v>
      </c>
      <c r="AM43" s="51" t="s">
        <v>301</v>
      </c>
      <c r="AN43" s="51"/>
      <c r="AO43" s="51" t="s">
        <v>0</v>
      </c>
      <c r="AP43" s="51"/>
      <c r="AQ43" s="51">
        <v>0</v>
      </c>
      <c r="AR43" s="51"/>
      <c r="AS43" s="51">
        <v>0</v>
      </c>
      <c r="AT43" s="51">
        <v>0</v>
      </c>
      <c r="AU43" s="51">
        <v>0</v>
      </c>
      <c r="AV43" s="51"/>
      <c r="AW43" s="51">
        <v>0</v>
      </c>
      <c r="AX43" s="51"/>
      <c r="AY43" s="51">
        <v>0</v>
      </c>
      <c r="AZ43" s="51">
        <v>0</v>
      </c>
      <c r="BA43" s="51">
        <v>0</v>
      </c>
      <c r="BB43" s="51">
        <v>0</v>
      </c>
      <c r="BC43" s="51" t="s">
        <v>244</v>
      </c>
      <c r="BD43" s="51">
        <v>0</v>
      </c>
      <c r="BE43" s="51">
        <v>0</v>
      </c>
      <c r="BF43" s="51">
        <v>0</v>
      </c>
      <c r="BG43" s="51">
        <v>0</v>
      </c>
      <c r="BH43" s="51">
        <v>0</v>
      </c>
      <c r="BI43" s="51"/>
      <c r="BJ43" s="51">
        <v>0</v>
      </c>
      <c r="BK43" s="51" t="s">
        <v>20</v>
      </c>
      <c r="BL43" s="51"/>
      <c r="BM43" s="51"/>
      <c r="BN43" s="51"/>
      <c r="BO43" s="51"/>
      <c r="BP43" s="51"/>
      <c r="BQ43" s="51"/>
      <c r="BR43" s="51"/>
      <c r="BS43" s="51"/>
      <c r="BT43" s="51"/>
      <c r="BU43" s="51" t="s">
        <v>20</v>
      </c>
      <c r="BV43" s="57" t="s">
        <v>0</v>
      </c>
      <c r="BW43" s="51" t="s">
        <v>684</v>
      </c>
      <c r="BX43" s="51" t="s">
        <v>645</v>
      </c>
      <c r="BY43" s="58" t="s">
        <v>20</v>
      </c>
      <c r="BZ43" s="51" t="s">
        <v>20</v>
      </c>
      <c r="CA43" s="51" t="s">
        <v>20</v>
      </c>
      <c r="CB43" s="51" t="s">
        <v>0</v>
      </c>
      <c r="CC43" s="51">
        <v>0</v>
      </c>
      <c r="CD43" s="51" t="s">
        <v>20</v>
      </c>
      <c r="CE43" s="51" t="s">
        <v>0</v>
      </c>
      <c r="CF43" s="51" t="s">
        <v>314</v>
      </c>
      <c r="CG43" s="51" t="s">
        <v>20</v>
      </c>
      <c r="CH43" s="51" t="s">
        <v>654</v>
      </c>
      <c r="CI43" s="57" t="s">
        <v>20</v>
      </c>
      <c r="CJ43" s="51" t="s">
        <v>20</v>
      </c>
      <c r="CK43" s="51" t="s">
        <v>654</v>
      </c>
      <c r="CL43" s="51" t="s">
        <v>655</v>
      </c>
      <c r="CM43" s="36" t="s">
        <v>0</v>
      </c>
      <c r="CN43" s="36" t="s">
        <v>0</v>
      </c>
      <c r="CO43" s="51" t="s">
        <v>0</v>
      </c>
      <c r="CP43" s="51" t="s">
        <v>20</v>
      </c>
      <c r="CQ43" s="51"/>
      <c r="CR43" s="51" t="s">
        <v>654</v>
      </c>
      <c r="CS43" s="36" t="s">
        <v>20</v>
      </c>
      <c r="CT43" s="51" t="s">
        <v>0</v>
      </c>
      <c r="CU43" s="51" t="s">
        <v>20</v>
      </c>
      <c r="CV43" s="51" t="s">
        <v>311</v>
      </c>
      <c r="CW43" s="51"/>
      <c r="CX43" s="57">
        <v>0</v>
      </c>
      <c r="CY43" s="51" t="s">
        <v>685</v>
      </c>
      <c r="CZ43" s="28" t="s">
        <v>0</v>
      </c>
      <c r="DA43" s="51" t="s">
        <v>20</v>
      </c>
      <c r="DB43" s="51" t="s">
        <v>20</v>
      </c>
      <c r="DC43" s="57" t="s">
        <v>20</v>
      </c>
      <c r="DD43" s="27" t="s">
        <v>0</v>
      </c>
      <c r="DE43" s="59" t="s">
        <v>20</v>
      </c>
      <c r="DF43" s="51" t="s">
        <v>20</v>
      </c>
      <c r="DG43" s="51" t="b">
        <v>0</v>
      </c>
      <c r="DH43" s="51" t="s">
        <v>0</v>
      </c>
      <c r="DI43" s="51" t="s">
        <v>20</v>
      </c>
      <c r="DJ43" s="51" t="s">
        <v>686</v>
      </c>
      <c r="DK43" s="51" t="s">
        <v>687</v>
      </c>
      <c r="DL43" s="51" t="s">
        <v>688</v>
      </c>
      <c r="DM43" s="51"/>
      <c r="DN43" s="51" t="s">
        <v>689</v>
      </c>
      <c r="DO43" s="51" t="s">
        <v>690</v>
      </c>
      <c r="DP43" s="51">
        <v>1660</v>
      </c>
      <c r="DQ43" s="51" t="s">
        <v>691</v>
      </c>
      <c r="DR43" s="51" t="s">
        <v>692</v>
      </c>
      <c r="DS43" s="51">
        <v>23</v>
      </c>
      <c r="DT43" s="51"/>
      <c r="DU43" s="51">
        <v>-1</v>
      </c>
      <c r="DV43" s="51"/>
      <c r="DW43" s="51"/>
      <c r="DX43" s="51"/>
      <c r="DY43" s="51"/>
      <c r="DZ43" s="51"/>
      <c r="EA43" s="51"/>
      <c r="EB43" s="51"/>
      <c r="EC43" s="51"/>
      <c r="ED43" s="51"/>
      <c r="EE43" s="51"/>
      <c r="EF43" s="51"/>
      <c r="EG43" s="51"/>
      <c r="EH43" s="51"/>
      <c r="EI43" s="51"/>
      <c r="EJ43" s="51"/>
      <c r="EK43" s="51"/>
      <c r="EL43" s="51"/>
      <c r="EM43" s="51"/>
      <c r="EN43" s="51"/>
      <c r="EO43" s="51"/>
      <c r="EP43" s="51"/>
      <c r="EQ43" s="51"/>
      <c r="ER43" s="51"/>
    </row>
    <row r="44" spans="1:148" s="30" customFormat="1" ht="36" customHeight="1">
      <c r="A44" s="347"/>
      <c r="B44" s="347"/>
      <c r="C44" s="347"/>
      <c r="D44" s="347"/>
      <c r="E44" s="347"/>
      <c r="F44" s="347"/>
      <c r="G44" s="20"/>
      <c r="H44" s="347">
        <v>326</v>
      </c>
      <c r="I44" s="20" t="s">
        <v>727</v>
      </c>
      <c r="J44" s="20"/>
      <c r="K44" s="4" t="s">
        <v>5</v>
      </c>
      <c r="L44" s="20" t="s">
        <v>732</v>
      </c>
      <c r="M44" s="20">
        <v>37.938417999999999</v>
      </c>
      <c r="N44" s="20">
        <v>21.206941</v>
      </c>
      <c r="O44" s="20">
        <v>0</v>
      </c>
      <c r="P44" s="20">
        <v>0</v>
      </c>
      <c r="Q44" s="591" t="s">
        <v>507</v>
      </c>
      <c r="R44" s="20"/>
      <c r="S44" s="20" t="s">
        <v>727</v>
      </c>
      <c r="T44" s="20" t="b">
        <v>0</v>
      </c>
      <c r="U44" s="20" t="b">
        <v>0</v>
      </c>
      <c r="V44" s="20" t="b">
        <v>1</v>
      </c>
      <c r="W44" s="20" t="b">
        <v>0</v>
      </c>
      <c r="X44" s="20" t="b">
        <v>0</v>
      </c>
      <c r="Y44" s="20" t="b">
        <v>0</v>
      </c>
      <c r="Z44" s="26" t="s">
        <v>666</v>
      </c>
      <c r="AA44" s="20"/>
      <c r="AB44" s="20">
        <v>100</v>
      </c>
      <c r="AC44" s="20"/>
      <c r="AD44" s="20"/>
      <c r="AE44" s="20">
        <v>0</v>
      </c>
      <c r="AF44" s="20"/>
      <c r="AG44" s="20"/>
      <c r="AH44" s="20">
        <v>0</v>
      </c>
      <c r="AI44" s="20">
        <v>23</v>
      </c>
      <c r="AJ44" s="20">
        <v>23</v>
      </c>
      <c r="AK44" s="20">
        <v>54</v>
      </c>
      <c r="AL44" s="20" t="s">
        <v>728</v>
      </c>
      <c r="AM44" s="20" t="s">
        <v>645</v>
      </c>
      <c r="AN44" s="20" t="s">
        <v>244</v>
      </c>
      <c r="AO44" s="20" t="s">
        <v>652</v>
      </c>
      <c r="AP44" s="20"/>
      <c r="AQ44" s="20"/>
      <c r="AR44" s="20"/>
      <c r="AS44" s="20"/>
      <c r="AT44" s="20"/>
      <c r="AU44" s="20"/>
      <c r="AV44" s="20"/>
      <c r="AW44" s="20">
        <v>350</v>
      </c>
      <c r="AX44" s="20"/>
      <c r="AY44" s="20"/>
      <c r="AZ44" s="20"/>
      <c r="BA44" s="20"/>
      <c r="BB44" s="20"/>
      <c r="BC44" s="20" t="s">
        <v>201</v>
      </c>
      <c r="BD44" s="20"/>
      <c r="BE44" s="20">
        <v>100</v>
      </c>
      <c r="BF44" s="20"/>
      <c r="BG44" s="20"/>
      <c r="BH44" s="20">
        <v>100</v>
      </c>
      <c r="BI44" s="20"/>
      <c r="BJ44" s="20">
        <v>43</v>
      </c>
      <c r="BK44" s="20"/>
      <c r="BL44" s="20">
        <v>0</v>
      </c>
      <c r="BM44" s="20"/>
      <c r="BN44" s="20">
        <v>38</v>
      </c>
      <c r="BO44" s="20">
        <v>0</v>
      </c>
      <c r="BP44" s="20"/>
      <c r="BQ44" s="20"/>
      <c r="BR44" s="20"/>
      <c r="BS44" s="20">
        <v>50</v>
      </c>
      <c r="BT44" s="20">
        <v>0</v>
      </c>
      <c r="BU44" s="20" t="s">
        <v>654</v>
      </c>
      <c r="BV44" s="20" t="s">
        <v>654</v>
      </c>
      <c r="BW44" s="20" t="s">
        <v>729</v>
      </c>
      <c r="BX44" s="20" t="s">
        <v>733</v>
      </c>
      <c r="BY44" s="20" t="b">
        <v>0</v>
      </c>
      <c r="BZ44" s="20" t="b">
        <v>1</v>
      </c>
      <c r="CA44" s="20" t="b">
        <v>1</v>
      </c>
      <c r="CB44" s="20" t="b">
        <v>0</v>
      </c>
      <c r="CC44" s="20">
        <v>100</v>
      </c>
      <c r="CD44" s="20" t="s">
        <v>652</v>
      </c>
      <c r="CE44" s="20" t="s">
        <v>652</v>
      </c>
      <c r="CF44" s="20" t="s">
        <v>730</v>
      </c>
      <c r="CG44" s="20" t="s">
        <v>652</v>
      </c>
      <c r="CH44" s="20" t="s">
        <v>652</v>
      </c>
      <c r="CI44" s="20" t="s">
        <v>654</v>
      </c>
      <c r="CJ44" s="20" t="s">
        <v>652</v>
      </c>
      <c r="CK44" s="20" t="s">
        <v>654</v>
      </c>
      <c r="CL44" s="20"/>
      <c r="CM44" s="20"/>
      <c r="CN44" s="20"/>
      <c r="CO44" s="20"/>
      <c r="CP44" s="20"/>
      <c r="CQ44" s="20"/>
      <c r="CR44" s="20" t="s">
        <v>652</v>
      </c>
      <c r="CS44" s="20" t="s">
        <v>652</v>
      </c>
      <c r="CT44" s="20" t="s">
        <v>652</v>
      </c>
      <c r="CU44" s="20" t="s">
        <v>652</v>
      </c>
      <c r="CV44" s="20" t="s">
        <v>734</v>
      </c>
      <c r="CW44" s="20"/>
      <c r="CX44" s="26">
        <v>100</v>
      </c>
      <c r="CY44" s="20"/>
      <c r="CZ44" s="20"/>
      <c r="DA44" s="20"/>
      <c r="DB44" s="20"/>
      <c r="DC44" s="26"/>
      <c r="DD44" s="20"/>
      <c r="DE44" s="20"/>
      <c r="DF44" s="20"/>
      <c r="DG44" s="20"/>
      <c r="DH44" s="20"/>
      <c r="DI44" s="20" t="s">
        <v>652</v>
      </c>
      <c r="DJ44" s="20" t="s">
        <v>735</v>
      </c>
      <c r="DK44" s="20" t="s">
        <v>736</v>
      </c>
      <c r="DL44" s="20" t="s">
        <v>737</v>
      </c>
      <c r="DM44" s="20"/>
      <c r="DN44" s="20" t="s">
        <v>731</v>
      </c>
      <c r="DO44" s="20" t="s">
        <v>738</v>
      </c>
      <c r="DP44" s="20">
        <v>2762</v>
      </c>
      <c r="DQ44" s="20" t="s">
        <v>739</v>
      </c>
      <c r="DR44" s="20" t="s">
        <v>740</v>
      </c>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row>
    <row r="45" spans="1:148" ht="36" customHeight="1">
      <c r="A45" s="346"/>
      <c r="B45" s="346"/>
      <c r="C45" s="346"/>
      <c r="D45" s="346"/>
      <c r="E45" s="346"/>
      <c r="F45" s="346"/>
      <c r="G45" s="4"/>
      <c r="H45" s="346"/>
      <c r="I45" s="4"/>
      <c r="J45" s="4"/>
      <c r="K45" s="4"/>
      <c r="L45" s="4"/>
      <c r="M45" s="4"/>
      <c r="N45" s="4"/>
      <c r="O45" s="4"/>
      <c r="P45" s="4"/>
      <c r="Q45" s="4"/>
      <c r="R45" s="4"/>
      <c r="S45" s="4"/>
      <c r="T45" s="4"/>
      <c r="U45" s="4"/>
      <c r="V45" s="4"/>
      <c r="W45" s="4"/>
      <c r="X45" s="4"/>
      <c r="Y45" s="4"/>
      <c r="Z45" s="160"/>
      <c r="AA45" s="4"/>
      <c r="AB45" s="4"/>
      <c r="AC45" s="4"/>
      <c r="AD45" s="4"/>
      <c r="AE45" s="4"/>
      <c r="AF45" s="4"/>
      <c r="AG45" s="4"/>
      <c r="AH45" s="4"/>
      <c r="AI45" s="4"/>
      <c r="AJ45" s="4"/>
      <c r="AK45" s="4"/>
      <c r="AL45" s="4"/>
      <c r="AM45" s="4"/>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7"/>
      <c r="CY45" s="51"/>
      <c r="CZ45" s="51"/>
      <c r="DA45" s="51"/>
      <c r="DB45" s="51"/>
      <c r="DC45" s="57"/>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row>
    <row r="46" spans="1:148" s="30" customFormat="1" ht="36" customHeight="1">
      <c r="A46" s="20"/>
      <c r="B46" s="347"/>
      <c r="C46" s="347"/>
      <c r="D46" s="347"/>
      <c r="E46" s="347"/>
      <c r="F46" s="20"/>
      <c r="G46" s="20"/>
      <c r="H46" s="347"/>
      <c r="I46" s="20"/>
      <c r="J46" s="20"/>
      <c r="K46" s="20"/>
      <c r="L46" s="20"/>
      <c r="M46" s="20"/>
      <c r="N46" s="20"/>
      <c r="O46" s="20"/>
      <c r="P46" s="20"/>
      <c r="Q46" s="20"/>
      <c r="R46" s="20"/>
      <c r="S46" s="20"/>
      <c r="T46" s="20"/>
      <c r="U46" s="20"/>
      <c r="V46" s="20"/>
      <c r="W46" s="20"/>
      <c r="X46" s="20"/>
      <c r="Y46" s="20"/>
      <c r="Z46" s="26"/>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6"/>
      <c r="CY46" s="20"/>
      <c r="CZ46" s="20"/>
      <c r="DA46" s="20"/>
      <c r="DB46" s="20"/>
      <c r="DC46" s="26"/>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row>
    <row r="47" spans="1:148" ht="36" customHeight="1">
      <c r="A47" s="4"/>
      <c r="B47" s="346"/>
      <c r="C47" s="346"/>
      <c r="D47" s="346"/>
      <c r="E47" s="346"/>
      <c r="F47" s="4"/>
      <c r="G47" s="4"/>
      <c r="H47" s="346"/>
      <c r="I47" s="4"/>
      <c r="J47" s="4"/>
      <c r="K47" s="4"/>
      <c r="L47" s="4"/>
      <c r="M47" s="4"/>
      <c r="N47" s="4"/>
      <c r="O47" s="4"/>
      <c r="P47" s="4"/>
      <c r="Q47" s="4"/>
      <c r="R47" s="4"/>
      <c r="S47" s="4"/>
      <c r="T47" s="4"/>
      <c r="U47" s="4"/>
      <c r="V47" s="4"/>
      <c r="W47" s="4"/>
      <c r="X47" s="4"/>
      <c r="Y47" s="4"/>
      <c r="Z47" s="160"/>
      <c r="AA47" s="4"/>
      <c r="AB47" s="4"/>
      <c r="AC47" s="4"/>
      <c r="AD47" s="4"/>
      <c r="AE47" s="4"/>
      <c r="AF47" s="4"/>
      <c r="AG47" s="4"/>
      <c r="AH47" s="4"/>
      <c r="AI47" s="4"/>
      <c r="AJ47" s="4"/>
      <c r="AK47" s="4"/>
      <c r="AL47" s="4"/>
      <c r="AM47" s="4"/>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7"/>
      <c r="CY47" s="51"/>
      <c r="CZ47" s="51"/>
      <c r="DA47" s="51"/>
      <c r="DB47" s="51"/>
      <c r="DC47" s="57"/>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row>
    <row r="48" spans="1:148" s="30" customFormat="1" ht="36" customHeight="1">
      <c r="A48" s="20"/>
      <c r="B48" s="347"/>
      <c r="C48" s="347"/>
      <c r="D48" s="347"/>
      <c r="E48" s="347"/>
      <c r="F48" s="20"/>
      <c r="G48" s="20"/>
      <c r="H48" s="347"/>
      <c r="I48" s="20"/>
      <c r="J48" s="20"/>
      <c r="K48" s="20"/>
      <c r="L48" s="20"/>
      <c r="M48" s="20"/>
      <c r="N48" s="20"/>
      <c r="O48" s="20"/>
      <c r="P48" s="20"/>
      <c r="Q48" s="20"/>
      <c r="R48" s="20"/>
      <c r="S48" s="20"/>
      <c r="T48" s="20"/>
      <c r="U48" s="20"/>
      <c r="V48" s="20"/>
      <c r="W48" s="20"/>
      <c r="X48" s="20"/>
      <c r="Y48" s="20"/>
      <c r="Z48" s="26"/>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6"/>
      <c r="CY48" s="20"/>
      <c r="CZ48" s="20"/>
      <c r="DA48" s="20"/>
      <c r="DB48" s="20"/>
      <c r="DC48" s="26"/>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row>
    <row r="49" spans="1:148" ht="36" customHeight="1">
      <c r="A49" s="4"/>
      <c r="B49" s="346"/>
      <c r="C49" s="346"/>
      <c r="D49" s="346"/>
      <c r="E49" s="346"/>
      <c r="F49" s="4"/>
      <c r="G49" s="4"/>
      <c r="H49" s="346"/>
      <c r="I49" s="4"/>
      <c r="J49" s="4"/>
      <c r="K49" s="4"/>
      <c r="L49" s="4"/>
      <c r="M49" s="4"/>
      <c r="N49" s="4"/>
      <c r="O49" s="4"/>
      <c r="P49" s="4"/>
      <c r="Q49" s="4"/>
      <c r="R49" s="4"/>
      <c r="S49" s="4"/>
      <c r="T49" s="4"/>
      <c r="U49" s="4"/>
      <c r="V49" s="4"/>
      <c r="W49" s="4"/>
      <c r="X49" s="4"/>
      <c r="Y49" s="4"/>
      <c r="Z49" s="160"/>
      <c r="AA49" s="4"/>
      <c r="AB49" s="4"/>
      <c r="AC49" s="4"/>
      <c r="AD49" s="4"/>
      <c r="AE49" s="4"/>
      <c r="AF49" s="4"/>
      <c r="AG49" s="4"/>
      <c r="AH49" s="4"/>
      <c r="AI49" s="4"/>
      <c r="AJ49" s="4"/>
      <c r="AK49" s="4"/>
      <c r="AL49" s="4"/>
      <c r="AM49" s="4"/>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7"/>
      <c r="CY49" s="51"/>
      <c r="CZ49" s="51"/>
      <c r="DA49" s="51"/>
      <c r="DB49" s="51"/>
      <c r="DC49" s="57"/>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row>
    <row r="50" spans="1:148" s="30" customFormat="1" ht="36" customHeight="1">
      <c r="A50" s="20"/>
      <c r="B50" s="347"/>
      <c r="C50" s="347"/>
      <c r="D50" s="347"/>
      <c r="E50" s="347"/>
      <c r="F50" s="20"/>
      <c r="G50" s="20"/>
      <c r="H50" s="347"/>
      <c r="I50" s="20"/>
      <c r="J50" s="20"/>
      <c r="K50" s="20"/>
      <c r="L50" s="20"/>
      <c r="M50" s="20"/>
      <c r="N50" s="20"/>
      <c r="O50" s="20"/>
      <c r="P50" s="20"/>
      <c r="Q50" s="20"/>
      <c r="R50" s="20"/>
      <c r="S50" s="20"/>
      <c r="T50" s="20"/>
      <c r="U50" s="20"/>
      <c r="V50" s="20"/>
      <c r="W50" s="20"/>
      <c r="X50" s="20"/>
      <c r="Y50" s="20"/>
      <c r="Z50" s="26"/>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6"/>
      <c r="CY50" s="20"/>
      <c r="CZ50" s="20"/>
      <c r="DA50" s="20"/>
      <c r="DB50" s="20"/>
      <c r="DC50" s="26"/>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row>
    <row r="51" spans="1:148" ht="36" customHeight="1">
      <c r="A51" s="4"/>
      <c r="B51" s="346"/>
      <c r="C51" s="346"/>
      <c r="D51" s="346"/>
      <c r="E51" s="346"/>
      <c r="F51" s="4"/>
      <c r="G51" s="4"/>
      <c r="H51" s="346"/>
      <c r="I51" s="4"/>
      <c r="J51" s="4"/>
      <c r="K51" s="4"/>
      <c r="L51" s="4"/>
      <c r="M51" s="4"/>
      <c r="N51" s="4"/>
      <c r="O51" s="4"/>
      <c r="P51" s="4"/>
      <c r="Q51" s="4"/>
      <c r="R51" s="4"/>
      <c r="S51" s="4"/>
      <c r="T51" s="4"/>
      <c r="U51" s="4"/>
      <c r="V51" s="4"/>
      <c r="W51" s="4"/>
      <c r="X51" s="4"/>
      <c r="Y51" s="4"/>
      <c r="Z51" s="160"/>
      <c r="AA51" s="4"/>
      <c r="AB51" s="4"/>
      <c r="AC51" s="4"/>
      <c r="AD51" s="4"/>
      <c r="AE51" s="4"/>
      <c r="AF51" s="4"/>
      <c r="AG51" s="4"/>
      <c r="AH51" s="4"/>
      <c r="AI51" s="4"/>
      <c r="AJ51" s="4"/>
      <c r="AK51" s="4"/>
      <c r="AL51" s="4"/>
      <c r="AM51" s="4"/>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7"/>
      <c r="CY51" s="51"/>
      <c r="CZ51" s="51"/>
      <c r="DA51" s="51"/>
      <c r="DB51" s="51"/>
      <c r="DC51" s="57"/>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row>
    <row r="52" spans="1:148" s="30" customFormat="1" ht="36" customHeight="1">
      <c r="A52" s="20"/>
      <c r="B52" s="347"/>
      <c r="C52" s="347"/>
      <c r="D52" s="347"/>
      <c r="E52" s="347"/>
      <c r="F52" s="20"/>
      <c r="G52" s="20"/>
      <c r="H52" s="347"/>
      <c r="I52" s="20"/>
      <c r="J52" s="20"/>
      <c r="K52" s="20"/>
      <c r="L52" s="20"/>
      <c r="M52" s="20"/>
      <c r="N52" s="20"/>
      <c r="O52" s="20"/>
      <c r="P52" s="20"/>
      <c r="Q52" s="20"/>
      <c r="R52" s="20"/>
      <c r="S52" s="20"/>
      <c r="T52" s="20"/>
      <c r="U52" s="20"/>
      <c r="V52" s="20"/>
      <c r="W52" s="20"/>
      <c r="X52" s="20"/>
      <c r="Y52" s="20"/>
      <c r="Z52" s="26"/>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6"/>
      <c r="CY52" s="20"/>
      <c r="CZ52" s="20"/>
      <c r="DA52" s="20"/>
      <c r="DB52" s="20"/>
      <c r="DC52" s="26"/>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row>
    <row r="53" spans="1:148" ht="36" customHeight="1">
      <c r="A53" s="4"/>
      <c r="B53" s="346"/>
      <c r="C53" s="346"/>
      <c r="D53" s="346"/>
      <c r="E53" s="346"/>
      <c r="F53" s="4"/>
      <c r="G53" s="4"/>
      <c r="H53" s="346"/>
      <c r="I53" s="4"/>
      <c r="J53" s="4"/>
      <c r="K53" s="4"/>
      <c r="L53" s="4"/>
      <c r="M53" s="4"/>
      <c r="N53" s="4"/>
      <c r="O53" s="4"/>
      <c r="P53" s="4"/>
      <c r="Q53" s="4"/>
      <c r="R53" s="4"/>
      <c r="S53" s="4"/>
      <c r="T53" s="4"/>
      <c r="U53" s="4"/>
      <c r="V53" s="4"/>
      <c r="W53" s="4"/>
      <c r="X53" s="4"/>
      <c r="Y53" s="4"/>
      <c r="Z53" s="160"/>
      <c r="AA53" s="4"/>
      <c r="AB53" s="4"/>
      <c r="AC53" s="4"/>
      <c r="AD53" s="4"/>
      <c r="AE53" s="4"/>
      <c r="AF53" s="4"/>
      <c r="AG53" s="4"/>
      <c r="AH53" s="4"/>
      <c r="AI53" s="4"/>
      <c r="AJ53" s="4"/>
      <c r="AK53" s="4"/>
      <c r="AL53" s="4"/>
      <c r="AM53" s="4"/>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7"/>
      <c r="CY53" s="51"/>
      <c r="CZ53" s="51"/>
      <c r="DA53" s="51"/>
      <c r="DB53" s="51"/>
      <c r="DC53" s="57"/>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row>
    <row r="54" spans="1:148" s="30" customFormat="1" ht="36" customHeight="1">
      <c r="A54" s="20"/>
      <c r="B54" s="347"/>
      <c r="C54" s="347"/>
      <c r="D54" s="347"/>
      <c r="E54" s="347"/>
      <c r="F54" s="20"/>
      <c r="G54" s="20"/>
      <c r="H54" s="347"/>
      <c r="I54" s="20"/>
      <c r="J54" s="20"/>
      <c r="K54" s="20"/>
      <c r="L54" s="20"/>
      <c r="M54" s="20"/>
      <c r="N54" s="20"/>
      <c r="O54" s="20"/>
      <c r="P54" s="20"/>
      <c r="Q54" s="20"/>
      <c r="R54" s="20"/>
      <c r="S54" s="20"/>
      <c r="T54" s="20"/>
      <c r="U54" s="20"/>
      <c r="V54" s="20"/>
      <c r="W54" s="20"/>
      <c r="X54" s="20"/>
      <c r="Y54" s="20"/>
      <c r="Z54" s="26"/>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6"/>
      <c r="CY54" s="20"/>
      <c r="CZ54" s="20"/>
      <c r="DA54" s="20"/>
      <c r="DB54" s="20"/>
      <c r="DC54" s="26"/>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row>
    <row r="55" spans="1:148" ht="36" customHeight="1">
      <c r="A55" s="4"/>
      <c r="B55" s="346"/>
      <c r="C55" s="346"/>
      <c r="D55" s="346"/>
      <c r="E55" s="346"/>
      <c r="F55" s="4"/>
      <c r="G55" s="4"/>
      <c r="H55" s="346"/>
      <c r="I55" s="4"/>
      <c r="J55" s="4"/>
      <c r="K55" s="4"/>
      <c r="L55" s="4"/>
      <c r="M55" s="4"/>
      <c r="N55" s="4"/>
      <c r="O55" s="4"/>
      <c r="P55" s="4"/>
      <c r="Q55" s="4"/>
      <c r="R55" s="4"/>
      <c r="S55" s="4"/>
      <c r="T55" s="4"/>
      <c r="U55" s="4"/>
      <c r="V55" s="4"/>
      <c r="W55" s="4"/>
      <c r="X55" s="4"/>
      <c r="Y55" s="4"/>
      <c r="Z55" s="160"/>
      <c r="AA55" s="4"/>
      <c r="AB55" s="4"/>
      <c r="AC55" s="4"/>
      <c r="AD55" s="4"/>
      <c r="AE55" s="4"/>
      <c r="AF55" s="4"/>
      <c r="AG55" s="4"/>
      <c r="AH55" s="4"/>
      <c r="AI55" s="4"/>
      <c r="AJ55" s="4"/>
      <c r="AK55" s="4"/>
      <c r="AL55" s="4"/>
      <c r="AM55" s="4"/>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7"/>
      <c r="CY55" s="51"/>
      <c r="CZ55" s="51"/>
      <c r="DA55" s="51"/>
      <c r="DB55" s="51"/>
      <c r="DC55" s="57"/>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row>
    <row r="56" spans="1:148" s="30" customFormat="1" ht="36" customHeight="1">
      <c r="A56" s="20"/>
      <c r="B56" s="347"/>
      <c r="C56" s="347"/>
      <c r="D56" s="347"/>
      <c r="E56" s="347"/>
      <c r="F56" s="20"/>
      <c r="G56" s="20"/>
      <c r="H56" s="347"/>
      <c r="I56" s="20"/>
      <c r="J56" s="20"/>
      <c r="K56" s="20"/>
      <c r="L56" s="20"/>
      <c r="M56" s="20"/>
      <c r="N56" s="20"/>
      <c r="O56" s="20"/>
      <c r="P56" s="20"/>
      <c r="Q56" s="20"/>
      <c r="R56" s="20"/>
      <c r="S56" s="20"/>
      <c r="T56" s="20"/>
      <c r="U56" s="20"/>
      <c r="V56" s="20"/>
      <c r="W56" s="20"/>
      <c r="X56" s="20"/>
      <c r="Y56" s="20"/>
      <c r="Z56" s="26"/>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6"/>
      <c r="CY56" s="20"/>
      <c r="CZ56" s="20"/>
      <c r="DA56" s="20"/>
      <c r="DB56" s="20"/>
      <c r="DC56" s="26"/>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row>
    <row r="57" spans="1:148" ht="36" customHeight="1">
      <c r="A57" s="4"/>
      <c r="B57" s="346"/>
      <c r="C57" s="346"/>
      <c r="D57" s="346"/>
      <c r="E57" s="346"/>
      <c r="F57" s="4"/>
      <c r="G57" s="4"/>
      <c r="H57" s="346"/>
      <c r="I57" s="4"/>
      <c r="J57" s="4"/>
      <c r="K57" s="4"/>
      <c r="L57" s="4"/>
      <c r="M57" s="4"/>
      <c r="N57" s="4"/>
      <c r="O57" s="4"/>
      <c r="P57" s="4"/>
      <c r="Q57" s="4"/>
      <c r="R57" s="4"/>
      <c r="S57" s="4"/>
      <c r="T57" s="4"/>
      <c r="U57" s="4"/>
      <c r="V57" s="4"/>
      <c r="W57" s="4"/>
      <c r="X57" s="4"/>
      <c r="Y57" s="4"/>
      <c r="Z57" s="160"/>
      <c r="AA57" s="4"/>
      <c r="AB57" s="4"/>
      <c r="AC57" s="4"/>
      <c r="AD57" s="4"/>
      <c r="AE57" s="4"/>
      <c r="AF57" s="4"/>
      <c r="AG57" s="4"/>
      <c r="AH57" s="4"/>
      <c r="AI57" s="4"/>
      <c r="AJ57" s="4"/>
      <c r="AK57" s="4"/>
      <c r="AL57" s="4"/>
      <c r="AM57" s="4"/>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7"/>
      <c r="CY57" s="51"/>
      <c r="CZ57" s="51"/>
      <c r="DA57" s="51"/>
      <c r="DB57" s="51"/>
      <c r="DC57" s="57"/>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row>
    <row r="58" spans="1:148" s="30" customFormat="1" ht="36" customHeight="1">
      <c r="A58" s="20"/>
      <c r="B58" s="347"/>
      <c r="C58" s="347"/>
      <c r="D58" s="347"/>
      <c r="E58" s="347"/>
      <c r="F58" s="20"/>
      <c r="G58" s="20"/>
      <c r="H58" s="347"/>
      <c r="I58" s="20"/>
      <c r="J58" s="20"/>
      <c r="K58" s="20"/>
      <c r="L58" s="20"/>
      <c r="M58" s="20"/>
      <c r="N58" s="20"/>
      <c r="O58" s="20"/>
      <c r="P58" s="20"/>
      <c r="Q58" s="20"/>
      <c r="R58" s="20"/>
      <c r="S58" s="20"/>
      <c r="T58" s="20"/>
      <c r="U58" s="20"/>
      <c r="V58" s="20"/>
      <c r="W58" s="20"/>
      <c r="X58" s="20"/>
      <c r="Y58" s="20"/>
      <c r="Z58" s="26"/>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6"/>
      <c r="CY58" s="20"/>
      <c r="CZ58" s="20"/>
      <c r="DA58" s="20"/>
      <c r="DB58" s="20"/>
      <c r="DC58" s="26"/>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row>
    <row r="59" spans="1:148" ht="36" customHeight="1">
      <c r="A59" s="4"/>
      <c r="B59" s="346"/>
      <c r="C59" s="346"/>
      <c r="D59" s="346"/>
      <c r="E59" s="346"/>
      <c r="F59" s="4"/>
      <c r="G59" s="4"/>
      <c r="H59" s="346"/>
      <c r="I59" s="4"/>
      <c r="J59" s="4"/>
      <c r="K59" s="4"/>
      <c r="L59" s="4"/>
      <c r="M59" s="4"/>
      <c r="N59" s="4"/>
      <c r="O59" s="4"/>
      <c r="P59" s="4"/>
      <c r="Q59" s="4"/>
      <c r="R59" s="4"/>
      <c r="S59" s="4"/>
      <c r="T59" s="4"/>
      <c r="U59" s="4"/>
      <c r="V59" s="4"/>
      <c r="W59" s="4"/>
      <c r="X59" s="4"/>
      <c r="Y59" s="4"/>
      <c r="Z59" s="160"/>
      <c r="AA59" s="4"/>
      <c r="AB59" s="4"/>
      <c r="AC59" s="4"/>
      <c r="AD59" s="4"/>
      <c r="AE59" s="4"/>
      <c r="AF59" s="4"/>
      <c r="AG59" s="4"/>
      <c r="AH59" s="4"/>
      <c r="AI59" s="4"/>
      <c r="AJ59" s="4"/>
      <c r="AK59" s="4"/>
      <c r="AL59" s="4"/>
      <c r="AM59" s="4"/>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7"/>
      <c r="CY59" s="51"/>
      <c r="CZ59" s="51"/>
      <c r="DA59" s="51"/>
      <c r="DB59" s="51"/>
      <c r="DC59" s="57"/>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row>
    <row r="60" spans="1:148" s="30" customFormat="1" ht="36" customHeight="1">
      <c r="A60" s="20"/>
      <c r="B60" s="347"/>
      <c r="C60" s="347"/>
      <c r="D60" s="347"/>
      <c r="E60" s="347"/>
      <c r="F60" s="20"/>
      <c r="G60" s="20"/>
      <c r="H60" s="347"/>
      <c r="I60" s="20"/>
      <c r="J60" s="20"/>
      <c r="K60" s="20"/>
      <c r="L60" s="20"/>
      <c r="M60" s="20"/>
      <c r="N60" s="20"/>
      <c r="O60" s="20"/>
      <c r="P60" s="20"/>
      <c r="Q60" s="20"/>
      <c r="R60" s="20"/>
      <c r="S60" s="20"/>
      <c r="T60" s="20"/>
      <c r="U60" s="20"/>
      <c r="V60" s="20"/>
      <c r="W60" s="20"/>
      <c r="X60" s="20"/>
      <c r="Y60" s="20"/>
      <c r="Z60" s="26"/>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6"/>
      <c r="CY60" s="20"/>
      <c r="CZ60" s="20"/>
      <c r="DA60" s="20"/>
      <c r="DB60" s="20"/>
      <c r="DC60" s="26"/>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row>
    <row r="61" spans="1:148" ht="36" customHeight="1">
      <c r="A61" s="4"/>
      <c r="B61" s="346"/>
      <c r="C61" s="346"/>
      <c r="D61" s="346"/>
      <c r="E61" s="346"/>
      <c r="F61" s="4"/>
      <c r="G61" s="4"/>
      <c r="H61" s="346"/>
      <c r="I61" s="4"/>
      <c r="J61" s="4"/>
      <c r="K61" s="4"/>
      <c r="L61" s="4"/>
      <c r="M61" s="4"/>
      <c r="N61" s="4"/>
      <c r="O61" s="4"/>
      <c r="P61" s="4"/>
      <c r="Q61" s="4"/>
      <c r="R61" s="4"/>
      <c r="S61" s="4"/>
      <c r="T61" s="4"/>
      <c r="U61" s="4"/>
      <c r="V61" s="4"/>
      <c r="W61" s="4"/>
      <c r="X61" s="4"/>
      <c r="Y61" s="4"/>
      <c r="Z61" s="160"/>
      <c r="AA61" s="4"/>
      <c r="AB61" s="4"/>
      <c r="AC61" s="4"/>
      <c r="AD61" s="4"/>
      <c r="AE61" s="4"/>
      <c r="AF61" s="4"/>
      <c r="AG61" s="4"/>
      <c r="AH61" s="4"/>
      <c r="AI61" s="4"/>
      <c r="AJ61" s="4"/>
      <c r="AK61" s="4"/>
      <c r="AL61" s="4"/>
      <c r="AM61" s="4"/>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7"/>
      <c r="CY61" s="51"/>
      <c r="CZ61" s="51"/>
      <c r="DA61" s="51"/>
      <c r="DB61" s="51"/>
      <c r="DC61" s="57"/>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row>
    <row r="62" spans="1:148" s="30" customFormat="1" ht="36" customHeight="1">
      <c r="A62" s="20"/>
      <c r="B62" s="347"/>
      <c r="C62" s="347"/>
      <c r="D62" s="347"/>
      <c r="E62" s="347"/>
      <c r="F62" s="20"/>
      <c r="G62" s="20"/>
      <c r="H62" s="347"/>
      <c r="I62" s="20"/>
      <c r="J62" s="20"/>
      <c r="K62" s="20"/>
      <c r="L62" s="20"/>
      <c r="M62" s="20"/>
      <c r="N62" s="20"/>
      <c r="O62" s="20"/>
      <c r="P62" s="20"/>
      <c r="Q62" s="20"/>
      <c r="R62" s="20"/>
      <c r="S62" s="20"/>
      <c r="T62" s="20"/>
      <c r="U62" s="20"/>
      <c r="V62" s="20"/>
      <c r="W62" s="20"/>
      <c r="X62" s="20"/>
      <c r="Y62" s="20"/>
      <c r="Z62" s="26"/>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6"/>
      <c r="CY62" s="20"/>
      <c r="CZ62" s="20"/>
      <c r="DA62" s="20"/>
      <c r="DB62" s="20"/>
      <c r="DC62" s="26"/>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row>
    <row r="63" spans="1:148" ht="36" customHeight="1">
      <c r="A63" s="4"/>
      <c r="B63" s="346"/>
      <c r="C63" s="346"/>
      <c r="D63" s="346"/>
      <c r="E63" s="346"/>
      <c r="F63" s="4"/>
      <c r="G63" s="4"/>
      <c r="H63" s="346"/>
      <c r="I63" s="4"/>
      <c r="J63" s="4"/>
      <c r="K63" s="4"/>
      <c r="L63" s="4"/>
      <c r="M63" s="4"/>
      <c r="N63" s="4"/>
      <c r="O63" s="4"/>
      <c r="P63" s="4"/>
      <c r="Q63" s="4"/>
      <c r="R63" s="4"/>
      <c r="S63" s="4"/>
      <c r="T63" s="4"/>
      <c r="U63" s="4"/>
      <c r="V63" s="4"/>
      <c r="W63" s="4"/>
      <c r="X63" s="4"/>
      <c r="Y63" s="4"/>
      <c r="Z63" s="160"/>
      <c r="AA63" s="4"/>
      <c r="AB63" s="4"/>
      <c r="AC63" s="4"/>
      <c r="AD63" s="4"/>
      <c r="AE63" s="4"/>
      <c r="AF63" s="4"/>
      <c r="AG63" s="4"/>
      <c r="AH63" s="4"/>
      <c r="AI63" s="4"/>
      <c r="AJ63" s="4"/>
      <c r="AK63" s="4"/>
      <c r="AL63" s="4"/>
      <c r="AM63" s="4"/>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7"/>
      <c r="CY63" s="51"/>
      <c r="CZ63" s="51"/>
      <c r="DA63" s="51"/>
      <c r="DB63" s="51"/>
      <c r="DC63" s="57"/>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row>
    <row r="64" spans="1:148" s="30" customFormat="1" ht="36" customHeight="1">
      <c r="A64" s="20"/>
      <c r="B64" s="347"/>
      <c r="C64" s="347"/>
      <c r="D64" s="347"/>
      <c r="E64" s="347"/>
      <c r="F64" s="20"/>
      <c r="G64" s="20"/>
      <c r="H64" s="347"/>
      <c r="I64" s="20"/>
      <c r="J64" s="20"/>
      <c r="K64" s="20"/>
      <c r="L64" s="20"/>
      <c r="M64" s="20"/>
      <c r="N64" s="20"/>
      <c r="O64" s="20"/>
      <c r="P64" s="20"/>
      <c r="Q64" s="20"/>
      <c r="R64" s="20"/>
      <c r="S64" s="20"/>
      <c r="T64" s="20"/>
      <c r="U64" s="20"/>
      <c r="V64" s="20"/>
      <c r="W64" s="20"/>
      <c r="X64" s="20"/>
      <c r="Y64" s="20"/>
      <c r="Z64" s="26"/>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6"/>
      <c r="CY64" s="20"/>
      <c r="CZ64" s="20"/>
      <c r="DA64" s="20"/>
      <c r="DB64" s="20"/>
      <c r="DC64" s="26"/>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row>
    <row r="65" spans="1:148" ht="36" customHeight="1">
      <c r="A65" s="4"/>
      <c r="B65" s="346"/>
      <c r="C65" s="346"/>
      <c r="D65" s="346"/>
      <c r="E65" s="346"/>
      <c r="F65" s="4"/>
      <c r="G65" s="4"/>
      <c r="H65" s="346"/>
      <c r="I65" s="4"/>
      <c r="J65" s="4"/>
      <c r="K65" s="4"/>
      <c r="L65" s="4"/>
      <c r="M65" s="4"/>
      <c r="N65" s="4"/>
      <c r="O65" s="4"/>
      <c r="P65" s="4"/>
      <c r="Q65" s="4"/>
      <c r="R65" s="4"/>
      <c r="S65" s="4"/>
      <c r="T65" s="4"/>
      <c r="U65" s="4"/>
      <c r="V65" s="4"/>
      <c r="W65" s="4"/>
      <c r="X65" s="4"/>
      <c r="Y65" s="4"/>
      <c r="Z65" s="160"/>
      <c r="AA65" s="4"/>
      <c r="AB65" s="4"/>
      <c r="AC65" s="4"/>
      <c r="AD65" s="4"/>
      <c r="AE65" s="4"/>
      <c r="AF65" s="4"/>
      <c r="AG65" s="4"/>
      <c r="AH65" s="4"/>
      <c r="AI65" s="4"/>
      <c r="AJ65" s="4"/>
      <c r="AK65" s="4"/>
      <c r="AL65" s="4"/>
      <c r="AM65" s="4"/>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7"/>
      <c r="CY65" s="51"/>
      <c r="CZ65" s="51"/>
      <c r="DA65" s="51"/>
      <c r="DB65" s="51"/>
      <c r="DC65" s="57"/>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row>
    <row r="66" spans="1:148" s="30" customFormat="1" ht="36" customHeight="1">
      <c r="A66" s="20"/>
      <c r="B66" s="347"/>
      <c r="C66" s="347"/>
      <c r="D66" s="347"/>
      <c r="E66" s="347"/>
      <c r="F66" s="20"/>
      <c r="G66" s="20"/>
      <c r="H66" s="347"/>
      <c r="I66" s="20"/>
      <c r="J66" s="20"/>
      <c r="K66" s="20"/>
      <c r="L66" s="20"/>
      <c r="M66" s="20"/>
      <c r="N66" s="20"/>
      <c r="O66" s="20"/>
      <c r="P66" s="20"/>
      <c r="Q66" s="20"/>
      <c r="R66" s="20"/>
      <c r="S66" s="20"/>
      <c r="T66" s="20"/>
      <c r="U66" s="20"/>
      <c r="V66" s="20"/>
      <c r="W66" s="20"/>
      <c r="X66" s="20"/>
      <c r="Y66" s="20"/>
      <c r="Z66" s="26"/>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6"/>
      <c r="CY66" s="20"/>
      <c r="CZ66" s="20"/>
      <c r="DA66" s="20"/>
      <c r="DB66" s="20"/>
      <c r="DC66" s="26"/>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row>
    <row r="67" spans="1:148" ht="36" customHeight="1">
      <c r="A67" s="4"/>
      <c r="B67" s="346"/>
      <c r="C67" s="346"/>
      <c r="D67" s="346"/>
      <c r="E67" s="346"/>
      <c r="F67" s="4"/>
      <c r="G67" s="4"/>
      <c r="H67" s="346"/>
      <c r="I67" s="4"/>
      <c r="J67" s="4"/>
      <c r="K67" s="4"/>
      <c r="L67" s="4"/>
      <c r="M67" s="4"/>
      <c r="N67" s="4"/>
      <c r="O67" s="4"/>
      <c r="P67" s="4"/>
      <c r="Q67" s="4"/>
      <c r="R67" s="4"/>
      <c r="S67" s="4"/>
      <c r="T67" s="4"/>
      <c r="U67" s="4"/>
      <c r="V67" s="4"/>
      <c r="W67" s="4"/>
      <c r="X67" s="4"/>
      <c r="Y67" s="4"/>
      <c r="Z67" s="160"/>
      <c r="AA67" s="4"/>
      <c r="AB67" s="4"/>
      <c r="AC67" s="4"/>
      <c r="AD67" s="4"/>
      <c r="AE67" s="4"/>
      <c r="AF67" s="4"/>
      <c r="AG67" s="4"/>
      <c r="AH67" s="4"/>
      <c r="AI67" s="4"/>
      <c r="AJ67" s="4"/>
      <c r="AK67" s="4"/>
      <c r="AL67" s="4"/>
      <c r="AM67" s="4"/>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7"/>
      <c r="CY67" s="51"/>
      <c r="CZ67" s="51"/>
      <c r="DA67" s="51"/>
      <c r="DB67" s="51"/>
      <c r="DC67" s="57"/>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row>
    <row r="68" spans="1:148" s="30" customFormat="1" ht="36" customHeight="1">
      <c r="A68" s="20"/>
      <c r="B68" s="347"/>
      <c r="C68" s="347"/>
      <c r="D68" s="347"/>
      <c r="E68" s="347"/>
      <c r="F68" s="20"/>
      <c r="G68" s="20"/>
      <c r="H68" s="347"/>
      <c r="I68" s="20"/>
      <c r="J68" s="20"/>
      <c r="K68" s="20"/>
      <c r="L68" s="20"/>
      <c r="M68" s="20"/>
      <c r="N68" s="20"/>
      <c r="O68" s="20"/>
      <c r="P68" s="20"/>
      <c r="Q68" s="20"/>
      <c r="R68" s="20"/>
      <c r="S68" s="20"/>
      <c r="T68" s="20"/>
      <c r="U68" s="20"/>
      <c r="V68" s="20"/>
      <c r="W68" s="20"/>
      <c r="X68" s="20"/>
      <c r="Y68" s="20"/>
      <c r="Z68" s="26"/>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6"/>
      <c r="CY68" s="20"/>
      <c r="CZ68" s="20"/>
      <c r="DA68" s="20"/>
      <c r="DB68" s="20"/>
      <c r="DC68" s="26"/>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row>
    <row r="69" spans="1:148" ht="36" customHeight="1">
      <c r="A69" s="4"/>
      <c r="B69" s="346"/>
      <c r="C69" s="346"/>
      <c r="D69" s="346"/>
      <c r="E69" s="346"/>
      <c r="F69" s="4"/>
      <c r="G69" s="4"/>
      <c r="H69" s="346"/>
      <c r="I69" s="4"/>
      <c r="J69" s="4"/>
      <c r="K69" s="4"/>
      <c r="L69" s="4"/>
      <c r="M69" s="4"/>
      <c r="N69" s="4"/>
      <c r="O69" s="4"/>
      <c r="P69" s="4"/>
      <c r="Q69" s="4"/>
      <c r="R69" s="4"/>
      <c r="S69" s="4"/>
      <c r="T69" s="4"/>
      <c r="U69" s="4"/>
      <c r="V69" s="4"/>
      <c r="W69" s="4"/>
      <c r="X69" s="4"/>
      <c r="Y69" s="4"/>
      <c r="Z69" s="160"/>
      <c r="AA69" s="4"/>
      <c r="AB69" s="4"/>
      <c r="AC69" s="4"/>
      <c r="AD69" s="4"/>
      <c r="AE69" s="4"/>
      <c r="AF69" s="4"/>
      <c r="AG69" s="4"/>
      <c r="AH69" s="4"/>
      <c r="AI69" s="4"/>
      <c r="AJ69" s="4"/>
      <c r="AK69" s="4"/>
      <c r="AL69" s="4"/>
      <c r="AM69" s="4"/>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7"/>
      <c r="CY69" s="51"/>
      <c r="CZ69" s="51"/>
      <c r="DA69" s="51"/>
      <c r="DB69" s="51"/>
      <c r="DC69" s="57"/>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row>
    <row r="70" spans="1:148" s="30" customFormat="1" ht="36" customHeight="1">
      <c r="A70" s="20"/>
      <c r="B70" s="347"/>
      <c r="C70" s="347"/>
      <c r="D70" s="347"/>
      <c r="E70" s="347"/>
      <c r="F70" s="20"/>
      <c r="G70" s="20"/>
      <c r="H70" s="347"/>
      <c r="I70" s="20"/>
      <c r="J70" s="20"/>
      <c r="K70" s="20"/>
      <c r="L70" s="20"/>
      <c r="M70" s="20"/>
      <c r="N70" s="20"/>
      <c r="O70" s="20"/>
      <c r="P70" s="20"/>
      <c r="Q70" s="20"/>
      <c r="R70" s="20"/>
      <c r="S70" s="20"/>
      <c r="T70" s="20"/>
      <c r="U70" s="20"/>
      <c r="V70" s="20"/>
      <c r="W70" s="20"/>
      <c r="X70" s="20"/>
      <c r="Y70" s="20"/>
      <c r="Z70" s="26"/>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6"/>
      <c r="CY70" s="20"/>
      <c r="CZ70" s="20"/>
      <c r="DA70" s="20"/>
      <c r="DB70" s="20"/>
      <c r="DC70" s="26"/>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row>
    <row r="71" spans="1:148" ht="36" customHeight="1">
      <c r="A71" s="4"/>
      <c r="B71" s="346"/>
      <c r="C71" s="346"/>
      <c r="D71" s="346"/>
      <c r="E71" s="346"/>
      <c r="F71" s="4"/>
      <c r="G71" s="4"/>
      <c r="H71" s="346"/>
      <c r="I71" s="4"/>
      <c r="J71" s="4"/>
      <c r="K71" s="4"/>
      <c r="L71" s="4"/>
      <c r="M71" s="4"/>
      <c r="N71" s="4"/>
      <c r="O71" s="4"/>
      <c r="P71" s="4"/>
      <c r="Q71" s="4"/>
      <c r="R71" s="4"/>
      <c r="S71" s="4"/>
      <c r="T71" s="4"/>
      <c r="U71" s="4"/>
      <c r="V71" s="4"/>
      <c r="W71" s="4"/>
      <c r="X71" s="4"/>
      <c r="Y71" s="4"/>
      <c r="Z71" s="160"/>
      <c r="AA71" s="4"/>
      <c r="AB71" s="4"/>
      <c r="AC71" s="4"/>
      <c r="AD71" s="4"/>
      <c r="AE71" s="4"/>
      <c r="AF71" s="4"/>
      <c r="AG71" s="4"/>
      <c r="AH71" s="4"/>
      <c r="AI71" s="4"/>
      <c r="AJ71" s="4"/>
      <c r="AK71" s="4"/>
      <c r="AL71" s="4"/>
      <c r="AM71" s="4"/>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7"/>
      <c r="CY71" s="51"/>
      <c r="CZ71" s="51"/>
      <c r="DA71" s="51"/>
      <c r="DB71" s="51"/>
      <c r="DC71" s="57"/>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row>
    <row r="72" spans="1:148" s="30" customFormat="1" ht="36" customHeight="1">
      <c r="A72" s="20"/>
      <c r="B72" s="347"/>
      <c r="C72" s="347"/>
      <c r="D72" s="347"/>
      <c r="E72" s="347"/>
      <c r="F72" s="20"/>
      <c r="G72" s="20"/>
      <c r="H72" s="347"/>
      <c r="I72" s="20"/>
      <c r="J72" s="20"/>
      <c r="K72" s="20"/>
      <c r="L72" s="20"/>
      <c r="M72" s="20"/>
      <c r="N72" s="20"/>
      <c r="O72" s="20"/>
      <c r="P72" s="20"/>
      <c r="Q72" s="20"/>
      <c r="R72" s="20"/>
      <c r="S72" s="20"/>
      <c r="T72" s="20"/>
      <c r="U72" s="20"/>
      <c r="V72" s="20"/>
      <c r="W72" s="20"/>
      <c r="X72" s="20"/>
      <c r="Y72" s="20"/>
      <c r="Z72" s="26"/>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6"/>
      <c r="CY72" s="20"/>
      <c r="CZ72" s="20"/>
      <c r="DA72" s="20"/>
      <c r="DB72" s="20"/>
      <c r="DC72" s="26"/>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row>
    <row r="73" spans="1:148" ht="36" customHeight="1">
      <c r="A73" s="4"/>
      <c r="B73" s="346"/>
      <c r="C73" s="346"/>
      <c r="D73" s="346"/>
      <c r="E73" s="346"/>
      <c r="F73" s="4"/>
      <c r="G73" s="4"/>
      <c r="H73" s="346"/>
      <c r="I73" s="4"/>
      <c r="J73" s="4"/>
      <c r="K73" s="4"/>
      <c r="L73" s="4"/>
      <c r="M73" s="4"/>
      <c r="N73" s="4"/>
      <c r="O73" s="4"/>
      <c r="P73" s="4"/>
      <c r="Q73" s="4"/>
      <c r="R73" s="4"/>
      <c r="S73" s="4"/>
      <c r="T73" s="4"/>
      <c r="U73" s="4"/>
      <c r="V73" s="4"/>
      <c r="W73" s="4"/>
      <c r="X73" s="4"/>
      <c r="Y73" s="4"/>
      <c r="Z73" s="160"/>
      <c r="AA73" s="4"/>
      <c r="AB73" s="4"/>
      <c r="AC73" s="4"/>
      <c r="AD73" s="4"/>
      <c r="AE73" s="4"/>
      <c r="AF73" s="4"/>
      <c r="AG73" s="4"/>
      <c r="AH73" s="4"/>
      <c r="AI73" s="4"/>
      <c r="AJ73" s="4"/>
      <c r="AK73" s="4"/>
      <c r="AL73" s="4"/>
      <c r="AM73" s="4"/>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7"/>
      <c r="CY73" s="51"/>
      <c r="CZ73" s="51"/>
      <c r="DA73" s="51"/>
      <c r="DB73" s="51"/>
      <c r="DC73" s="57"/>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row>
    <row r="74" spans="1:148" s="30" customFormat="1" ht="36" customHeight="1">
      <c r="A74" s="20"/>
      <c r="B74" s="347"/>
      <c r="C74" s="347"/>
      <c r="D74" s="347"/>
      <c r="E74" s="347"/>
      <c r="F74" s="20"/>
      <c r="G74" s="20"/>
      <c r="H74" s="347"/>
      <c r="I74" s="20"/>
      <c r="J74" s="20"/>
      <c r="K74" s="20"/>
      <c r="L74" s="20"/>
      <c r="M74" s="20"/>
      <c r="N74" s="20"/>
      <c r="O74" s="20"/>
      <c r="P74" s="20"/>
      <c r="Q74" s="20"/>
      <c r="R74" s="20"/>
      <c r="S74" s="20"/>
      <c r="T74" s="20"/>
      <c r="U74" s="20"/>
      <c r="V74" s="20"/>
      <c r="W74" s="20"/>
      <c r="X74" s="20"/>
      <c r="Y74" s="20"/>
      <c r="Z74" s="26"/>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6"/>
      <c r="CY74" s="20"/>
      <c r="CZ74" s="20"/>
      <c r="DA74" s="20"/>
      <c r="DB74" s="20"/>
      <c r="DC74" s="26"/>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row>
    <row r="75" spans="1:148" ht="36" customHeight="1">
      <c r="A75" s="4"/>
      <c r="B75" s="346"/>
      <c r="C75" s="346"/>
      <c r="D75" s="346"/>
      <c r="E75" s="346"/>
      <c r="F75" s="4"/>
      <c r="G75" s="4"/>
      <c r="H75" s="346"/>
      <c r="I75" s="4"/>
      <c r="J75" s="4"/>
      <c r="K75" s="4"/>
      <c r="L75" s="4"/>
      <c r="M75" s="4"/>
      <c r="N75" s="4"/>
      <c r="O75" s="4"/>
      <c r="P75" s="4"/>
      <c r="Q75" s="4"/>
      <c r="R75" s="4"/>
      <c r="S75" s="4"/>
      <c r="T75" s="4"/>
      <c r="U75" s="4"/>
      <c r="V75" s="4"/>
      <c r="W75" s="4"/>
      <c r="X75" s="4"/>
      <c r="Y75" s="4"/>
      <c r="Z75" s="160"/>
      <c r="AA75" s="4"/>
      <c r="AB75" s="4"/>
      <c r="AC75" s="4"/>
      <c r="AD75" s="4"/>
      <c r="AE75" s="4"/>
      <c r="AF75" s="4"/>
      <c r="AG75" s="4"/>
      <c r="AH75" s="4"/>
      <c r="AI75" s="4"/>
      <c r="AJ75" s="4"/>
      <c r="AK75" s="4"/>
      <c r="AL75" s="4"/>
      <c r="AM75" s="4"/>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7"/>
      <c r="CY75" s="51"/>
      <c r="CZ75" s="51"/>
      <c r="DA75" s="51"/>
      <c r="DB75" s="51"/>
      <c r="DC75" s="57"/>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row>
    <row r="76" spans="1:148" s="30" customFormat="1" ht="36" customHeight="1">
      <c r="A76" s="20"/>
      <c r="B76" s="347"/>
      <c r="C76" s="347"/>
      <c r="D76" s="347"/>
      <c r="E76" s="347"/>
      <c r="F76" s="20"/>
      <c r="G76" s="20"/>
      <c r="H76" s="347"/>
      <c r="I76" s="20"/>
      <c r="J76" s="20"/>
      <c r="K76" s="20"/>
      <c r="L76" s="20"/>
      <c r="M76" s="20"/>
      <c r="N76" s="20"/>
      <c r="O76" s="20"/>
      <c r="P76" s="20"/>
      <c r="Q76" s="20"/>
      <c r="R76" s="20"/>
      <c r="S76" s="20"/>
      <c r="T76" s="20"/>
      <c r="U76" s="20"/>
      <c r="V76" s="20"/>
      <c r="W76" s="20"/>
      <c r="X76" s="20"/>
      <c r="Y76" s="20"/>
      <c r="Z76" s="26"/>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6"/>
      <c r="CY76" s="20"/>
      <c r="CZ76" s="20"/>
      <c r="DA76" s="20"/>
      <c r="DB76" s="20"/>
      <c r="DC76" s="26"/>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row>
    <row r="77" spans="1:148" ht="36" customHeight="1">
      <c r="A77" s="4"/>
      <c r="B77" s="346"/>
      <c r="C77" s="346"/>
      <c r="D77" s="346"/>
      <c r="E77" s="346"/>
      <c r="F77" s="4"/>
      <c r="G77" s="4"/>
      <c r="H77" s="346"/>
      <c r="I77" s="4"/>
      <c r="J77" s="4"/>
      <c r="K77" s="4"/>
      <c r="L77" s="4"/>
      <c r="M77" s="4"/>
      <c r="N77" s="4"/>
      <c r="O77" s="4"/>
      <c r="P77" s="4"/>
      <c r="Q77" s="4"/>
      <c r="R77" s="4"/>
      <c r="S77" s="4"/>
      <c r="T77" s="4"/>
      <c r="U77" s="4"/>
      <c r="V77" s="4"/>
      <c r="W77" s="4"/>
      <c r="X77" s="4"/>
      <c r="Y77" s="4"/>
      <c r="Z77" s="160"/>
      <c r="AA77" s="4"/>
      <c r="AB77" s="4"/>
      <c r="AC77" s="4"/>
      <c r="AD77" s="4"/>
      <c r="AE77" s="4"/>
      <c r="AF77" s="4"/>
      <c r="AG77" s="4"/>
      <c r="AH77" s="4"/>
      <c r="AI77" s="4"/>
      <c r="AJ77" s="4"/>
      <c r="AK77" s="4"/>
      <c r="AL77" s="4"/>
      <c r="AM77" s="4"/>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7"/>
      <c r="CY77" s="51"/>
      <c r="CZ77" s="51"/>
      <c r="DA77" s="51"/>
      <c r="DB77" s="51"/>
      <c r="DC77" s="57"/>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row>
    <row r="78" spans="1:148" s="30" customFormat="1" ht="36" customHeight="1">
      <c r="A78" s="20"/>
      <c r="B78" s="347"/>
      <c r="C78" s="347"/>
      <c r="D78" s="347"/>
      <c r="E78" s="347"/>
      <c r="F78" s="20"/>
      <c r="G78" s="20"/>
      <c r="H78" s="347"/>
      <c r="I78" s="20"/>
      <c r="J78" s="20"/>
      <c r="K78" s="20"/>
      <c r="L78" s="20"/>
      <c r="M78" s="20"/>
      <c r="N78" s="20"/>
      <c r="O78" s="20"/>
      <c r="P78" s="20"/>
      <c r="Q78" s="20"/>
      <c r="R78" s="20"/>
      <c r="S78" s="20"/>
      <c r="T78" s="20"/>
      <c r="U78" s="20"/>
      <c r="V78" s="20"/>
      <c r="W78" s="20"/>
      <c r="X78" s="20"/>
      <c r="Y78" s="20"/>
      <c r="Z78" s="26"/>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6"/>
      <c r="CY78" s="20"/>
      <c r="CZ78" s="20"/>
      <c r="DA78" s="20"/>
      <c r="DB78" s="20"/>
      <c r="DC78" s="26"/>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row>
    <row r="79" spans="1:148" ht="36" customHeight="1">
      <c r="A79" s="4"/>
      <c r="B79" s="346"/>
      <c r="C79" s="346"/>
      <c r="D79" s="346"/>
      <c r="E79" s="346"/>
      <c r="F79" s="4"/>
      <c r="G79" s="4"/>
      <c r="H79" s="346"/>
      <c r="I79" s="4"/>
      <c r="J79" s="4"/>
      <c r="K79" s="4"/>
      <c r="L79" s="4"/>
      <c r="M79" s="4"/>
      <c r="N79" s="4"/>
      <c r="O79" s="4"/>
      <c r="P79" s="4"/>
      <c r="Q79" s="4"/>
      <c r="R79" s="4"/>
      <c r="S79" s="4"/>
      <c r="T79" s="4"/>
      <c r="U79" s="4"/>
      <c r="V79" s="4"/>
      <c r="W79" s="4"/>
      <c r="X79" s="4"/>
      <c r="Y79" s="4"/>
      <c r="Z79" s="160"/>
      <c r="AA79" s="4"/>
      <c r="AB79" s="4"/>
      <c r="AC79" s="4"/>
      <c r="AD79" s="4"/>
      <c r="AE79" s="4"/>
      <c r="AF79" s="4"/>
      <c r="AG79" s="4"/>
      <c r="AH79" s="4"/>
      <c r="AI79" s="4"/>
      <c r="AJ79" s="4"/>
      <c r="AK79" s="4"/>
      <c r="AL79" s="4"/>
      <c r="AM79" s="4"/>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7"/>
      <c r="CY79" s="51"/>
      <c r="CZ79" s="51"/>
      <c r="DA79" s="51"/>
      <c r="DB79" s="51"/>
      <c r="DC79" s="57"/>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row>
    <row r="80" spans="1:148" s="30" customFormat="1" ht="36" customHeight="1">
      <c r="A80" s="20"/>
      <c r="B80" s="347"/>
      <c r="C80" s="347"/>
      <c r="D80" s="347"/>
      <c r="E80" s="347"/>
      <c r="F80" s="20"/>
      <c r="G80" s="20"/>
      <c r="H80" s="347"/>
      <c r="I80" s="20"/>
      <c r="J80" s="20"/>
      <c r="K80" s="20"/>
      <c r="L80" s="20"/>
      <c r="M80" s="20"/>
      <c r="N80" s="20"/>
      <c r="O80" s="20"/>
      <c r="P80" s="20"/>
      <c r="Q80" s="20"/>
      <c r="R80" s="20"/>
      <c r="S80" s="20"/>
      <c r="T80" s="20"/>
      <c r="U80" s="20"/>
      <c r="V80" s="20"/>
      <c r="W80" s="20"/>
      <c r="X80" s="20"/>
      <c r="Y80" s="20"/>
      <c r="Z80" s="26"/>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6"/>
      <c r="CY80" s="20"/>
      <c r="CZ80" s="20"/>
      <c r="DA80" s="20"/>
      <c r="DB80" s="20"/>
      <c r="DC80" s="26"/>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row>
    <row r="81" spans="1:148" ht="36" customHeight="1">
      <c r="A81" s="4"/>
      <c r="B81" s="346"/>
      <c r="C81" s="346"/>
      <c r="D81" s="346"/>
      <c r="E81" s="346"/>
      <c r="F81" s="4"/>
      <c r="G81" s="4"/>
      <c r="H81" s="346"/>
      <c r="I81" s="4"/>
      <c r="J81" s="4"/>
      <c r="K81" s="4"/>
      <c r="L81" s="4"/>
      <c r="M81" s="4"/>
      <c r="N81" s="4"/>
      <c r="O81" s="4"/>
      <c r="P81" s="4"/>
      <c r="Q81" s="4"/>
      <c r="R81" s="4"/>
      <c r="S81" s="4"/>
      <c r="T81" s="4"/>
      <c r="U81" s="4"/>
      <c r="V81" s="4"/>
      <c r="W81" s="4"/>
      <c r="X81" s="4"/>
      <c r="Y81" s="4"/>
      <c r="Z81" s="160"/>
      <c r="AA81" s="4"/>
      <c r="AB81" s="4"/>
      <c r="AC81" s="4"/>
      <c r="AD81" s="4"/>
      <c r="AE81" s="4"/>
      <c r="AF81" s="4"/>
      <c r="AG81" s="4"/>
      <c r="AH81" s="4"/>
      <c r="AI81" s="4"/>
      <c r="AJ81" s="4"/>
      <c r="AK81" s="4"/>
      <c r="AL81" s="4"/>
      <c r="AM81" s="4"/>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7"/>
      <c r="CY81" s="51"/>
      <c r="CZ81" s="51"/>
      <c r="DA81" s="51"/>
      <c r="DB81" s="51"/>
      <c r="DC81" s="57"/>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row>
    <row r="82" spans="1:148" s="30" customFormat="1" ht="36" customHeight="1">
      <c r="A82" s="20"/>
      <c r="B82" s="347"/>
      <c r="C82" s="347"/>
      <c r="D82" s="347"/>
      <c r="E82" s="347"/>
      <c r="F82" s="20"/>
      <c r="G82" s="20"/>
      <c r="H82" s="347"/>
      <c r="I82" s="20"/>
      <c r="J82" s="20"/>
      <c r="K82" s="20"/>
      <c r="L82" s="20"/>
      <c r="M82" s="20"/>
      <c r="N82" s="20"/>
      <c r="O82" s="20"/>
      <c r="P82" s="20"/>
      <c r="Q82" s="20"/>
      <c r="R82" s="20"/>
      <c r="S82" s="20"/>
      <c r="T82" s="20"/>
      <c r="U82" s="20"/>
      <c r="V82" s="20"/>
      <c r="W82" s="20"/>
      <c r="X82" s="20"/>
      <c r="Y82" s="20"/>
      <c r="Z82" s="26"/>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6"/>
      <c r="CY82" s="20"/>
      <c r="CZ82" s="20"/>
      <c r="DA82" s="20"/>
      <c r="DB82" s="20"/>
      <c r="DC82" s="26"/>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row>
    <row r="83" spans="1:148" ht="36" customHeight="1">
      <c r="A83" s="4"/>
      <c r="B83" s="346"/>
      <c r="C83" s="346"/>
      <c r="D83" s="346"/>
      <c r="E83" s="346"/>
      <c r="F83" s="4"/>
      <c r="G83" s="4"/>
      <c r="H83" s="346"/>
      <c r="I83" s="4"/>
      <c r="J83" s="4"/>
      <c r="K83" s="4"/>
      <c r="L83" s="4"/>
      <c r="M83" s="4"/>
      <c r="N83" s="4"/>
      <c r="O83" s="4"/>
      <c r="P83" s="4"/>
      <c r="Q83" s="4"/>
      <c r="R83" s="4"/>
      <c r="S83" s="4"/>
      <c r="T83" s="4"/>
      <c r="U83" s="4"/>
      <c r="V83" s="4"/>
      <c r="W83" s="4"/>
      <c r="X83" s="4"/>
      <c r="Y83" s="4"/>
      <c r="Z83" s="160"/>
      <c r="AA83" s="4"/>
      <c r="AB83" s="4"/>
      <c r="AC83" s="4"/>
      <c r="AD83" s="4"/>
      <c r="AE83" s="4"/>
      <c r="AF83" s="4"/>
      <c r="AG83" s="4"/>
      <c r="AH83" s="4"/>
      <c r="AI83" s="4"/>
      <c r="AJ83" s="4"/>
      <c r="AK83" s="4"/>
      <c r="AL83" s="4"/>
      <c r="AM83" s="4"/>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7"/>
      <c r="CY83" s="51"/>
      <c r="CZ83" s="51"/>
      <c r="DA83" s="51"/>
      <c r="DB83" s="51"/>
      <c r="DC83" s="57"/>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row>
    <row r="84" spans="1:148" s="30" customFormat="1" ht="36" customHeight="1">
      <c r="A84" s="20"/>
      <c r="B84" s="347"/>
      <c r="C84" s="347"/>
      <c r="D84" s="347"/>
      <c r="E84" s="347"/>
      <c r="F84" s="20"/>
      <c r="G84" s="20"/>
      <c r="H84" s="347"/>
      <c r="I84" s="20"/>
      <c r="J84" s="20"/>
      <c r="K84" s="20"/>
      <c r="L84" s="20"/>
      <c r="M84" s="20"/>
      <c r="N84" s="20"/>
      <c r="O84" s="20"/>
      <c r="P84" s="20"/>
      <c r="Q84" s="20"/>
      <c r="R84" s="20"/>
      <c r="S84" s="20"/>
      <c r="T84" s="20"/>
      <c r="U84" s="20"/>
      <c r="V84" s="20"/>
      <c r="W84" s="20"/>
      <c r="X84" s="20"/>
      <c r="Y84" s="20"/>
      <c r="Z84" s="26"/>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6"/>
      <c r="CY84" s="20"/>
      <c r="CZ84" s="20"/>
      <c r="DA84" s="20"/>
      <c r="DB84" s="20"/>
      <c r="DC84" s="26"/>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row>
    <row r="85" spans="1:148" ht="36" customHeight="1">
      <c r="A85" s="4"/>
      <c r="B85" s="346"/>
      <c r="C85" s="346"/>
      <c r="D85" s="346"/>
      <c r="E85" s="346"/>
      <c r="F85" s="4"/>
      <c r="G85" s="4"/>
      <c r="H85" s="346"/>
      <c r="I85" s="4"/>
      <c r="J85" s="4"/>
      <c r="K85" s="4"/>
      <c r="L85" s="4"/>
      <c r="M85" s="4"/>
      <c r="N85" s="4"/>
      <c r="O85" s="4"/>
      <c r="P85" s="4"/>
      <c r="Q85" s="4"/>
      <c r="R85" s="4"/>
      <c r="S85" s="4"/>
      <c r="T85" s="4"/>
      <c r="U85" s="4"/>
      <c r="V85" s="4"/>
      <c r="W85" s="4"/>
      <c r="X85" s="4"/>
      <c r="Y85" s="4"/>
      <c r="Z85" s="160"/>
      <c r="AA85" s="4"/>
      <c r="AB85" s="4"/>
      <c r="AC85" s="4"/>
      <c r="AD85" s="4"/>
      <c r="AE85" s="4"/>
      <c r="AF85" s="4"/>
      <c r="AG85" s="4"/>
      <c r="AH85" s="4"/>
      <c r="AI85" s="4"/>
      <c r="AJ85" s="4"/>
      <c r="AK85" s="4"/>
      <c r="AL85" s="4"/>
      <c r="AM85" s="4"/>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7"/>
      <c r="CY85" s="51"/>
      <c r="CZ85" s="51"/>
      <c r="DA85" s="51"/>
      <c r="DB85" s="51"/>
      <c r="DC85" s="57"/>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row>
    <row r="86" spans="1:148" s="30" customFormat="1" ht="36" customHeight="1">
      <c r="A86" s="20"/>
      <c r="B86" s="347"/>
      <c r="C86" s="347"/>
      <c r="D86" s="347"/>
      <c r="E86" s="347"/>
      <c r="F86" s="20"/>
      <c r="G86" s="20"/>
      <c r="H86" s="347"/>
      <c r="I86" s="20"/>
      <c r="J86" s="20"/>
      <c r="K86" s="20"/>
      <c r="L86" s="20"/>
      <c r="M86" s="20"/>
      <c r="N86" s="20"/>
      <c r="O86" s="20"/>
      <c r="P86" s="20"/>
      <c r="Q86" s="20"/>
      <c r="R86" s="20"/>
      <c r="S86" s="20"/>
      <c r="T86" s="20"/>
      <c r="U86" s="20"/>
      <c r="V86" s="20"/>
      <c r="W86" s="20"/>
      <c r="X86" s="20"/>
      <c r="Y86" s="20"/>
      <c r="Z86" s="26"/>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6"/>
      <c r="CY86" s="20"/>
      <c r="CZ86" s="20"/>
      <c r="DA86" s="20"/>
      <c r="DB86" s="20"/>
      <c r="DC86" s="26"/>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row>
    <row r="87" spans="1:148" ht="36" customHeight="1">
      <c r="A87" s="4"/>
      <c r="B87" s="346"/>
      <c r="C87" s="346"/>
      <c r="D87" s="346"/>
      <c r="E87" s="346"/>
      <c r="F87" s="4"/>
      <c r="G87" s="4"/>
      <c r="H87" s="346"/>
      <c r="I87" s="4"/>
      <c r="J87" s="4"/>
      <c r="K87" s="4"/>
      <c r="L87" s="4"/>
      <c r="M87" s="4"/>
      <c r="N87" s="4"/>
      <c r="O87" s="4"/>
      <c r="P87" s="4"/>
      <c r="Q87" s="4"/>
      <c r="R87" s="4"/>
      <c r="S87" s="4"/>
      <c r="T87" s="4"/>
      <c r="U87" s="4"/>
      <c r="V87" s="4"/>
      <c r="W87" s="4"/>
      <c r="X87" s="4"/>
      <c r="Y87" s="4"/>
      <c r="Z87" s="160"/>
      <c r="AA87" s="4"/>
      <c r="AB87" s="4"/>
      <c r="AC87" s="4"/>
      <c r="AD87" s="4"/>
      <c r="AE87" s="4"/>
      <c r="AF87" s="4"/>
      <c r="AG87" s="4"/>
      <c r="AH87" s="4"/>
      <c r="AI87" s="4"/>
      <c r="AJ87" s="4"/>
      <c r="AK87" s="4"/>
      <c r="AL87" s="4"/>
      <c r="AM87" s="4"/>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7"/>
      <c r="CY87" s="51"/>
      <c r="CZ87" s="51"/>
      <c r="DA87" s="51"/>
      <c r="DB87" s="51"/>
      <c r="DC87" s="57"/>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row>
    <row r="88" spans="1:148" s="30" customFormat="1" ht="36" customHeight="1">
      <c r="A88" s="20"/>
      <c r="B88" s="347"/>
      <c r="C88" s="347"/>
      <c r="D88" s="347"/>
      <c r="E88" s="347"/>
      <c r="F88" s="20"/>
      <c r="G88" s="20"/>
      <c r="H88" s="347"/>
      <c r="I88" s="20"/>
      <c r="J88" s="20"/>
      <c r="K88" s="20"/>
      <c r="L88" s="20"/>
      <c r="M88" s="20"/>
      <c r="N88" s="20"/>
      <c r="O88" s="20"/>
      <c r="P88" s="20"/>
      <c r="Q88" s="20"/>
      <c r="R88" s="20"/>
      <c r="S88" s="20"/>
      <c r="T88" s="20"/>
      <c r="U88" s="20"/>
      <c r="V88" s="20"/>
      <c r="W88" s="20"/>
      <c r="X88" s="20"/>
      <c r="Y88" s="20"/>
      <c r="Z88" s="26"/>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6"/>
      <c r="CY88" s="20"/>
      <c r="CZ88" s="20"/>
      <c r="DA88" s="20"/>
      <c r="DB88" s="20"/>
      <c r="DC88" s="26"/>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row>
    <row r="89" spans="1:148" ht="36" customHeight="1">
      <c r="A89" s="4"/>
      <c r="B89" s="346"/>
      <c r="C89" s="346"/>
      <c r="D89" s="346"/>
      <c r="E89" s="346"/>
      <c r="F89" s="4"/>
      <c r="G89" s="4"/>
      <c r="H89" s="346"/>
      <c r="I89" s="4"/>
      <c r="J89" s="4"/>
      <c r="K89" s="4"/>
      <c r="L89" s="4"/>
      <c r="M89" s="4"/>
      <c r="N89" s="4"/>
      <c r="O89" s="4"/>
      <c r="P89" s="4"/>
      <c r="Q89" s="4"/>
      <c r="R89" s="4"/>
      <c r="S89" s="4"/>
      <c r="T89" s="4"/>
      <c r="U89" s="4"/>
      <c r="V89" s="4"/>
      <c r="W89" s="4"/>
      <c r="X89" s="4"/>
      <c r="Y89" s="4"/>
      <c r="Z89" s="160"/>
      <c r="AA89" s="4"/>
      <c r="AB89" s="4"/>
      <c r="AC89" s="4"/>
      <c r="AD89" s="4"/>
      <c r="AE89" s="4"/>
      <c r="AF89" s="4"/>
      <c r="AG89" s="4"/>
      <c r="AH89" s="4"/>
      <c r="AI89" s="4"/>
      <c r="AJ89" s="4"/>
      <c r="AK89" s="4"/>
      <c r="AL89" s="4"/>
      <c r="AM89" s="4"/>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7"/>
      <c r="CY89" s="51"/>
      <c r="CZ89" s="51"/>
      <c r="DA89" s="51"/>
      <c r="DB89" s="51"/>
      <c r="DC89" s="57"/>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row>
    <row r="90" spans="1:148" s="30" customFormat="1" ht="36" customHeight="1">
      <c r="A90" s="20"/>
      <c r="B90" s="347"/>
      <c r="C90" s="347"/>
      <c r="D90" s="347"/>
      <c r="E90" s="347"/>
      <c r="F90" s="20"/>
      <c r="G90" s="20"/>
      <c r="H90" s="347"/>
      <c r="I90" s="20"/>
      <c r="J90" s="20"/>
      <c r="K90" s="20"/>
      <c r="L90" s="20"/>
      <c r="M90" s="20"/>
      <c r="N90" s="20"/>
      <c r="O90" s="20"/>
      <c r="P90" s="20"/>
      <c r="Q90" s="20"/>
      <c r="R90" s="20"/>
      <c r="S90" s="20"/>
      <c r="T90" s="20"/>
      <c r="U90" s="20"/>
      <c r="V90" s="20"/>
      <c r="W90" s="20"/>
      <c r="X90" s="20"/>
      <c r="Y90" s="20"/>
      <c r="Z90" s="26"/>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6"/>
      <c r="CY90" s="20"/>
      <c r="CZ90" s="20"/>
      <c r="DA90" s="20"/>
      <c r="DB90" s="20"/>
      <c r="DC90" s="26"/>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row>
    <row r="91" spans="1:148" ht="36" customHeight="1">
      <c r="A91" s="4"/>
      <c r="B91" s="346"/>
      <c r="C91" s="346"/>
      <c r="D91" s="346"/>
      <c r="E91" s="346"/>
      <c r="F91" s="4"/>
      <c r="G91" s="4"/>
      <c r="H91" s="346"/>
      <c r="I91" s="4"/>
      <c r="J91" s="4"/>
      <c r="K91" s="4"/>
      <c r="L91" s="4"/>
      <c r="M91" s="4"/>
      <c r="N91" s="4"/>
      <c r="O91" s="4"/>
      <c r="P91" s="4"/>
      <c r="Q91" s="4"/>
      <c r="R91" s="4"/>
      <c r="S91" s="4"/>
      <c r="T91" s="4"/>
      <c r="U91" s="4"/>
      <c r="V91" s="4"/>
      <c r="W91" s="4"/>
      <c r="X91" s="4"/>
      <c r="Y91" s="4"/>
      <c r="Z91" s="160"/>
      <c r="AA91" s="4"/>
      <c r="AB91" s="4"/>
      <c r="AC91" s="4"/>
      <c r="AD91" s="4"/>
      <c r="AE91" s="4"/>
      <c r="AF91" s="4"/>
      <c r="AG91" s="4"/>
      <c r="AH91" s="4"/>
      <c r="AI91" s="4"/>
      <c r="AJ91" s="4"/>
      <c r="AK91" s="4"/>
      <c r="AL91" s="4"/>
      <c r="AM91" s="4"/>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7"/>
      <c r="CY91" s="51"/>
      <c r="CZ91" s="51"/>
      <c r="DA91" s="51"/>
      <c r="DB91" s="51"/>
      <c r="DC91" s="57"/>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row>
    <row r="92" spans="1:148" s="30" customFormat="1" ht="36" customHeight="1">
      <c r="A92" s="20"/>
      <c r="B92" s="347"/>
      <c r="C92" s="347"/>
      <c r="D92" s="347"/>
      <c r="E92" s="347"/>
      <c r="F92" s="20"/>
      <c r="G92" s="20"/>
      <c r="H92" s="347"/>
      <c r="I92" s="20"/>
      <c r="J92" s="20"/>
      <c r="K92" s="20"/>
      <c r="L92" s="20"/>
      <c r="M92" s="20"/>
      <c r="N92" s="20"/>
      <c r="O92" s="20"/>
      <c r="P92" s="20"/>
      <c r="Q92" s="20"/>
      <c r="R92" s="20"/>
      <c r="S92" s="20"/>
      <c r="T92" s="20"/>
      <c r="U92" s="20"/>
      <c r="V92" s="20"/>
      <c r="W92" s="20"/>
      <c r="X92" s="20"/>
      <c r="Y92" s="20"/>
      <c r="Z92" s="26"/>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6"/>
      <c r="CY92" s="20"/>
      <c r="CZ92" s="20"/>
      <c r="DA92" s="20"/>
      <c r="DB92" s="20"/>
      <c r="DC92" s="26"/>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row>
    <row r="93" spans="1:148" ht="36" customHeight="1">
      <c r="A93" s="4"/>
      <c r="B93" s="346"/>
      <c r="C93" s="346"/>
      <c r="D93" s="346"/>
      <c r="E93" s="346"/>
      <c r="F93" s="4"/>
      <c r="G93" s="4"/>
      <c r="H93" s="346"/>
      <c r="I93" s="4"/>
      <c r="J93" s="4"/>
      <c r="K93" s="4"/>
      <c r="L93" s="4"/>
      <c r="M93" s="4"/>
      <c r="N93" s="4"/>
      <c r="O93" s="4"/>
      <c r="P93" s="4"/>
      <c r="Q93" s="4"/>
      <c r="R93" s="4"/>
      <c r="S93" s="4"/>
      <c r="T93" s="4"/>
      <c r="U93" s="4"/>
      <c r="V93" s="4"/>
      <c r="W93" s="4"/>
      <c r="X93" s="4"/>
      <c r="Y93" s="4"/>
      <c r="Z93" s="160"/>
      <c r="AA93" s="4"/>
      <c r="AB93" s="4"/>
      <c r="AC93" s="4"/>
      <c r="AD93" s="4"/>
      <c r="AE93" s="4"/>
      <c r="AF93" s="4"/>
      <c r="AG93" s="4"/>
      <c r="AH93" s="4"/>
      <c r="AI93" s="4"/>
      <c r="AJ93" s="4"/>
      <c r="AK93" s="4"/>
      <c r="AL93" s="4"/>
      <c r="AM93" s="4"/>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7"/>
      <c r="CY93" s="51"/>
      <c r="CZ93" s="51"/>
      <c r="DA93" s="51"/>
      <c r="DB93" s="51"/>
      <c r="DC93" s="57"/>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row>
    <row r="94" spans="1:148" s="30" customFormat="1" ht="36" customHeight="1">
      <c r="A94" s="20"/>
      <c r="B94" s="347"/>
      <c r="C94" s="347"/>
      <c r="D94" s="347"/>
      <c r="E94" s="347"/>
      <c r="F94" s="20"/>
      <c r="G94" s="20"/>
      <c r="H94" s="347"/>
      <c r="I94" s="20"/>
      <c r="J94" s="20"/>
      <c r="K94" s="20"/>
      <c r="L94" s="20"/>
      <c r="M94" s="20"/>
      <c r="N94" s="20"/>
      <c r="O94" s="20"/>
      <c r="P94" s="20"/>
      <c r="Q94" s="20"/>
      <c r="R94" s="20"/>
      <c r="S94" s="20"/>
      <c r="T94" s="20"/>
      <c r="U94" s="20"/>
      <c r="V94" s="20"/>
      <c r="W94" s="20"/>
      <c r="X94" s="20"/>
      <c r="Y94" s="20"/>
      <c r="Z94" s="26"/>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6"/>
      <c r="CY94" s="20"/>
      <c r="CZ94" s="20"/>
      <c r="DA94" s="20"/>
      <c r="DB94" s="20"/>
      <c r="DC94" s="26"/>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row>
    <row r="95" spans="1:148" ht="36" customHeight="1">
      <c r="A95" s="4"/>
      <c r="B95" s="346"/>
      <c r="C95" s="346"/>
      <c r="D95" s="346"/>
      <c r="E95" s="346"/>
      <c r="F95" s="4"/>
      <c r="G95" s="4"/>
      <c r="H95" s="346"/>
      <c r="I95" s="4"/>
      <c r="J95" s="4"/>
      <c r="K95" s="4"/>
      <c r="L95" s="4"/>
      <c r="M95" s="4"/>
      <c r="N95" s="4"/>
      <c r="O95" s="4"/>
      <c r="P95" s="4"/>
      <c r="Q95" s="4"/>
      <c r="R95" s="4"/>
      <c r="S95" s="4"/>
      <c r="T95" s="4"/>
      <c r="U95" s="4"/>
      <c r="V95" s="4"/>
      <c r="W95" s="4"/>
      <c r="X95" s="4"/>
      <c r="Y95" s="4"/>
      <c r="Z95" s="160"/>
      <c r="AA95" s="4"/>
      <c r="AB95" s="4"/>
      <c r="AC95" s="4"/>
      <c r="AD95" s="4"/>
      <c r="AE95" s="4"/>
      <c r="AF95" s="4"/>
      <c r="AG95" s="4"/>
      <c r="AH95" s="4"/>
      <c r="AI95" s="4"/>
      <c r="AJ95" s="4"/>
      <c r="AK95" s="4"/>
      <c r="AL95" s="4"/>
      <c r="AM95" s="4"/>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7"/>
      <c r="CY95" s="51"/>
      <c r="CZ95" s="51"/>
      <c r="DA95" s="51"/>
      <c r="DB95" s="51"/>
      <c r="DC95" s="57"/>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row>
  </sheetData>
  <mergeCells count="10">
    <mergeCell ref="CF5:CJ6"/>
    <mergeCell ref="CK5:CU6"/>
    <mergeCell ref="CV5:DJ6"/>
    <mergeCell ref="AZ7:BB7"/>
    <mergeCell ref="A5:A6"/>
    <mergeCell ref="F5:AP6"/>
    <mergeCell ref="AQ5:BC6"/>
    <mergeCell ref="BD5:BH6"/>
    <mergeCell ref="BI5:BV6"/>
    <mergeCell ref="BW5:CE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ER93"/>
  <sheetViews>
    <sheetView zoomScale="90" zoomScaleNormal="90" workbookViewId="0">
      <pane xSplit="1" topLeftCell="B1" activePane="topRight" state="frozen"/>
      <selection activeCell="A4" sqref="A4"/>
      <selection pane="topRight" activeCell="S44" sqref="S44"/>
    </sheetView>
  </sheetViews>
  <sheetFormatPr defaultColWidth="30.7109375" defaultRowHeight="12.75"/>
  <cols>
    <col min="1" max="1" width="30.5703125" style="36" bestFit="1" customWidth="1"/>
    <col min="2" max="6" width="30.5703125" style="36" customWidth="1"/>
    <col min="7" max="7" width="49" style="36" customWidth="1"/>
    <col min="8" max="8" width="30.5703125" style="36" customWidth="1"/>
    <col min="9" max="9" width="39.42578125" style="36" bestFit="1" customWidth="1"/>
    <col min="10" max="11" width="30.5703125" style="36" customWidth="1"/>
    <col min="12" max="12" width="45.28515625" style="36" customWidth="1"/>
    <col min="13" max="13" width="16.42578125" style="36" bestFit="1" customWidth="1"/>
    <col min="14" max="14" width="27.5703125" style="36" customWidth="1"/>
    <col min="15" max="15" width="18.7109375" style="36" bestFit="1" customWidth="1"/>
    <col min="16" max="16" width="19.5703125" style="36" customWidth="1"/>
    <col min="17" max="17" width="24.140625" style="36" bestFit="1" customWidth="1"/>
    <col min="18" max="18" width="13.7109375" style="36" customWidth="1"/>
    <col min="19" max="19" width="37" style="36" bestFit="1" customWidth="1"/>
    <col min="20" max="20" width="22.5703125" style="36" customWidth="1"/>
    <col min="21" max="21" width="17.85546875" style="36" bestFit="1" customWidth="1"/>
    <col min="22" max="22" width="18.28515625" style="36" customWidth="1"/>
    <col min="23" max="23" width="18.7109375" style="36" customWidth="1"/>
    <col min="24" max="24" width="12.7109375" style="36" customWidth="1"/>
    <col min="25" max="25" width="16.140625" style="36" bestFit="1" customWidth="1"/>
    <col min="26" max="26" width="12" style="36" customWidth="1"/>
    <col min="27" max="27" width="18.28515625" style="36" bestFit="1" customWidth="1"/>
    <col min="28" max="28" width="18.42578125" style="36" customWidth="1"/>
    <col min="29" max="29" width="17.28515625" style="36" bestFit="1" customWidth="1"/>
    <col min="30" max="30" width="17.5703125" style="36" customWidth="1"/>
    <col min="31" max="31" width="14.28515625" style="36" customWidth="1"/>
    <col min="32" max="32" width="10.42578125" style="36" bestFit="1" customWidth="1"/>
    <col min="33" max="33" width="17.28515625" style="36" customWidth="1"/>
    <col min="34" max="34" width="11.28515625" style="36" bestFit="1" customWidth="1"/>
    <col min="35" max="35" width="13.42578125" style="36" customWidth="1"/>
    <col min="36" max="36" width="19.28515625" style="36" customWidth="1"/>
    <col min="37" max="37" width="19.7109375" style="36" customWidth="1"/>
    <col min="38" max="38" width="16.28515625" style="36" bestFit="1" customWidth="1"/>
    <col min="39" max="39" width="15.85546875" style="36" customWidth="1"/>
    <col min="40" max="40" width="12.140625" style="36" bestFit="1" customWidth="1"/>
    <col min="41" max="41" width="10.28515625" style="36" bestFit="1" customWidth="1"/>
    <col min="42" max="42" width="9" style="36" customWidth="1"/>
    <col min="43" max="43" width="17.28515625" style="36" bestFit="1" customWidth="1"/>
    <col min="44" max="44" width="19.28515625" style="36" bestFit="1" customWidth="1"/>
    <col min="45" max="45" width="10.5703125" style="36" bestFit="1" customWidth="1"/>
    <col min="46" max="46" width="9" style="36" bestFit="1" customWidth="1"/>
    <col min="47" max="48" width="12.7109375" style="36" customWidth="1"/>
    <col min="49" max="49" width="14.85546875" style="36" customWidth="1"/>
    <col min="50" max="50" width="11" style="36" customWidth="1"/>
    <col min="51" max="51" width="18.7109375" style="36" customWidth="1"/>
    <col min="52" max="52" width="12.7109375" style="36" customWidth="1"/>
    <col min="53" max="53" width="12.5703125" style="36" customWidth="1"/>
    <col min="54" max="54" width="10.28515625" style="36" customWidth="1"/>
    <col min="55" max="55" width="30.140625" style="36" customWidth="1"/>
    <col min="56" max="56" width="13.5703125" style="36" customWidth="1"/>
    <col min="57" max="57" width="9.85546875" style="36" customWidth="1"/>
    <col min="58" max="58" width="14.7109375" style="36" customWidth="1"/>
    <col min="59" max="59" width="12.85546875" style="36" customWidth="1"/>
    <col min="60" max="60" width="16.42578125" style="36" customWidth="1"/>
    <col min="61" max="61" width="13.85546875" style="36" bestFit="1" customWidth="1"/>
    <col min="62" max="62" width="11" style="36" bestFit="1" customWidth="1"/>
    <col min="63" max="63" width="13.85546875" style="36" bestFit="1" customWidth="1"/>
    <col min="64" max="64" width="11.5703125" style="36" customWidth="1"/>
    <col min="65" max="65" width="8.85546875" style="36" customWidth="1"/>
    <col min="66" max="67" width="11.5703125" style="36" customWidth="1"/>
    <col min="68" max="68" width="13.85546875" style="36" bestFit="1" customWidth="1"/>
    <col min="69" max="69" width="10.140625" style="36" customWidth="1"/>
    <col min="70" max="70" width="18.7109375" style="36" bestFit="1" customWidth="1"/>
    <col min="71" max="71" width="14.85546875" style="36" bestFit="1" customWidth="1"/>
    <col min="72" max="72" width="13.28515625" style="36" bestFit="1" customWidth="1"/>
    <col min="73" max="73" width="15.7109375" style="36" bestFit="1" customWidth="1"/>
    <col min="74" max="74" width="14.28515625" style="36" customWidth="1"/>
    <col min="75" max="75" width="20.42578125" style="36" bestFit="1" customWidth="1"/>
    <col min="76" max="76" width="28.5703125" style="36" bestFit="1" customWidth="1"/>
    <col min="77" max="77" width="23" style="36" bestFit="1" customWidth="1"/>
    <col min="78" max="101" width="22.85546875" style="36" customWidth="1"/>
    <col min="102" max="102" width="22.85546875" style="56" customWidth="1"/>
    <col min="103" max="103" width="50.28515625" style="36" customWidth="1"/>
    <col min="104" max="106" width="22.85546875" style="36" customWidth="1"/>
    <col min="107" max="107" width="22.85546875" style="56" customWidth="1"/>
    <col min="108" max="121" width="22.85546875" style="36" customWidth="1"/>
    <col min="122" max="139" width="3.28515625" style="36" bestFit="1" customWidth="1"/>
    <col min="140" max="148" width="4.28515625" style="36" bestFit="1" customWidth="1"/>
    <col min="149" max="16384" width="30.7109375" style="36"/>
  </cols>
  <sheetData>
    <row r="1" spans="1:148" s="37" customFormat="1" ht="51">
      <c r="A1" s="67" t="str">
        <f t="shared" ref="A1:AF1" si="0">A8</f>
        <v>Site Name:</v>
      </c>
      <c r="B1" s="67" t="str">
        <f t="shared" si="0"/>
        <v>Opening date:</v>
      </c>
      <c r="C1" s="67" t="str">
        <f t="shared" si="0"/>
        <v>Current capacity:</v>
      </c>
      <c r="D1" s="67" t="str">
        <f t="shared" si="0"/>
        <v>UNHCR Calculated Capacity</v>
      </c>
      <c r="E1" s="67" t="str">
        <f t="shared" si="0"/>
        <v># People in site:</v>
      </c>
      <c r="F1" s="67" t="str">
        <f t="shared" si="0"/>
        <v>Enumerator Name</v>
      </c>
      <c r="G1" s="67" t="str">
        <f t="shared" si="0"/>
        <v>Date last updated:</v>
      </c>
      <c r="H1" s="67" t="str">
        <f t="shared" si="0"/>
        <v>UNHCR Estimated Site Population</v>
      </c>
      <c r="I1" s="67" t="str">
        <f t="shared" si="0"/>
        <v>Site management:</v>
      </c>
      <c r="J1" s="67" t="str">
        <f t="shared" si="0"/>
        <v>Main Site Management Authority Other</v>
      </c>
      <c r="K1" s="67" t="str">
        <f t="shared" si="0"/>
        <v>Status:</v>
      </c>
      <c r="L1" s="67" t="str">
        <f t="shared" si="0"/>
        <v>Coordinates</v>
      </c>
      <c r="M1" s="67" t="str">
        <f t="shared" si="0"/>
        <v>Lat:</v>
      </c>
      <c r="N1" s="67" t="str">
        <f t="shared" si="0"/>
        <v>Long:</v>
      </c>
      <c r="O1" s="67" t="str">
        <f t="shared" si="0"/>
        <v>Location altitude</v>
      </c>
      <c r="P1" s="67" t="str">
        <f t="shared" si="0"/>
        <v>Location Precision</v>
      </c>
      <c r="Q1" s="67" t="str">
        <f t="shared" si="0"/>
        <v>Type of site:</v>
      </c>
      <c r="R1" s="67" t="str">
        <f t="shared" si="0"/>
        <v>type of site Other</v>
      </c>
      <c r="S1" s="67" t="str">
        <f t="shared" si="0"/>
        <v>Occupancy registration conducted by:</v>
      </c>
      <c r="T1" s="67" t="str">
        <f t="shared" si="0"/>
        <v>No registration</v>
      </c>
      <c r="U1" s="67" t="str">
        <f t="shared" si="0"/>
        <v>First Reception Service</v>
      </c>
      <c r="V1" s="67" t="str">
        <f t="shared" si="0"/>
        <v>Army</v>
      </c>
      <c r="W1" s="67" t="str">
        <f t="shared" si="0"/>
        <v>Police</v>
      </c>
      <c r="X1" s="67" t="str">
        <f t="shared" si="0"/>
        <v>Volunteers</v>
      </c>
      <c r="Y1" s="67" t="str">
        <f t="shared" si="0"/>
        <v>Site Manager</v>
      </c>
      <c r="Z1" s="67" t="str">
        <f t="shared" si="0"/>
        <v>Main nationality present</v>
      </c>
      <c r="AA1" s="67" t="str">
        <f t="shared" si="0"/>
        <v>Main nationality present Other</v>
      </c>
      <c r="AB1" s="67" t="str">
        <f t="shared" si="0"/>
        <v>% 1st Nationality</v>
      </c>
      <c r="AC1" s="67" t="str">
        <f t="shared" si="0"/>
        <v>Second nationality present</v>
      </c>
      <c r="AD1" s="67" t="str">
        <f t="shared" si="0"/>
        <v>Second nationality present Other</v>
      </c>
      <c r="AE1" s="67" t="str">
        <f t="shared" si="0"/>
        <v>% 2nd Nationality</v>
      </c>
      <c r="AF1" s="67" t="str">
        <f t="shared" si="0"/>
        <v>Third nationality present</v>
      </c>
      <c r="AG1" s="67" t="str">
        <f t="shared" ref="AG1:BL1" si="1">AG8</f>
        <v>Third nationality present Other</v>
      </c>
      <c r="AH1" s="67" t="str">
        <f t="shared" si="1"/>
        <v>% 3rd Nationality</v>
      </c>
      <c r="AI1" s="67" t="str">
        <f t="shared" si="1"/>
        <v>% Adult men estimation</v>
      </c>
      <c r="AJ1" s="67" t="str">
        <f t="shared" si="1"/>
        <v>% Adult women estimation</v>
      </c>
      <c r="AK1" s="67" t="str">
        <f t="shared" si="1"/>
        <v>% Under 18s estimation</v>
      </c>
      <c r="AL1" s="67" t="str">
        <f t="shared" si="1"/>
        <v>Electricity:</v>
      </c>
      <c r="AM1" s="67" t="str">
        <f t="shared" si="1"/>
        <v>Security provided by:</v>
      </c>
      <c r="AN1" s="67" t="str">
        <f t="shared" si="1"/>
        <v>who is providing main security Other</v>
      </c>
      <c r="AO1" s="67" t="str">
        <f t="shared" si="1"/>
        <v>Coordination meeting conducted at site:</v>
      </c>
      <c r="AP1" s="67" t="str">
        <f t="shared" si="1"/>
        <v>Shelter (Note)</v>
      </c>
      <c r="AQ1" s="67" t="str">
        <f t="shared" si="1"/>
        <v># Tents:</v>
      </c>
      <c r="AR1" s="67" t="str">
        <f t="shared" si="1"/>
        <v>Size tents:</v>
      </c>
      <c r="AS1" s="67" t="str">
        <f t="shared" si="1"/>
        <v># Rub Halls:</v>
      </c>
      <c r="AT1" s="67" t="str">
        <f t="shared" si="1"/>
        <v># RHUs:</v>
      </c>
      <c r="AU1" s="67" t="str">
        <f t="shared" si="1"/>
        <v># Pre Fabs:</v>
      </c>
      <c r="AV1" s="67" t="str">
        <f t="shared" si="1"/>
        <v>Size of Pre Fabs:</v>
      </c>
      <c r="AW1" s="67" t="str">
        <f t="shared" si="1"/>
        <v># people accommodated in buildings:</v>
      </c>
      <c r="AX1" s="67" t="str">
        <f t="shared" si="1"/>
        <v>Shelter/Note Other purpose</v>
      </c>
      <c r="AY1" s="67" t="str">
        <f t="shared" si="1"/>
        <v># Tents:</v>
      </c>
      <c r="AZ1" s="67" t="str">
        <f t="shared" si="1"/>
        <v xml:space="preserve"># Rub Halls: </v>
      </c>
      <c r="BA1" s="67" t="str">
        <f t="shared" si="1"/>
        <v xml:space="preserve"># RHUs: </v>
      </c>
      <c r="BB1" s="67" t="str">
        <f t="shared" si="1"/>
        <v xml:space="preserve"># Pre Fabs: </v>
      </c>
      <c r="BC1" s="67" t="str">
        <f t="shared" si="1"/>
        <v>Organisation in charge of shelter allocation:</v>
      </c>
      <c r="BD1" s="67" t="str">
        <f t="shared" si="1"/>
        <v>% Need NFIs</v>
      </c>
      <c r="BE1" s="67" t="str">
        <f t="shared" si="1"/>
        <v>% Need hygiene kit</v>
      </c>
      <c r="BF1" s="67" t="str">
        <f t="shared" si="1"/>
        <v>% Need sanitory napkins</v>
      </c>
      <c r="BG1" s="67" t="str">
        <f t="shared" si="1"/>
        <v>% Need sleeping bags</v>
      </c>
      <c r="BH1" s="67" t="str">
        <f t="shared" si="1"/>
        <v>% Need blankets:</v>
      </c>
      <c r="BI1" s="67" t="str">
        <f t="shared" si="1"/>
        <v>Note toilets</v>
      </c>
      <c r="BJ1" s="67" t="str">
        <f t="shared" si="1"/>
        <v># Toilets:</v>
      </c>
      <c r="BK1" s="67" t="str">
        <f t="shared" si="1"/>
        <v>Toilets in separated area for women:</v>
      </c>
      <c r="BL1" s="67" t="str">
        <f t="shared" si="1"/>
        <v># broken/Non working toilets:</v>
      </c>
      <c r="BM1" s="67" t="str">
        <f t="shared" ref="BM1:CR1" si="2">BM8</f>
        <v>Note showers</v>
      </c>
      <c r="BN1" s="67" t="str">
        <f t="shared" si="2"/>
        <v># Showers:</v>
      </c>
      <c r="BO1" s="67" t="str">
        <f t="shared" si="2"/>
        <v># Showers with hot water:</v>
      </c>
      <c r="BP1" s="67" t="str">
        <f t="shared" si="2"/>
        <v>Showers in separated area for women:</v>
      </c>
      <c r="BQ1" s="67" t="str">
        <f t="shared" si="2"/>
        <v>Note Other wash</v>
      </c>
      <c r="BR1" s="67" t="str">
        <f t="shared" si="2"/>
        <v># Hand washing facilities:</v>
      </c>
      <c r="BS1" s="67" t="str">
        <f t="shared" si="2"/>
        <v># Water taps:</v>
      </c>
      <c r="BT1" s="67" t="str">
        <f t="shared" si="2"/>
        <v># Hygiene promoters:</v>
      </c>
      <c r="BU1" s="67" t="str">
        <f t="shared" si="2"/>
        <v>Cleaning of wash facilities ensured:</v>
      </c>
      <c r="BV1" s="67" t="str">
        <f t="shared" si="2"/>
        <v>Garbage disposal/waste management organised:</v>
      </c>
      <c r="BW1" s="67" t="str">
        <f t="shared" si="2"/>
        <v>Frequency of meals:</v>
      </c>
      <c r="BX1" s="67" t="str">
        <f t="shared" si="2"/>
        <v>Types of meals distributed:</v>
      </c>
      <c r="BY1" s="67" t="str">
        <f t="shared" si="2"/>
        <v xml:space="preserve">Dry Food </v>
      </c>
      <c r="BZ1" s="67" t="str">
        <f t="shared" si="2"/>
        <v xml:space="preserve">Hot Meals </v>
      </c>
      <c r="CA1" s="67" t="str">
        <f t="shared" si="2"/>
        <v xml:space="preserve">Sandwiches </v>
      </c>
      <c r="CB1" s="67" t="str">
        <f t="shared" si="2"/>
        <v xml:space="preserve">Other meals </v>
      </c>
      <c r="CC1" s="67" t="str">
        <f t="shared" si="2"/>
        <v>% Population covered by food distributions:</v>
      </c>
      <c r="CD1" s="67" t="str">
        <f t="shared" si="2"/>
        <v>Nutritional screening available:</v>
      </c>
      <c r="CE1" s="67" t="str">
        <f t="shared" si="2"/>
        <v>Separate facilities for breastfeeding available:</v>
      </c>
      <c r="CF1" s="67" t="str">
        <f t="shared" si="2"/>
        <v>Distance to nearest health facility:</v>
      </c>
      <c r="CG1" s="67" t="str">
        <f t="shared" si="2"/>
        <v>MoH psychosocial programmes available:</v>
      </c>
      <c r="CH1" s="67" t="str">
        <f t="shared" si="2"/>
        <v>Other psychosocial programmes available:</v>
      </c>
      <c r="CI1" s="67" t="str">
        <f t="shared" si="2"/>
        <v>24x7 referral service in place:</v>
      </c>
      <c r="CJ1" s="67" t="str">
        <f t="shared" si="2"/>
        <v>Reported cases dysentery:</v>
      </c>
      <c r="CK1" s="67" t="str">
        <f t="shared" si="2"/>
        <v>Safe spaces for children:</v>
      </c>
      <c r="CL1" s="67" t="str">
        <f t="shared" si="2"/>
        <v>Referral mechanism in place for:</v>
      </c>
      <c r="CM1" s="67" t="str">
        <f t="shared" si="2"/>
        <v>SGBV:</v>
      </c>
      <c r="CN1" s="67" t="str">
        <f t="shared" si="2"/>
        <v>UASC:</v>
      </c>
      <c r="CO1" s="67" t="str">
        <f t="shared" si="2"/>
        <v>Psychosocial support:</v>
      </c>
      <c r="CP1" s="67" t="str">
        <f t="shared" si="2"/>
        <v>Other referral mechanism:</v>
      </c>
      <c r="CQ1" s="67" t="str">
        <f t="shared" si="2"/>
        <v>Protection/referral mechanism in place fo Other</v>
      </c>
      <c r="CR1" s="67" t="str">
        <f t="shared" si="2"/>
        <v>Restoring family link services:</v>
      </c>
      <c r="CS1" s="67" t="str">
        <f t="shared" ref="CS1:DX1" si="3">CS8</f>
        <v>Legal counselling/information provision:</v>
      </c>
      <c r="CT1" s="67" t="str">
        <f t="shared" si="3"/>
        <v>Tensions with host community:</v>
      </c>
      <c r="CU1" s="67" t="str">
        <f t="shared" si="3"/>
        <v>Tensions between communities in site:</v>
      </c>
      <c r="CV1" s="67" t="str">
        <f t="shared" si="3"/>
        <v>Availability of internet:</v>
      </c>
      <c r="CW1" s="67" t="str">
        <f t="shared" si="3"/>
        <v>% Site residents accessing internet:</v>
      </c>
      <c r="CX1" s="398" t="str">
        <f t="shared" si="3"/>
        <v># Charging plugs available:</v>
      </c>
      <c r="CY1" s="67" t="str">
        <f t="shared" si="3"/>
        <v>Information distributed provided on:</v>
      </c>
      <c r="CZ1" s="67" t="str">
        <f t="shared" si="3"/>
        <v>Health Services:</v>
      </c>
      <c r="DA1" s="67" t="str">
        <f t="shared" si="3"/>
        <v>Relocation Procedures:</v>
      </c>
      <c r="DB1" s="67" t="str">
        <f t="shared" si="3"/>
        <v>Asylum Procedures:</v>
      </c>
      <c r="DC1" s="67" t="str">
        <f t="shared" si="3"/>
        <v>Food distributions:</v>
      </c>
      <c r="DD1" s="67" t="str">
        <f t="shared" si="3"/>
        <v>Shelter allocation:</v>
      </c>
      <c r="DE1" s="67" t="str">
        <f t="shared" si="3"/>
        <v>Media/Newspapers:</v>
      </c>
      <c r="DF1" s="67" t="str">
        <f t="shared" si="3"/>
        <v>Restoring family links services:</v>
      </c>
      <c r="DG1" s="67" t="str">
        <f t="shared" si="3"/>
        <v>UNHCR's services:</v>
      </c>
      <c r="DH1" s="67" t="str">
        <f t="shared" si="3"/>
        <v>NGOs/Local Org services:</v>
      </c>
      <c r="DI1" s="67" t="str">
        <f t="shared" si="3"/>
        <v>Two way communication system operational:</v>
      </c>
      <c r="DJ1" s="67" t="str">
        <f t="shared" si="3"/>
        <v>Additional comments:</v>
      </c>
      <c r="DK1" s="67">
        <f t="shared" si="3"/>
        <v>0</v>
      </c>
      <c r="DL1" s="67">
        <f t="shared" si="3"/>
        <v>0</v>
      </c>
      <c r="DM1" s="67">
        <f t="shared" si="3"/>
        <v>0</v>
      </c>
      <c r="DN1" s="67">
        <f t="shared" si="3"/>
        <v>0</v>
      </c>
      <c r="DO1" s="67">
        <f t="shared" si="3"/>
        <v>0</v>
      </c>
      <c r="DP1" s="67">
        <f t="shared" si="3"/>
        <v>0</v>
      </c>
      <c r="DQ1" s="67">
        <f t="shared" si="3"/>
        <v>0</v>
      </c>
      <c r="DR1" s="67">
        <f t="shared" si="3"/>
        <v>0</v>
      </c>
      <c r="DS1" s="67">
        <f t="shared" si="3"/>
        <v>0</v>
      </c>
      <c r="DT1" s="67">
        <f t="shared" si="3"/>
        <v>0</v>
      </c>
      <c r="DU1" s="67">
        <f t="shared" si="3"/>
        <v>0</v>
      </c>
      <c r="DV1" s="67">
        <f t="shared" si="3"/>
        <v>0</v>
      </c>
      <c r="DW1" s="67">
        <f t="shared" si="3"/>
        <v>0</v>
      </c>
      <c r="DX1" s="67">
        <f t="shared" si="3"/>
        <v>0</v>
      </c>
      <c r="DY1" s="67">
        <f t="shared" ref="DY1:ER1" si="4">DY8</f>
        <v>0</v>
      </c>
      <c r="DZ1" s="67">
        <f t="shared" si="4"/>
        <v>0</v>
      </c>
      <c r="EA1" s="67">
        <f t="shared" si="4"/>
        <v>0</v>
      </c>
      <c r="EB1" s="67">
        <f t="shared" si="4"/>
        <v>0</v>
      </c>
      <c r="EC1" s="67">
        <f t="shared" si="4"/>
        <v>0</v>
      </c>
      <c r="ED1" s="67">
        <f t="shared" si="4"/>
        <v>0</v>
      </c>
      <c r="EE1" s="67">
        <f t="shared" si="4"/>
        <v>0</v>
      </c>
      <c r="EF1" s="67">
        <f t="shared" si="4"/>
        <v>0</v>
      </c>
      <c r="EG1" s="67">
        <f t="shared" si="4"/>
        <v>0</v>
      </c>
      <c r="EH1" s="67">
        <f t="shared" si="4"/>
        <v>0</v>
      </c>
      <c r="EI1" s="67">
        <f t="shared" si="4"/>
        <v>0</v>
      </c>
      <c r="EJ1" s="67">
        <f t="shared" si="4"/>
        <v>0</v>
      </c>
      <c r="EK1" s="67">
        <f t="shared" si="4"/>
        <v>0</v>
      </c>
      <c r="EL1" s="67">
        <f t="shared" si="4"/>
        <v>0</v>
      </c>
      <c r="EM1" s="67">
        <f t="shared" si="4"/>
        <v>0</v>
      </c>
      <c r="EN1" s="67">
        <f t="shared" si="4"/>
        <v>0</v>
      </c>
      <c r="EO1" s="67">
        <f t="shared" si="4"/>
        <v>0</v>
      </c>
      <c r="EP1" s="67">
        <f t="shared" si="4"/>
        <v>0</v>
      </c>
      <c r="EQ1" s="67">
        <f t="shared" si="4"/>
        <v>0</v>
      </c>
      <c r="ER1" s="67">
        <f t="shared" si="4"/>
        <v>0</v>
      </c>
    </row>
    <row r="2" spans="1:148" ht="26.45" customHeight="1">
      <c r="A2" s="66" t="str">
        <f>VLOOKUP(Site_Profile!$W$5,Data_original!$A$9:$FR$481,A3,)</f>
        <v xml:space="preserve">Andravidas </v>
      </c>
      <c r="B2" s="66" t="str">
        <f>VLOOKUP(Site_Profile!$W$5,Data_original!$A$9:$FR$481,B3,)</f>
        <v>31/03/2016</v>
      </c>
      <c r="C2" s="66">
        <f>VLOOKUP(Site_Profile!$W$5,Data_original!$A$9:$FR$481,C3,)</f>
        <v>300</v>
      </c>
      <c r="D2" s="66">
        <f>VLOOKUP(Site_Profile!$W$5,Data_original!$A$9:$FR$481,D3,)</f>
        <v>328</v>
      </c>
      <c r="E2" s="66">
        <f>VLOOKUP(Site_Profile!$W$5,Data_original!$A$9:$FR$481,E3,)</f>
        <v>328</v>
      </c>
      <c r="F2" s="66" t="str">
        <f>VLOOKUP(Site_Profile!$W$5,Data_original!$A$9:$FR$481,F3,)</f>
        <v>Knut Maehlumshagen</v>
      </c>
      <c r="G2" s="66" t="str">
        <f>VLOOKUP(Site_Profile!$W$5,Data_original!$A$9:$FR$481,G3,)</f>
        <v>31/03/2016</v>
      </c>
      <c r="H2" s="66">
        <f>VLOOKUP(Site_Profile!$W$5,Data_original!$A$9:$FR$481,H3,)</f>
        <v>328</v>
      </c>
      <c r="I2" s="66" t="str">
        <f>VLOOKUP(Site_Profile!$W$5,Data_original!$A$9:$FR$481,I3,)</f>
        <v>Hellenic Army</v>
      </c>
      <c r="J2" s="66">
        <f>VLOOKUP(Site_Profile!$W$5,Data_original!$A$9:$FR$481,J3,)</f>
        <v>0</v>
      </c>
      <c r="K2" s="66" t="str">
        <f>VLOOKUP(Site_Profile!$W$5,Data_original!$A$9:$FR$481,K3,)</f>
        <v>Open</v>
      </c>
      <c r="L2" s="66" t="str">
        <f>VLOOKUP(Site_Profile!$W$5,Data_original!$A$9:$FR$481,L3,)</f>
        <v>37.938418 21.206941 0.0 0.0</v>
      </c>
      <c r="M2" s="66">
        <f>VLOOKUP(Site_Profile!$W$5,Data_original!$A$9:$FR$481,M3,)</f>
        <v>37.938417999999999</v>
      </c>
      <c r="N2" s="66">
        <f>VLOOKUP(Site_Profile!$W$5,Data_original!$A$9:$FR$481,N3,)</f>
        <v>21.206941</v>
      </c>
      <c r="O2" s="66">
        <f>VLOOKUP(Site_Profile!$W$5,Data_original!$A$9:$FR$481,O3,)</f>
        <v>0</v>
      </c>
      <c r="P2" s="66">
        <f>VLOOKUP(Site_Profile!$W$5,Data_original!$A$9:$FR$481,P3,)</f>
        <v>0</v>
      </c>
      <c r="Q2" s="66" t="str">
        <f>VLOOKUP(Site_Profile!$W$5,Data_original!$A$9:$FR$481,Q3,)</f>
        <v>Emergency reception site</v>
      </c>
      <c r="R2" s="66">
        <f>VLOOKUP(Site_Profile!$W$5,Data_original!$A$9:$FR$481,R3,)</f>
        <v>0</v>
      </c>
      <c r="S2" s="66" t="str">
        <f>VLOOKUP(Site_Profile!$W$5,Data_original!$A$9:$FR$481,S3,)</f>
        <v>Hellenic Army</v>
      </c>
      <c r="T2" s="66" t="str">
        <f>VLOOKUP(Site_Profile!$W$5,Data_original!$A$9:$FR$481,T3,)</f>
        <v>No</v>
      </c>
      <c r="U2" s="66" t="str">
        <f>VLOOKUP(Site_Profile!$W$5,Data_original!$A$9:$FR$481,U3,)</f>
        <v>No</v>
      </c>
      <c r="V2" s="66" t="str">
        <f>VLOOKUP(Site_Profile!$W$5,Data_original!$A$9:$FR$481,V3,)</f>
        <v>Yes</v>
      </c>
      <c r="W2" s="66" t="str">
        <f>VLOOKUP(Site_Profile!$W$5,Data_original!$A$9:$FR$481,W3,)</f>
        <v>No</v>
      </c>
      <c r="X2" s="66" t="str">
        <f>VLOOKUP(Site_Profile!$W$5,Data_original!$A$9:$FR$481,X3,)</f>
        <v>No</v>
      </c>
      <c r="Y2" s="66" t="str">
        <f>VLOOKUP(Site_Profile!$W$5,Data_original!$A$9:$FR$481,Y3,)</f>
        <v>No</v>
      </c>
      <c r="Z2" s="66" t="str">
        <f>VLOOKUP(Site_Profile!$W$5,Data_original!$A$9:$FR$481,Z3,)</f>
        <v>Syrian</v>
      </c>
      <c r="AA2" s="66">
        <f>VLOOKUP(Site_Profile!$W$5,Data_original!$A$9:$FR$481,AA3,)</f>
        <v>0</v>
      </c>
      <c r="AB2" s="66">
        <f>VLOOKUP(Site_Profile!$W$5,Data_original!$A$9:$FR$481,AB3,)</f>
        <v>100</v>
      </c>
      <c r="AC2" s="66">
        <f>VLOOKUP(Site_Profile!$W$5,Data_original!$A$9:$FR$481,AC3,)</f>
        <v>0</v>
      </c>
      <c r="AD2" s="66">
        <f>VLOOKUP(Site_Profile!$W$5,Data_original!$A$9:$FR$481,AD3,)</f>
        <v>0</v>
      </c>
      <c r="AE2" s="66">
        <f>VLOOKUP(Site_Profile!$W$5,Data_original!$A$9:$FR$481,AE3,)</f>
        <v>0</v>
      </c>
      <c r="AF2" s="66">
        <f>VLOOKUP(Site_Profile!$W$5,Data_original!$A$9:$FR$481,AF3,)</f>
        <v>0</v>
      </c>
      <c r="AG2" s="66">
        <f>VLOOKUP(Site_Profile!$W$5,Data_original!$A$9:$FR$481,AG3,)</f>
        <v>0</v>
      </c>
      <c r="AH2" s="66">
        <f>VLOOKUP(Site_Profile!$W$5,Data_original!$A$9:$FR$481,AH3,)</f>
        <v>0</v>
      </c>
      <c r="AI2" s="66">
        <f>VLOOKUP(Site_Profile!$W$5,Data_original!$A$9:$FR$481,AI3,)</f>
        <v>23</v>
      </c>
      <c r="AJ2" s="66">
        <f>VLOOKUP(Site_Profile!$W$5,Data_original!$A$9:$FR$481,AJ3,)</f>
        <v>23</v>
      </c>
      <c r="AK2" s="66">
        <f>VLOOKUP(Site_Profile!$W$5,Data_original!$A$9:$FR$481,AK3,)</f>
        <v>54</v>
      </c>
      <c r="AL2" s="66" t="str">
        <f>VLOOKUP(Site_Profile!$W$5,Data_original!$A$9:$FR$481,AL3,)</f>
        <v>Available all day</v>
      </c>
      <c r="AM2" s="66" t="str">
        <f>VLOOKUP(Site_Profile!$W$5,Data_original!$A$9:$FR$481,AM3,)</f>
        <v>None</v>
      </c>
      <c r="AN2" s="66">
        <f>VLOOKUP(Site_Profile!$W$5,Data_original!$A$9:$FR$481,AN3,)</f>
        <v>0</v>
      </c>
      <c r="AO2" s="66" t="str">
        <f>VLOOKUP(Site_Profile!$W$5,Data_original!$A$9:$FR$481,AO3,)</f>
        <v>No</v>
      </c>
      <c r="AP2" s="66">
        <f>VLOOKUP(Site_Profile!$W$5,Data_original!$A$9:$FR$481,AP3,)</f>
        <v>0</v>
      </c>
      <c r="AQ2" s="66">
        <f>VLOOKUP(Site_Profile!$W$5,Data_original!$A$9:$FR$481,AQ3,)</f>
        <v>0</v>
      </c>
      <c r="AR2" s="66">
        <f>VLOOKUP(Site_Profile!$W$5,Data_original!$A$9:$FR$481,AR3,)</f>
        <v>0</v>
      </c>
      <c r="AS2" s="66">
        <f>VLOOKUP(Site_Profile!$W$5,Data_original!$A$9:$FR$481,AS3,)</f>
        <v>0</v>
      </c>
      <c r="AT2" s="66">
        <f>VLOOKUP(Site_Profile!$W$5,Data_original!$A$9:$FR$481,AT3,)</f>
        <v>0</v>
      </c>
      <c r="AU2" s="66">
        <f>VLOOKUP(Site_Profile!$W$5,Data_original!$A$9:$FR$481,AU3,)</f>
        <v>0</v>
      </c>
      <c r="AV2" s="66">
        <f>VLOOKUP(Site_Profile!$W$5,Data_original!$A$9:$FR$481,AV3,)</f>
        <v>0</v>
      </c>
      <c r="AW2" s="66">
        <f>VLOOKUP(Site_Profile!$W$5,Data_original!$A$9:$FR$481,AW3,)</f>
        <v>328</v>
      </c>
      <c r="AX2" s="66">
        <f>VLOOKUP(Site_Profile!$W$5,Data_original!$A$9:$FR$481,AX3,)</f>
        <v>0</v>
      </c>
      <c r="AY2" s="66">
        <f>VLOOKUP(Site_Profile!$W$5,Data_original!$A$9:$FR$481,AY3,)</f>
        <v>0</v>
      </c>
      <c r="AZ2" s="66">
        <f>VLOOKUP(Site_Profile!$W$5,Data_original!$A$9:$FR$481,AZ3,)</f>
        <v>0</v>
      </c>
      <c r="BA2" s="66">
        <f>VLOOKUP(Site_Profile!$W$5,Data_original!$A$9:$FR$481,BA3,)</f>
        <v>0</v>
      </c>
      <c r="BB2" s="66">
        <f>VLOOKUP(Site_Profile!$W$5,Data_original!$A$9:$FR$481,BB3,)</f>
        <v>0</v>
      </c>
      <c r="BC2" s="66" t="str">
        <f>VLOOKUP(Site_Profile!$W$5,Data_original!$A$9:$FR$481,BC3,)</f>
        <v>Army</v>
      </c>
      <c r="BD2" s="66">
        <f>VLOOKUP(Site_Profile!$W$5,Data_original!$A$9:$FR$481,BD3,)</f>
        <v>0</v>
      </c>
      <c r="BE2" s="66">
        <f>VLOOKUP(Site_Profile!$W$5,Data_original!$A$9:$FR$481,BE3,)</f>
        <v>100</v>
      </c>
      <c r="BF2" s="66">
        <f>VLOOKUP(Site_Profile!$W$5,Data_original!$A$9:$FR$481,BF3,)</f>
        <v>0</v>
      </c>
      <c r="BG2" s="66">
        <f>VLOOKUP(Site_Profile!$W$5,Data_original!$A$9:$FR$481,BG3,)</f>
        <v>0</v>
      </c>
      <c r="BH2" s="66">
        <f>VLOOKUP(Site_Profile!$W$5,Data_original!$A$9:$FR$481,BH3,)</f>
        <v>100</v>
      </c>
      <c r="BI2" s="66">
        <f>VLOOKUP(Site_Profile!$W$5,Data_original!$A$9:$FR$481,BI3,)</f>
        <v>0</v>
      </c>
      <c r="BJ2" s="66">
        <f>VLOOKUP(Site_Profile!$W$5,Data_original!$A$9:$FR$481,BJ3,)</f>
        <v>43</v>
      </c>
      <c r="BK2" s="66" t="str">
        <f>VLOOKUP(Site_Profile!$W$5,Data_original!$A$9:$FR$481,BK3,)</f>
        <v>Yes</v>
      </c>
      <c r="BL2" s="66">
        <f>VLOOKUP(Site_Profile!$W$5,Data_original!$A$9:$FR$481,BL3,)</f>
        <v>0</v>
      </c>
      <c r="BM2" s="66">
        <f>VLOOKUP(Site_Profile!$W$5,Data_original!$A$9:$FR$481,BM3,)</f>
        <v>0</v>
      </c>
      <c r="BN2" s="66">
        <f>VLOOKUP(Site_Profile!$W$5,Data_original!$A$9:$FR$481,BN3,)</f>
        <v>38</v>
      </c>
      <c r="BO2" s="66">
        <f>VLOOKUP(Site_Profile!$W$5,Data_original!$A$9:$FR$481,BO3,)</f>
        <v>0</v>
      </c>
      <c r="BP2" s="66" t="str">
        <f>VLOOKUP(Site_Profile!$W$5,Data_original!$A$9:$FR$481,BP3,)</f>
        <v>Yes</v>
      </c>
      <c r="BQ2" s="66">
        <f>VLOOKUP(Site_Profile!$W$5,Data_original!$A$9:$FR$481,BQ3,)</f>
        <v>0</v>
      </c>
      <c r="BR2" s="66">
        <f>VLOOKUP(Site_Profile!$W$5,Data_original!$A$9:$FR$481,BR3,)</f>
        <v>0</v>
      </c>
      <c r="BS2" s="66">
        <f>VLOOKUP(Site_Profile!$W$5,Data_original!$A$9:$FR$481,BS3,)</f>
        <v>50</v>
      </c>
      <c r="BT2" s="66">
        <f>VLOOKUP(Site_Profile!$W$5,Data_original!$A$9:$FR$481,BT3,)</f>
        <v>0</v>
      </c>
      <c r="BU2" s="66" t="str">
        <f>VLOOKUP(Site_Profile!$W$5,Data_original!$A$9:$FR$481,BU3,)</f>
        <v>Yes</v>
      </c>
      <c r="BV2" s="66" t="str">
        <f>VLOOKUP(Site_Profile!$W$5,Data_original!$A$9:$FR$481,BV3,)</f>
        <v>Yes</v>
      </c>
      <c r="BW2" s="66" t="str">
        <f>VLOOKUP(Site_Profile!$W$5,Data_original!$A$9:$FR$481,BW3,)</f>
        <v>3 times per day</v>
      </c>
      <c r="BX2" s="66" t="str">
        <f>VLOOKUP(Site_Profile!$W$5,Data_original!$A$9:$FR$481,BX3,)</f>
        <v>Hot Meals, Sandwiches</v>
      </c>
      <c r="BY2" s="66" t="str">
        <f>VLOOKUP(Site_Profile!$W$5,Data_original!$A$9:$FR$481,BY3,)</f>
        <v>No</v>
      </c>
      <c r="BZ2" s="66" t="str">
        <f>VLOOKUP(Site_Profile!$W$5,Data_original!$A$9:$FR$481,BZ3,)</f>
        <v>Yes</v>
      </c>
      <c r="CA2" s="66" t="str">
        <f>VLOOKUP(Site_Profile!$W$5,Data_original!$A$9:$FR$481,CA3,)</f>
        <v>Yes</v>
      </c>
      <c r="CB2" s="66" t="str">
        <f>VLOOKUP(Site_Profile!$W$5,Data_original!$A$9:$FR$481,CB3,)</f>
        <v>No</v>
      </c>
      <c r="CC2" s="66">
        <f>VLOOKUP(Site_Profile!$W$5,Data_original!$A$9:$FR$481,CC3,)</f>
        <v>100</v>
      </c>
      <c r="CD2" s="66" t="str">
        <f>VLOOKUP(Site_Profile!$W$5,Data_original!$A$9:$FR$481,CD3,)</f>
        <v>No</v>
      </c>
      <c r="CE2" s="66" t="str">
        <f>VLOOKUP(Site_Profile!$W$5,Data_original!$A$9:$FR$481,CE3,)</f>
        <v>No</v>
      </c>
      <c r="CF2" s="66" t="str">
        <f>VLOOKUP(Site_Profile!$W$5,Data_original!$A$9:$FR$481,CF3,)</f>
        <v>On site</v>
      </c>
      <c r="CG2" s="66" t="str">
        <f>VLOOKUP(Site_Profile!$W$5,Data_original!$A$9:$FR$481,CG3,)</f>
        <v>No</v>
      </c>
      <c r="CH2" s="66" t="str">
        <f>VLOOKUP(Site_Profile!$W$5,Data_original!$A$9:$FR$481,CH3,)</f>
        <v>No</v>
      </c>
      <c r="CI2" s="66" t="str">
        <f>VLOOKUP(Site_Profile!$W$5,Data_original!$A$9:$FR$481,CI3,)</f>
        <v>Yes</v>
      </c>
      <c r="CJ2" s="66" t="str">
        <f>VLOOKUP(Site_Profile!$W$5,Data_original!$A$9:$FR$481,CJ3,)</f>
        <v>No</v>
      </c>
      <c r="CK2" s="66" t="str">
        <f>VLOOKUP(Site_Profile!$W$5,Data_original!$A$9:$FR$481,CK3,)</f>
        <v>Yes</v>
      </c>
      <c r="CL2" s="66">
        <f>VLOOKUP(Site_Profile!$W$5,Data_original!$A$9:$FR$481,CL3,)</f>
        <v>0</v>
      </c>
      <c r="CM2" s="66" t="str">
        <f>VLOOKUP(Site_Profile!$W$5,Data_original!$A$9:$FR$481,CM3,)</f>
        <v>No</v>
      </c>
      <c r="CN2" s="66" t="str">
        <f>VLOOKUP(Site_Profile!$W$5,Data_original!$A$9:$FR$481,CN3,)</f>
        <v>No</v>
      </c>
      <c r="CO2" s="66" t="str">
        <f>VLOOKUP(Site_Profile!$W$5,Data_original!$A$9:$FR$481,CO3,)</f>
        <v>No</v>
      </c>
      <c r="CP2" s="66" t="str">
        <f>VLOOKUP(Site_Profile!$W$5,Data_original!$A$9:$FR$481,CP3,)</f>
        <v>No</v>
      </c>
      <c r="CQ2" s="66">
        <f>VLOOKUP(Site_Profile!$W$5,Data_original!$A$9:$FR$481,CQ3,)</f>
        <v>0</v>
      </c>
      <c r="CR2" s="66" t="str">
        <f>VLOOKUP(Site_Profile!$W$5,Data_original!$A$9:$FR$481,CR3,)</f>
        <v>No</v>
      </c>
      <c r="CS2" s="66" t="str">
        <f>VLOOKUP(Site_Profile!$W$5,Data_original!$A$9:$FR$481,CS3,)</f>
        <v>No</v>
      </c>
      <c r="CT2" s="66" t="str">
        <f>VLOOKUP(Site_Profile!$W$5,Data_original!$A$9:$FR$481,CT3,)</f>
        <v>No</v>
      </c>
      <c r="CU2" s="66" t="str">
        <f>VLOOKUP(Site_Profile!$W$5,Data_original!$A$9:$FR$481,CU3,)</f>
        <v>No</v>
      </c>
      <c r="CV2" s="66" t="str">
        <f>VLOOKUP(Site_Profile!$W$5,Data_original!$A$9:$FR$481,CV3,)</f>
        <v>Through 3G continuously</v>
      </c>
      <c r="CW2" s="66">
        <f>VLOOKUP(Site_Profile!$W$5,Data_original!$A$9:$FR$481,CW3,)</f>
        <v>0</v>
      </c>
      <c r="CX2" s="399">
        <f>VLOOKUP(Site_Profile!$W$5,Data_original!$A$9:$FR$481,CX3,)</f>
        <v>100</v>
      </c>
      <c r="CY2" s="66">
        <f>VLOOKUP(Site_Profile!$W$5,Data_original!$A$9:$FR$481,CY3,)</f>
        <v>0</v>
      </c>
      <c r="CZ2" s="66" t="str">
        <f>VLOOKUP(Site_Profile!$W$5,Data_original!$A$9:$FR$481,CZ3,)</f>
        <v>No</v>
      </c>
      <c r="DA2" s="66" t="str">
        <f>VLOOKUP(Site_Profile!$W$5,Data_original!$A$9:$FR$481,DA3,)</f>
        <v>No</v>
      </c>
      <c r="DB2" s="66" t="str">
        <f>VLOOKUP(Site_Profile!$W$5,Data_original!$A$9:$FR$481,DB3,)</f>
        <v>No</v>
      </c>
      <c r="DC2" s="66" t="str">
        <f>VLOOKUP(Site_Profile!$W$5,Data_original!$A$9:$FR$481,DC3,)</f>
        <v>No</v>
      </c>
      <c r="DD2" s="66" t="str">
        <f>VLOOKUP(Site_Profile!$W$5,Data_original!$A$9:$FR$481,DD3,)</f>
        <v>No</v>
      </c>
      <c r="DE2" s="66" t="str">
        <f>VLOOKUP(Site_Profile!$W$5,Data_original!$A$9:$FR$481,DE3,)</f>
        <v>No</v>
      </c>
      <c r="DF2" s="66" t="str">
        <f>VLOOKUP(Site_Profile!$W$5,Data_original!$A$9:$FR$481,DF3,)</f>
        <v>No</v>
      </c>
      <c r="DG2" s="66" t="str">
        <f>VLOOKUP(Site_Profile!$W$5,Data_original!$A$9:$FR$481,DG3,)</f>
        <v>No</v>
      </c>
      <c r="DH2" s="66" t="str">
        <f>VLOOKUP(Site_Profile!$W$5,Data_original!$A$9:$FR$481,DH3,)</f>
        <v>No</v>
      </c>
      <c r="DI2" s="66" t="str">
        <f>VLOOKUP(Site_Profile!$W$5,Data_original!$A$9:$FR$481,DI3,)</f>
        <v>No</v>
      </c>
      <c r="DJ2" s="66" t="str">
        <f>VLOOKUP(Site_Profile!$W$5,Data_original!$A$9:$FR$481,DJ3,)</f>
        <v xml:space="preserve">Open for one day. Prob with water supply. Health center in process of being set up. </v>
      </c>
      <c r="DK2" s="66" t="str">
        <f>VLOOKUP(Site_Profile!$W$5,Data_original!$A$9:$FR$481,DK3,)</f>
        <v>2016-03-31T11:13:48.417+03</v>
      </c>
      <c r="DL2" s="66" t="str">
        <f>VLOOKUP(Site_Profile!$W$5,Data_original!$A$9:$FR$481,DL3,)</f>
        <v>2016-04-01T16:33:08.608+03</v>
      </c>
      <c r="DM2" s="66">
        <f>VLOOKUP(Site_Profile!$W$5,Data_original!$A$9:$FR$481,DM3,)</f>
        <v>0</v>
      </c>
      <c r="DN2" s="66" t="str">
        <f>VLOOKUP(Site_Profile!$W$5,Data_original!$A$9:$FR$481,DN3,)</f>
        <v>202052965802541</v>
      </c>
      <c r="DO2" s="66" t="str">
        <f>VLOOKUP(Site_Profile!$W$5,Data_original!$A$9:$FR$481,DO3,)</f>
        <v>uuid:50700b7c-01fc-4945-b46a-61b3b0e7d4ef</v>
      </c>
      <c r="DP2" s="66">
        <f>VLOOKUP(Site_Profile!$W$5,Data_original!$A$9:$FR$481,DP3,)</f>
        <v>2762</v>
      </c>
      <c r="DQ2" s="66" t="str">
        <f>VLOOKUP(Site_Profile!$W$5,Data_original!$A$9:$FR$481,DQ3,)</f>
        <v>50700b7c-01fc-4945-b46a-61b3b0e7d4ef</v>
      </c>
      <c r="DR2" s="66">
        <f>VLOOKUP(Profile_Portrait!$E$2,Data_original!$A$9:$FR$481,DR3,)</f>
        <v>0</v>
      </c>
      <c r="DS2" s="66">
        <f>VLOOKUP(Profile_Portrait!$E$2,Data_original!$A$9:$FR$481,DS3,)</f>
        <v>0</v>
      </c>
      <c r="DT2" s="66">
        <f>VLOOKUP(Profile_Portrait!$E$2,Data_original!$A$9:$FR$481,DT3,)</f>
        <v>0</v>
      </c>
      <c r="DU2" s="66">
        <f>VLOOKUP(Profile_Portrait!$E$2,Data_original!$A$9:$FR$481,DU3,)</f>
        <v>0</v>
      </c>
      <c r="DV2" s="66">
        <f>VLOOKUP(Profile_Portrait!$E$2,Data_original!$A$9:$FR$481,DV3,)</f>
        <v>0</v>
      </c>
      <c r="DW2" s="66">
        <f>VLOOKUP(Profile_Portrait!$E$2,Data_original!$A$9:$FR$481,DW3,)</f>
        <v>0</v>
      </c>
      <c r="DX2" s="66">
        <f>VLOOKUP(Profile_Portrait!$E$2,Data_original!$A$9:$FR$481,DX3,)</f>
        <v>0</v>
      </c>
      <c r="DY2" s="66">
        <f>VLOOKUP(Profile_Portrait!$E$2,Data_original!$A$9:$FR$481,DY3,)</f>
        <v>0</v>
      </c>
      <c r="DZ2" s="66">
        <f>VLOOKUP(Profile_Portrait!$E$2,Data_original!$A$9:$FR$481,DZ3,)</f>
        <v>0</v>
      </c>
      <c r="EA2" s="66">
        <f>VLOOKUP(Profile_Portrait!$E$2,Data_original!$A$9:$FR$481,EA3,)</f>
        <v>0</v>
      </c>
      <c r="EB2" s="66">
        <f>VLOOKUP(Profile_Portrait!$E$2,Data_original!$A$9:$FR$481,EB3,)</f>
        <v>0</v>
      </c>
      <c r="EC2" s="66">
        <f>VLOOKUP(Profile_Portrait!$E$2,Data_original!$A$9:$FR$481,EC3,)</f>
        <v>0</v>
      </c>
      <c r="ED2" s="66">
        <f>VLOOKUP(Profile_Portrait!$E$2,Data_original!$A$9:$FR$481,ED3,)</f>
        <v>0</v>
      </c>
      <c r="EE2" s="66">
        <f>VLOOKUP(Profile_Portrait!$E$2,Data_original!$A$9:$FR$481,EE3,)</f>
        <v>0</v>
      </c>
      <c r="EF2" s="66">
        <f>VLOOKUP(Profile_Portrait!$E$2,Data_original!$A$9:$FR$481,EF3,)</f>
        <v>0</v>
      </c>
      <c r="EG2" s="66">
        <f>VLOOKUP(Profile_Portrait!$E$2,Data_original!$A$9:$FR$481,EG3,)</f>
        <v>0</v>
      </c>
      <c r="EH2" s="66">
        <f>VLOOKUP(Profile_Portrait!$E$2,Data_original!$A$9:$FR$481,EH3,)</f>
        <v>0</v>
      </c>
      <c r="EI2" s="66">
        <f>VLOOKUP(Profile_Portrait!$E$2,Data_original!$A$9:$FR$481,EI3,)</f>
        <v>0</v>
      </c>
      <c r="EJ2" s="66">
        <f>VLOOKUP(Profile_Portrait!$E$2,Data_original!$A$9:$FR$481,EJ3,)</f>
        <v>0</v>
      </c>
      <c r="EK2" s="66">
        <f>VLOOKUP(Profile_Portrait!$E$2,Data_original!$A$9:$FR$481,EK3,)</f>
        <v>0</v>
      </c>
      <c r="EL2" s="66">
        <f>VLOOKUP(Profile_Portrait!$E$2,Data_original!$A$9:$FR$481,EL3,)</f>
        <v>0</v>
      </c>
      <c r="EM2" s="66">
        <f>VLOOKUP(Profile_Portrait!$E$2,Data_original!$A$9:$FR$481,EM3,)</f>
        <v>0</v>
      </c>
      <c r="EN2" s="66">
        <f>VLOOKUP(Profile_Portrait!$E$2,Data_original!$A$9:$FR$481,EN3,)</f>
        <v>0</v>
      </c>
      <c r="EO2" s="66">
        <f>VLOOKUP(Profile_Portrait!$E$2,Data_original!$A$9:$FR$481,EO3,)</f>
        <v>0</v>
      </c>
      <c r="EP2" s="66">
        <f>VLOOKUP(Profile_Portrait!$E$2,Data_original!$A$9:$FR$481,EP3,)</f>
        <v>0</v>
      </c>
      <c r="EQ2" s="66">
        <f>VLOOKUP(Profile_Portrait!$E$2,Data_original!$A$9:$FR$481,EQ3,)</f>
        <v>0</v>
      </c>
      <c r="ER2" s="66">
        <f>VLOOKUP(Profile_Portrait!$E$2,Data_original!$A$9:$FR$481,ER3,)</f>
        <v>0</v>
      </c>
    </row>
    <row r="3" spans="1:148">
      <c r="A3" s="65">
        <f>COLUMN()</f>
        <v>1</v>
      </c>
      <c r="B3" s="65">
        <f>COLUMN()</f>
        <v>2</v>
      </c>
      <c r="C3" s="65">
        <f>COLUMN()</f>
        <v>3</v>
      </c>
      <c r="D3" s="65">
        <f>COLUMN()</f>
        <v>4</v>
      </c>
      <c r="E3" s="65">
        <f>COLUMN()</f>
        <v>5</v>
      </c>
      <c r="F3" s="65">
        <f>COLUMN()</f>
        <v>6</v>
      </c>
      <c r="G3" s="65">
        <f>COLUMN()</f>
        <v>7</v>
      </c>
      <c r="H3" s="65">
        <f>COLUMN()</f>
        <v>8</v>
      </c>
      <c r="I3" s="65">
        <f>COLUMN()</f>
        <v>9</v>
      </c>
      <c r="J3" s="65">
        <f>COLUMN()</f>
        <v>10</v>
      </c>
      <c r="K3" s="65">
        <f>COLUMN()</f>
        <v>11</v>
      </c>
      <c r="L3" s="65">
        <f>COLUMN()</f>
        <v>12</v>
      </c>
      <c r="M3" s="65">
        <f>COLUMN()</f>
        <v>13</v>
      </c>
      <c r="N3" s="65">
        <f>COLUMN()</f>
        <v>14</v>
      </c>
      <c r="O3" s="65">
        <f>COLUMN()</f>
        <v>15</v>
      </c>
      <c r="P3" s="65">
        <f>COLUMN()</f>
        <v>16</v>
      </c>
      <c r="Q3" s="65">
        <f>COLUMN()</f>
        <v>17</v>
      </c>
      <c r="R3" s="65">
        <f>COLUMN()</f>
        <v>18</v>
      </c>
      <c r="S3" s="65">
        <f>COLUMN()</f>
        <v>19</v>
      </c>
      <c r="T3" s="65">
        <f>COLUMN()</f>
        <v>20</v>
      </c>
      <c r="U3" s="65">
        <f>COLUMN()</f>
        <v>21</v>
      </c>
      <c r="V3" s="65">
        <f>COLUMN()</f>
        <v>22</v>
      </c>
      <c r="W3" s="65">
        <f>COLUMN()</f>
        <v>23</v>
      </c>
      <c r="X3" s="65">
        <f>COLUMN()</f>
        <v>24</v>
      </c>
      <c r="Y3" s="65">
        <f>COLUMN()</f>
        <v>25</v>
      </c>
      <c r="Z3" s="65">
        <f>COLUMN()</f>
        <v>26</v>
      </c>
      <c r="AA3" s="65">
        <f>COLUMN()</f>
        <v>27</v>
      </c>
      <c r="AB3" s="65">
        <f>COLUMN()</f>
        <v>28</v>
      </c>
      <c r="AC3" s="65">
        <f>COLUMN()</f>
        <v>29</v>
      </c>
      <c r="AD3" s="65">
        <f>COLUMN()</f>
        <v>30</v>
      </c>
      <c r="AE3" s="65">
        <f>COLUMN()</f>
        <v>31</v>
      </c>
      <c r="AF3" s="65">
        <f>COLUMN()</f>
        <v>32</v>
      </c>
      <c r="AG3" s="65">
        <f>COLUMN()</f>
        <v>33</v>
      </c>
      <c r="AH3" s="65">
        <f>COLUMN()</f>
        <v>34</v>
      </c>
      <c r="AI3" s="65">
        <f>COLUMN()</f>
        <v>35</v>
      </c>
      <c r="AJ3" s="65">
        <f>COLUMN()</f>
        <v>36</v>
      </c>
      <c r="AK3" s="65">
        <f>COLUMN()</f>
        <v>37</v>
      </c>
      <c r="AL3" s="65">
        <f>COLUMN()</f>
        <v>38</v>
      </c>
      <c r="AM3" s="65">
        <f>COLUMN()</f>
        <v>39</v>
      </c>
      <c r="AN3" s="65">
        <f>COLUMN()</f>
        <v>40</v>
      </c>
      <c r="AO3" s="65">
        <f>COLUMN()</f>
        <v>41</v>
      </c>
      <c r="AP3" s="65">
        <f>COLUMN()</f>
        <v>42</v>
      </c>
      <c r="AQ3" s="65">
        <f>COLUMN()</f>
        <v>43</v>
      </c>
      <c r="AR3" s="65">
        <f>COLUMN()</f>
        <v>44</v>
      </c>
      <c r="AS3" s="65">
        <f>COLUMN()</f>
        <v>45</v>
      </c>
      <c r="AT3" s="65">
        <f>COLUMN()</f>
        <v>46</v>
      </c>
      <c r="AU3" s="65">
        <f>COLUMN()</f>
        <v>47</v>
      </c>
      <c r="AV3" s="65">
        <f>COLUMN()</f>
        <v>48</v>
      </c>
      <c r="AW3" s="65">
        <f>COLUMN()</f>
        <v>49</v>
      </c>
      <c r="AX3" s="65">
        <f>COLUMN()</f>
        <v>50</v>
      </c>
      <c r="AY3" s="65">
        <f>COLUMN()</f>
        <v>51</v>
      </c>
      <c r="AZ3" s="65">
        <f>COLUMN()</f>
        <v>52</v>
      </c>
      <c r="BA3" s="65">
        <f>COLUMN()</f>
        <v>53</v>
      </c>
      <c r="BB3" s="65">
        <f>COLUMN()</f>
        <v>54</v>
      </c>
      <c r="BC3" s="65">
        <f>COLUMN()</f>
        <v>55</v>
      </c>
      <c r="BD3" s="65">
        <f>COLUMN()</f>
        <v>56</v>
      </c>
      <c r="BE3" s="65">
        <f>COLUMN()</f>
        <v>57</v>
      </c>
      <c r="BF3" s="65">
        <f>COLUMN()</f>
        <v>58</v>
      </c>
      <c r="BG3" s="65">
        <f>COLUMN()</f>
        <v>59</v>
      </c>
      <c r="BH3" s="65">
        <f>COLUMN()</f>
        <v>60</v>
      </c>
      <c r="BI3" s="65">
        <f>COLUMN()</f>
        <v>61</v>
      </c>
      <c r="BJ3" s="65">
        <f>COLUMN()</f>
        <v>62</v>
      </c>
      <c r="BK3" s="65">
        <f>COLUMN()</f>
        <v>63</v>
      </c>
      <c r="BL3" s="65">
        <f>COLUMN()</f>
        <v>64</v>
      </c>
      <c r="BM3" s="65">
        <f>COLUMN()</f>
        <v>65</v>
      </c>
      <c r="BN3" s="65">
        <f>COLUMN()</f>
        <v>66</v>
      </c>
      <c r="BO3" s="65">
        <f>COLUMN()</f>
        <v>67</v>
      </c>
      <c r="BP3" s="65">
        <f>COLUMN()</f>
        <v>68</v>
      </c>
      <c r="BQ3" s="65">
        <f>COLUMN()</f>
        <v>69</v>
      </c>
      <c r="BR3" s="65">
        <f>COLUMN()</f>
        <v>70</v>
      </c>
      <c r="BS3" s="65">
        <f>COLUMN()</f>
        <v>71</v>
      </c>
      <c r="BT3" s="65">
        <f>COLUMN()</f>
        <v>72</v>
      </c>
      <c r="BU3" s="65">
        <f>COLUMN()</f>
        <v>73</v>
      </c>
      <c r="BV3" s="65">
        <f>COLUMN()</f>
        <v>74</v>
      </c>
      <c r="BW3" s="65">
        <f>COLUMN()</f>
        <v>75</v>
      </c>
      <c r="BX3" s="65">
        <f>COLUMN()</f>
        <v>76</v>
      </c>
      <c r="BY3" s="65">
        <f>COLUMN()</f>
        <v>77</v>
      </c>
      <c r="BZ3" s="65">
        <f>COLUMN()</f>
        <v>78</v>
      </c>
      <c r="CA3" s="65">
        <f>COLUMN()</f>
        <v>79</v>
      </c>
      <c r="CB3" s="65">
        <f>COLUMN()</f>
        <v>80</v>
      </c>
      <c r="CC3" s="65">
        <f>COLUMN()</f>
        <v>81</v>
      </c>
      <c r="CD3" s="65">
        <f>COLUMN()</f>
        <v>82</v>
      </c>
      <c r="CE3" s="65">
        <f>COLUMN()</f>
        <v>83</v>
      </c>
      <c r="CF3" s="65">
        <f>COLUMN()</f>
        <v>84</v>
      </c>
      <c r="CG3" s="65">
        <f>COLUMN()</f>
        <v>85</v>
      </c>
      <c r="CH3" s="65">
        <f>COLUMN()</f>
        <v>86</v>
      </c>
      <c r="CI3" s="65">
        <f>COLUMN()</f>
        <v>87</v>
      </c>
      <c r="CJ3" s="65">
        <f>COLUMN()</f>
        <v>88</v>
      </c>
      <c r="CK3" s="65">
        <f>COLUMN()</f>
        <v>89</v>
      </c>
      <c r="CL3" s="65">
        <f>COLUMN()</f>
        <v>90</v>
      </c>
      <c r="CM3" s="65">
        <f>COLUMN()</f>
        <v>91</v>
      </c>
      <c r="CN3" s="65">
        <f>COLUMN()</f>
        <v>92</v>
      </c>
      <c r="CO3" s="65">
        <f>COLUMN()</f>
        <v>93</v>
      </c>
      <c r="CP3" s="65">
        <f>COLUMN()</f>
        <v>94</v>
      </c>
      <c r="CQ3" s="65">
        <f>COLUMN()</f>
        <v>95</v>
      </c>
      <c r="CR3" s="65">
        <f>COLUMN()</f>
        <v>96</v>
      </c>
      <c r="CS3" s="65">
        <f>COLUMN()</f>
        <v>97</v>
      </c>
      <c r="CT3" s="65">
        <f>COLUMN()</f>
        <v>98</v>
      </c>
      <c r="CU3" s="65">
        <f>COLUMN()</f>
        <v>99</v>
      </c>
      <c r="CV3" s="65">
        <f>COLUMN()</f>
        <v>100</v>
      </c>
      <c r="CW3" s="65">
        <f>COLUMN()</f>
        <v>101</v>
      </c>
      <c r="CX3" s="400">
        <f>COLUMN()</f>
        <v>102</v>
      </c>
      <c r="CY3" s="65">
        <f>COLUMN()</f>
        <v>103</v>
      </c>
      <c r="CZ3" s="65">
        <f>COLUMN()</f>
        <v>104</v>
      </c>
      <c r="DA3" s="65">
        <f>COLUMN()</f>
        <v>105</v>
      </c>
      <c r="DB3" s="65">
        <f>COLUMN()</f>
        <v>106</v>
      </c>
      <c r="DC3" s="65">
        <f>COLUMN()</f>
        <v>107</v>
      </c>
      <c r="DD3" s="65">
        <f>COLUMN()</f>
        <v>108</v>
      </c>
      <c r="DE3" s="65">
        <f>COLUMN()</f>
        <v>109</v>
      </c>
      <c r="DF3" s="65">
        <f>COLUMN()</f>
        <v>110</v>
      </c>
      <c r="DG3" s="65">
        <f>COLUMN()</f>
        <v>111</v>
      </c>
      <c r="DH3" s="65">
        <f>COLUMN()</f>
        <v>112</v>
      </c>
      <c r="DI3" s="65">
        <f>COLUMN()</f>
        <v>113</v>
      </c>
      <c r="DJ3" s="65">
        <f>COLUMN()</f>
        <v>114</v>
      </c>
      <c r="DK3" s="65">
        <f>COLUMN()</f>
        <v>115</v>
      </c>
      <c r="DL3" s="65">
        <f>COLUMN()</f>
        <v>116</v>
      </c>
      <c r="DM3" s="65">
        <f>COLUMN()</f>
        <v>117</v>
      </c>
      <c r="DN3" s="65">
        <f>COLUMN()</f>
        <v>118</v>
      </c>
      <c r="DO3" s="65">
        <f>COLUMN()</f>
        <v>119</v>
      </c>
      <c r="DP3" s="65">
        <f>COLUMN()</f>
        <v>120</v>
      </c>
      <c r="DQ3" s="65">
        <f>COLUMN()</f>
        <v>121</v>
      </c>
      <c r="DR3" s="65">
        <f>COLUMN()</f>
        <v>122</v>
      </c>
      <c r="DS3" s="65">
        <f>COLUMN()</f>
        <v>123</v>
      </c>
      <c r="DT3" s="65">
        <f>COLUMN()</f>
        <v>124</v>
      </c>
      <c r="DU3" s="65">
        <f>COLUMN()</f>
        <v>125</v>
      </c>
      <c r="DV3" s="65">
        <f>COLUMN()</f>
        <v>126</v>
      </c>
      <c r="DW3" s="65">
        <f>COLUMN()</f>
        <v>127</v>
      </c>
      <c r="DX3" s="65">
        <f>COLUMN()</f>
        <v>128</v>
      </c>
      <c r="DY3" s="65">
        <f>COLUMN()</f>
        <v>129</v>
      </c>
      <c r="DZ3" s="65">
        <f>COLUMN()</f>
        <v>130</v>
      </c>
      <c r="EA3" s="65">
        <f>COLUMN()</f>
        <v>131</v>
      </c>
      <c r="EB3" s="65">
        <f>COLUMN()</f>
        <v>132</v>
      </c>
      <c r="EC3" s="65">
        <f>COLUMN()</f>
        <v>133</v>
      </c>
      <c r="ED3" s="65">
        <f>COLUMN()</f>
        <v>134</v>
      </c>
      <c r="EE3" s="65">
        <f>COLUMN()</f>
        <v>135</v>
      </c>
      <c r="EF3" s="65">
        <f>COLUMN()</f>
        <v>136</v>
      </c>
      <c r="EG3" s="65">
        <f>COLUMN()</f>
        <v>137</v>
      </c>
      <c r="EH3" s="65">
        <f>COLUMN()</f>
        <v>138</v>
      </c>
      <c r="EI3" s="65">
        <f>COLUMN()</f>
        <v>139</v>
      </c>
      <c r="EJ3" s="65">
        <f>COLUMN()</f>
        <v>140</v>
      </c>
      <c r="EK3" s="65">
        <f>COLUMN()</f>
        <v>141</v>
      </c>
      <c r="EL3" s="65">
        <f>COLUMN()</f>
        <v>142</v>
      </c>
      <c r="EM3" s="65">
        <f>COLUMN()</f>
        <v>143</v>
      </c>
      <c r="EN3" s="65">
        <f>COLUMN()</f>
        <v>144</v>
      </c>
      <c r="EO3" s="65">
        <f>COLUMN()</f>
        <v>145</v>
      </c>
      <c r="EP3" s="65">
        <f>COLUMN()</f>
        <v>146</v>
      </c>
      <c r="EQ3" s="65">
        <f>COLUMN()</f>
        <v>147</v>
      </c>
      <c r="ER3" s="65">
        <f>COLUMN()</f>
        <v>148</v>
      </c>
    </row>
    <row r="4" spans="1:148" ht="28.15" customHeight="1" thickBot="1">
      <c r="A4" s="5"/>
      <c r="B4" s="5"/>
      <c r="C4" s="5"/>
      <c r="D4" s="5"/>
      <c r="E4" s="5"/>
      <c r="F4" s="5"/>
      <c r="G4" s="5"/>
      <c r="H4" s="5"/>
      <c r="I4" s="5"/>
      <c r="J4" s="5"/>
      <c r="K4" s="5"/>
      <c r="L4" s="5"/>
      <c r="M4" s="5"/>
      <c r="N4" s="63"/>
      <c r="O4" s="5"/>
      <c r="P4" s="5"/>
      <c r="Q4" s="5"/>
      <c r="R4" s="5"/>
      <c r="S4" s="5"/>
      <c r="T4" s="5"/>
      <c r="U4" s="5"/>
      <c r="V4" s="5"/>
      <c r="W4" s="5"/>
      <c r="X4" s="5"/>
      <c r="Y4" s="5"/>
      <c r="Z4" s="5"/>
      <c r="AA4" s="5"/>
      <c r="AB4" s="5"/>
      <c r="AC4" s="5"/>
      <c r="AD4" s="5"/>
      <c r="AE4" s="5"/>
      <c r="AF4" s="5"/>
      <c r="AG4" s="5"/>
      <c r="AH4" s="5"/>
      <c r="AI4" s="5"/>
      <c r="AJ4" s="5"/>
      <c r="AK4" s="5"/>
      <c r="AL4" s="5"/>
      <c r="AM4" s="5"/>
      <c r="DC4" s="36"/>
    </row>
    <row r="5" spans="1:148" s="326" customFormat="1" ht="14.45" customHeight="1">
      <c r="A5" s="1152" t="s">
        <v>184</v>
      </c>
      <c r="B5" s="403"/>
      <c r="C5" s="403"/>
      <c r="D5" s="403"/>
      <c r="E5" s="403"/>
      <c r="F5" s="1154" t="s">
        <v>16</v>
      </c>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1155"/>
      <c r="AG5" s="1155"/>
      <c r="AH5" s="1155"/>
      <c r="AI5" s="1155"/>
      <c r="AJ5" s="1155"/>
      <c r="AK5" s="1155"/>
      <c r="AL5" s="1155"/>
      <c r="AM5" s="1155"/>
      <c r="AN5" s="1155"/>
      <c r="AO5" s="1155"/>
      <c r="AP5" s="1156"/>
      <c r="AQ5" s="1160" t="s">
        <v>22</v>
      </c>
      <c r="AR5" s="1161"/>
      <c r="AS5" s="1161"/>
      <c r="AT5" s="1161"/>
      <c r="AU5" s="1161"/>
      <c r="AV5" s="1161"/>
      <c r="AW5" s="1161"/>
      <c r="AX5" s="1161"/>
      <c r="AY5" s="1161"/>
      <c r="AZ5" s="1161"/>
      <c r="BA5" s="1161"/>
      <c r="BB5" s="1161"/>
      <c r="BC5" s="1162"/>
      <c r="BD5" s="1166" t="s">
        <v>194</v>
      </c>
      <c r="BE5" s="1167"/>
      <c r="BF5" s="1167"/>
      <c r="BG5" s="1167"/>
      <c r="BH5" s="1168"/>
      <c r="BI5" s="1172" t="s">
        <v>28</v>
      </c>
      <c r="BJ5" s="1173"/>
      <c r="BK5" s="1173"/>
      <c r="BL5" s="1173"/>
      <c r="BM5" s="1173"/>
      <c r="BN5" s="1173"/>
      <c r="BO5" s="1173"/>
      <c r="BP5" s="1173"/>
      <c r="BQ5" s="1173"/>
      <c r="BR5" s="1173"/>
      <c r="BS5" s="1173"/>
      <c r="BT5" s="1173"/>
      <c r="BU5" s="1173"/>
      <c r="BV5" s="1173"/>
      <c r="BW5" s="1160" t="s">
        <v>2</v>
      </c>
      <c r="BX5" s="1161"/>
      <c r="BY5" s="1161"/>
      <c r="BZ5" s="1161"/>
      <c r="CA5" s="1161"/>
      <c r="CB5" s="1161"/>
      <c r="CC5" s="1161"/>
      <c r="CD5" s="1161"/>
      <c r="CE5" s="1162"/>
      <c r="CF5" s="1133" t="s">
        <v>4</v>
      </c>
      <c r="CG5" s="1134"/>
      <c r="CH5" s="1134"/>
      <c r="CI5" s="1134"/>
      <c r="CJ5" s="1135"/>
      <c r="CK5" s="1139" t="s">
        <v>26</v>
      </c>
      <c r="CL5" s="1140"/>
      <c r="CM5" s="1140"/>
      <c r="CN5" s="1140"/>
      <c r="CO5" s="1140"/>
      <c r="CP5" s="1140"/>
      <c r="CQ5" s="1140"/>
      <c r="CR5" s="1140"/>
      <c r="CS5" s="1140"/>
      <c r="CT5" s="1140"/>
      <c r="CU5" s="1141"/>
      <c r="CV5" s="1145" t="s">
        <v>195</v>
      </c>
      <c r="CW5" s="1146"/>
      <c r="CX5" s="1146"/>
      <c r="CY5" s="1146"/>
      <c r="CZ5" s="1146"/>
      <c r="DA5" s="1146"/>
      <c r="DB5" s="1146"/>
      <c r="DC5" s="1146"/>
      <c r="DD5" s="1146"/>
      <c r="DE5" s="1146"/>
      <c r="DF5" s="1146"/>
      <c r="DG5" s="1146"/>
      <c r="DH5" s="1146"/>
      <c r="DI5" s="1146"/>
      <c r="DJ5" s="1147"/>
      <c r="DK5" s="323"/>
      <c r="DL5" s="323"/>
      <c r="DM5" s="323"/>
      <c r="DN5" s="323"/>
      <c r="DO5" s="323"/>
      <c r="DP5" s="323"/>
      <c r="DQ5" s="324"/>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row>
    <row r="6" spans="1:148" s="326" customFormat="1" ht="15" customHeight="1" thickBot="1">
      <c r="A6" s="1153"/>
      <c r="B6" s="404"/>
      <c r="C6" s="404"/>
      <c r="D6" s="404"/>
      <c r="E6" s="404"/>
      <c r="F6" s="1157"/>
      <c r="G6" s="1158"/>
      <c r="H6" s="1158"/>
      <c r="I6" s="1158"/>
      <c r="J6" s="1158"/>
      <c r="K6" s="1158"/>
      <c r="L6" s="1158"/>
      <c r="M6" s="1158"/>
      <c r="N6" s="1158"/>
      <c r="O6" s="1158"/>
      <c r="P6" s="1158"/>
      <c r="Q6" s="1158"/>
      <c r="R6" s="1158"/>
      <c r="S6" s="1158"/>
      <c r="T6" s="1158"/>
      <c r="U6" s="1158"/>
      <c r="V6" s="1158"/>
      <c r="W6" s="1158"/>
      <c r="X6" s="1158"/>
      <c r="Y6" s="1158"/>
      <c r="Z6" s="1158"/>
      <c r="AA6" s="1158"/>
      <c r="AB6" s="1158"/>
      <c r="AC6" s="1158"/>
      <c r="AD6" s="1158"/>
      <c r="AE6" s="1158"/>
      <c r="AF6" s="1158"/>
      <c r="AG6" s="1158"/>
      <c r="AH6" s="1158"/>
      <c r="AI6" s="1158"/>
      <c r="AJ6" s="1158"/>
      <c r="AK6" s="1158"/>
      <c r="AL6" s="1158"/>
      <c r="AM6" s="1158"/>
      <c r="AN6" s="1158"/>
      <c r="AO6" s="1158"/>
      <c r="AP6" s="1159"/>
      <c r="AQ6" s="1163"/>
      <c r="AR6" s="1164"/>
      <c r="AS6" s="1164"/>
      <c r="AT6" s="1164"/>
      <c r="AU6" s="1164"/>
      <c r="AV6" s="1164"/>
      <c r="AW6" s="1164"/>
      <c r="AX6" s="1164"/>
      <c r="AY6" s="1164"/>
      <c r="AZ6" s="1164"/>
      <c r="BA6" s="1164"/>
      <c r="BB6" s="1164"/>
      <c r="BC6" s="1165"/>
      <c r="BD6" s="1169"/>
      <c r="BE6" s="1170"/>
      <c r="BF6" s="1170"/>
      <c r="BG6" s="1170"/>
      <c r="BH6" s="1171"/>
      <c r="BI6" s="1174"/>
      <c r="BJ6" s="1175"/>
      <c r="BK6" s="1175"/>
      <c r="BL6" s="1175"/>
      <c r="BM6" s="1175"/>
      <c r="BN6" s="1175"/>
      <c r="BO6" s="1175"/>
      <c r="BP6" s="1175"/>
      <c r="BQ6" s="1175"/>
      <c r="BR6" s="1175"/>
      <c r="BS6" s="1175"/>
      <c r="BT6" s="1175"/>
      <c r="BU6" s="1175"/>
      <c r="BV6" s="1175"/>
      <c r="BW6" s="1163"/>
      <c r="BX6" s="1164"/>
      <c r="BY6" s="1164"/>
      <c r="BZ6" s="1164"/>
      <c r="CA6" s="1164"/>
      <c r="CB6" s="1164"/>
      <c r="CC6" s="1164"/>
      <c r="CD6" s="1164"/>
      <c r="CE6" s="1165"/>
      <c r="CF6" s="1136"/>
      <c r="CG6" s="1137"/>
      <c r="CH6" s="1137"/>
      <c r="CI6" s="1137"/>
      <c r="CJ6" s="1138"/>
      <c r="CK6" s="1142"/>
      <c r="CL6" s="1143"/>
      <c r="CM6" s="1143"/>
      <c r="CN6" s="1143"/>
      <c r="CO6" s="1143"/>
      <c r="CP6" s="1143"/>
      <c r="CQ6" s="1143"/>
      <c r="CR6" s="1143"/>
      <c r="CS6" s="1143"/>
      <c r="CT6" s="1143"/>
      <c r="CU6" s="1144"/>
      <c r="CV6" s="1148"/>
      <c r="CW6" s="1149"/>
      <c r="CX6" s="1149"/>
      <c r="CY6" s="1149"/>
      <c r="CZ6" s="1149"/>
      <c r="DA6" s="1149"/>
      <c r="DB6" s="1149"/>
      <c r="DC6" s="1149"/>
      <c r="DD6" s="1149"/>
      <c r="DE6" s="1149"/>
      <c r="DF6" s="1149"/>
      <c r="DG6" s="1149"/>
      <c r="DH6" s="1149"/>
      <c r="DI6" s="1149"/>
      <c r="DJ6" s="1150"/>
      <c r="DK6" s="324"/>
      <c r="DL6" s="327"/>
      <c r="DM6" s="324"/>
      <c r="DN6" s="328"/>
      <c r="DO6" s="328"/>
      <c r="DP6" s="328"/>
      <c r="DQ6" s="328"/>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row>
    <row r="7" spans="1:148" s="152" customFormat="1" ht="15" customHeight="1">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4"/>
      <c r="AF7" s="303"/>
      <c r="AG7" s="303"/>
      <c r="AH7" s="303"/>
      <c r="AI7" s="303"/>
      <c r="AJ7" s="303"/>
      <c r="AK7" s="303"/>
      <c r="AL7" s="303"/>
      <c r="AM7" s="303"/>
      <c r="AN7" s="303"/>
      <c r="AO7" s="303"/>
      <c r="AP7" s="303"/>
      <c r="AQ7" s="305"/>
      <c r="AR7" s="305"/>
      <c r="AS7" s="305"/>
      <c r="AT7" s="305"/>
      <c r="AU7" s="305"/>
      <c r="AV7" s="305"/>
      <c r="AW7" s="305"/>
      <c r="AX7" s="384"/>
      <c r="AY7" s="306"/>
      <c r="AZ7" s="1151"/>
      <c r="BA7" s="1151"/>
      <c r="BB7" s="1151"/>
      <c r="BC7" s="307"/>
      <c r="BD7" s="308"/>
      <c r="BE7" s="308"/>
      <c r="BF7" s="308"/>
      <c r="BG7" s="308"/>
      <c r="BH7" s="308"/>
      <c r="BI7" s="386"/>
      <c r="BJ7" s="174"/>
      <c r="BK7" s="174"/>
      <c r="BL7" s="6"/>
      <c r="BM7" s="385"/>
      <c r="BN7" s="6"/>
      <c r="BO7" s="6"/>
      <c r="BP7" s="174"/>
      <c r="BQ7" s="386"/>
      <c r="BR7" s="174"/>
      <c r="BS7" s="174"/>
      <c r="BT7" s="174"/>
      <c r="BU7" s="174"/>
      <c r="BV7" s="6"/>
      <c r="BW7" s="307"/>
      <c r="BX7" s="307"/>
      <c r="BY7" s="305"/>
      <c r="BZ7" s="309"/>
      <c r="CA7" s="309"/>
      <c r="CB7" s="309"/>
      <c r="CC7" s="309"/>
      <c r="CD7" s="309"/>
      <c r="CE7" s="309"/>
      <c r="CF7" s="311"/>
      <c r="CG7" s="311"/>
      <c r="CH7" s="311"/>
      <c r="CI7" s="311"/>
      <c r="CJ7" s="311"/>
      <c r="CK7" s="312"/>
      <c r="CL7" s="312"/>
      <c r="CM7" s="312"/>
      <c r="CN7" s="312"/>
      <c r="CO7" s="313"/>
      <c r="CP7" s="315"/>
      <c r="CQ7" s="315"/>
      <c r="CR7" s="316"/>
      <c r="CS7" s="312"/>
      <c r="CT7" s="316"/>
      <c r="CU7" s="312"/>
      <c r="CV7" s="319"/>
      <c r="CW7" s="319"/>
      <c r="CX7" s="401"/>
      <c r="CY7" s="320"/>
      <c r="CZ7" s="321"/>
      <c r="DA7" s="319"/>
      <c r="DB7" s="321"/>
      <c r="DC7" s="322"/>
      <c r="DD7" s="321"/>
      <c r="DE7" s="322"/>
      <c r="DF7" s="321"/>
      <c r="DG7" s="319"/>
      <c r="DH7" s="322"/>
      <c r="DI7" s="321"/>
      <c r="DJ7" s="319"/>
      <c r="DK7" s="154"/>
      <c r="DL7" s="153"/>
      <c r="DM7" s="154"/>
      <c r="DN7" s="155"/>
      <c r="DO7" s="155"/>
      <c r="DP7" s="155"/>
      <c r="DQ7" s="155"/>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row>
    <row r="8" spans="1:148" s="37" customFormat="1" ht="51">
      <c r="A8" s="6" t="s">
        <v>72</v>
      </c>
      <c r="B8" s="345" t="s">
        <v>443</v>
      </c>
      <c r="C8" s="345" t="s">
        <v>391</v>
      </c>
      <c r="D8" s="713" t="s">
        <v>509</v>
      </c>
      <c r="E8" s="345" t="s">
        <v>347</v>
      </c>
      <c r="F8" s="6" t="s">
        <v>68</v>
      </c>
      <c r="G8" s="6" t="s">
        <v>193</v>
      </c>
      <c r="H8" s="713" t="s">
        <v>275</v>
      </c>
      <c r="I8" s="6" t="s">
        <v>444</v>
      </c>
      <c r="J8" s="382" t="s">
        <v>521</v>
      </c>
      <c r="K8" s="6" t="s">
        <v>34</v>
      </c>
      <c r="L8" s="6" t="s">
        <v>510</v>
      </c>
      <c r="M8" s="6" t="s">
        <v>324</v>
      </c>
      <c r="N8" s="6" t="s">
        <v>325</v>
      </c>
      <c r="O8" s="6" t="s">
        <v>512</v>
      </c>
      <c r="P8" s="6" t="s">
        <v>511</v>
      </c>
      <c r="Q8" s="6" t="s">
        <v>445</v>
      </c>
      <c r="R8" s="382" t="s">
        <v>522</v>
      </c>
      <c r="S8" s="6" t="s">
        <v>392</v>
      </c>
      <c r="T8" s="6" t="s">
        <v>513</v>
      </c>
      <c r="U8" s="6" t="s">
        <v>254</v>
      </c>
      <c r="V8" s="6" t="s">
        <v>201</v>
      </c>
      <c r="W8" s="6" t="s">
        <v>301</v>
      </c>
      <c r="X8" s="6" t="s">
        <v>199</v>
      </c>
      <c r="Y8" s="6" t="s">
        <v>304</v>
      </c>
      <c r="Z8" s="6" t="s">
        <v>190</v>
      </c>
      <c r="AA8" s="382" t="s">
        <v>523</v>
      </c>
      <c r="AB8" s="6" t="s">
        <v>514</v>
      </c>
      <c r="AC8" s="6" t="s">
        <v>191</v>
      </c>
      <c r="AD8" s="382" t="s">
        <v>524</v>
      </c>
      <c r="AE8" s="6" t="s">
        <v>515</v>
      </c>
      <c r="AF8" s="6" t="s">
        <v>192</v>
      </c>
      <c r="AG8" s="382" t="s">
        <v>525</v>
      </c>
      <c r="AH8" s="6" t="s">
        <v>516</v>
      </c>
      <c r="AI8" s="6" t="s">
        <v>517</v>
      </c>
      <c r="AJ8" s="6" t="s">
        <v>518</v>
      </c>
      <c r="AK8" s="6" t="s">
        <v>519</v>
      </c>
      <c r="AL8" s="6" t="s">
        <v>424</v>
      </c>
      <c r="AM8" s="6" t="s">
        <v>276</v>
      </c>
      <c r="AN8" s="382" t="s">
        <v>526</v>
      </c>
      <c r="AO8" s="6" t="s">
        <v>369</v>
      </c>
      <c r="AP8" s="385" t="s">
        <v>520</v>
      </c>
      <c r="AQ8" s="7" t="s">
        <v>337</v>
      </c>
      <c r="AR8" s="7" t="s">
        <v>338</v>
      </c>
      <c r="AS8" s="7" t="s">
        <v>339</v>
      </c>
      <c r="AT8" s="7" t="s">
        <v>340</v>
      </c>
      <c r="AU8" s="7" t="s">
        <v>341</v>
      </c>
      <c r="AV8" s="7" t="s">
        <v>342</v>
      </c>
      <c r="AW8" s="7" t="s">
        <v>343</v>
      </c>
      <c r="AX8" s="385" t="s">
        <v>527</v>
      </c>
      <c r="AY8" s="7" t="s">
        <v>337</v>
      </c>
      <c r="AZ8" s="7" t="s">
        <v>344</v>
      </c>
      <c r="BA8" s="7" t="s">
        <v>390</v>
      </c>
      <c r="BB8" s="7" t="s">
        <v>345</v>
      </c>
      <c r="BC8" s="7" t="s">
        <v>425</v>
      </c>
      <c r="BD8" s="64" t="s">
        <v>402</v>
      </c>
      <c r="BE8" s="64" t="s">
        <v>401</v>
      </c>
      <c r="BF8" s="64" t="s">
        <v>399</v>
      </c>
      <c r="BG8" s="64" t="s">
        <v>400</v>
      </c>
      <c r="BH8" s="64" t="s">
        <v>353</v>
      </c>
      <c r="BI8" s="385" t="s">
        <v>307</v>
      </c>
      <c r="BJ8" s="6" t="s">
        <v>437</v>
      </c>
      <c r="BK8" s="6" t="s">
        <v>642</v>
      </c>
      <c r="BL8" s="6" t="s">
        <v>354</v>
      </c>
      <c r="BM8" s="385" t="s">
        <v>308</v>
      </c>
      <c r="BN8" s="6" t="s">
        <v>421</v>
      </c>
      <c r="BO8" s="6" t="s">
        <v>422</v>
      </c>
      <c r="BP8" s="6" t="s">
        <v>643</v>
      </c>
      <c r="BQ8" s="385" t="s">
        <v>528</v>
      </c>
      <c r="BR8" s="6" t="s">
        <v>423</v>
      </c>
      <c r="BS8" s="6" t="s">
        <v>438</v>
      </c>
      <c r="BT8" s="6" t="s">
        <v>355</v>
      </c>
      <c r="BU8" s="6" t="s">
        <v>356</v>
      </c>
      <c r="BV8" s="6" t="s">
        <v>357</v>
      </c>
      <c r="BW8" s="7" t="s">
        <v>440</v>
      </c>
      <c r="BX8" s="7" t="s">
        <v>360</v>
      </c>
      <c r="BY8" s="7" t="s">
        <v>349</v>
      </c>
      <c r="BZ8" s="310" t="s">
        <v>350</v>
      </c>
      <c r="CA8" s="7" t="s">
        <v>351</v>
      </c>
      <c r="CB8" s="7" t="s">
        <v>352</v>
      </c>
      <c r="CC8" s="7" t="s">
        <v>361</v>
      </c>
      <c r="CD8" s="7" t="s">
        <v>362</v>
      </c>
      <c r="CE8" s="7" t="s">
        <v>393</v>
      </c>
      <c r="CF8" s="64" t="s">
        <v>431</v>
      </c>
      <c r="CG8" s="64" t="s">
        <v>446</v>
      </c>
      <c r="CH8" s="64" t="s">
        <v>447</v>
      </c>
      <c r="CI8" s="64" t="s">
        <v>432</v>
      </c>
      <c r="CJ8" s="64" t="s">
        <v>433</v>
      </c>
      <c r="CK8" s="6" t="s">
        <v>434</v>
      </c>
      <c r="CL8" s="6" t="s">
        <v>152</v>
      </c>
      <c r="CM8" s="6" t="s">
        <v>403</v>
      </c>
      <c r="CN8" s="6" t="s">
        <v>404</v>
      </c>
      <c r="CO8" s="6" t="s">
        <v>420</v>
      </c>
      <c r="CP8" s="314" t="s">
        <v>419</v>
      </c>
      <c r="CQ8" s="383" t="s">
        <v>529</v>
      </c>
      <c r="CR8" s="314" t="s">
        <v>441</v>
      </c>
      <c r="CS8" s="314" t="s">
        <v>442</v>
      </c>
      <c r="CT8" s="314" t="s">
        <v>435</v>
      </c>
      <c r="CU8" s="314" t="s">
        <v>436</v>
      </c>
      <c r="CV8" s="317" t="s">
        <v>368</v>
      </c>
      <c r="CW8" s="317" t="s">
        <v>367</v>
      </c>
      <c r="CX8" s="402" t="s">
        <v>366</v>
      </c>
      <c r="CY8" s="317" t="s">
        <v>327</v>
      </c>
      <c r="CZ8" s="597" t="s">
        <v>455</v>
      </c>
      <c r="DA8" s="597" t="s">
        <v>456</v>
      </c>
      <c r="DB8" s="318" t="s">
        <v>454</v>
      </c>
      <c r="DC8" s="318" t="s">
        <v>453</v>
      </c>
      <c r="DD8" s="318" t="s">
        <v>448</v>
      </c>
      <c r="DE8" s="318" t="s">
        <v>449</v>
      </c>
      <c r="DF8" s="318" t="s">
        <v>450</v>
      </c>
      <c r="DG8" s="318" t="s">
        <v>641</v>
      </c>
      <c r="DH8" s="318" t="s">
        <v>451</v>
      </c>
      <c r="DI8" s="318" t="s">
        <v>394</v>
      </c>
      <c r="DJ8" s="318" t="s">
        <v>452</v>
      </c>
      <c r="DK8" s="156"/>
      <c r="DL8" s="156"/>
      <c r="DM8" s="156"/>
      <c r="DN8" s="156"/>
      <c r="DO8" s="156"/>
      <c r="DP8" s="156"/>
      <c r="DQ8" s="156"/>
      <c r="DR8" s="8"/>
      <c r="DS8" s="8"/>
      <c r="DT8" s="8"/>
      <c r="DU8" s="8"/>
      <c r="DV8" s="8"/>
      <c r="DW8" s="8"/>
      <c r="DX8" s="8"/>
      <c r="DY8" s="8"/>
      <c r="DZ8" s="8"/>
      <c r="EA8" s="8"/>
      <c r="EB8" s="8"/>
      <c r="EC8" s="8"/>
      <c r="ED8" s="8"/>
      <c r="EE8" s="8"/>
      <c r="EF8" s="8"/>
      <c r="EG8" s="8"/>
      <c r="EH8" s="8"/>
      <c r="EI8" s="8"/>
      <c r="EJ8" s="8"/>
      <c r="EK8" s="8"/>
      <c r="EL8" s="8"/>
      <c r="EM8" s="8"/>
      <c r="EN8" s="8"/>
      <c r="EO8" s="8"/>
      <c r="EP8" s="8"/>
      <c r="EQ8" s="8"/>
      <c r="ER8" s="8"/>
    </row>
    <row r="9" spans="1:148" s="56" customFormat="1" ht="17.25" customHeight="1">
      <c r="A9" s="160" t="s">
        <v>170</v>
      </c>
      <c r="B9" s="1068" t="s">
        <v>416</v>
      </c>
      <c r="C9" s="367">
        <v>1400</v>
      </c>
      <c r="D9" s="720">
        <f t="shared" ref="D9:D45" si="5">(((AQ9*AR9)+(AS9*240)+(AT9*17.6)+(AU9*AV9))/3.5)+AW9</f>
        <v>874.28571428571422</v>
      </c>
      <c r="E9" s="367">
        <v>1850</v>
      </c>
      <c r="F9" s="160" t="s">
        <v>278</v>
      </c>
      <c r="G9" s="873" t="s">
        <v>639</v>
      </c>
      <c r="H9" s="714"/>
      <c r="I9" s="160" t="s">
        <v>709</v>
      </c>
      <c r="J9" s="36"/>
      <c r="K9" s="160" t="s">
        <v>5</v>
      </c>
      <c r="L9" s="160" t="s">
        <v>280</v>
      </c>
      <c r="M9" s="368">
        <v>37.899760000000001</v>
      </c>
      <c r="N9" s="160">
        <v>23.726369999999999</v>
      </c>
      <c r="O9" s="369">
        <v>0</v>
      </c>
      <c r="P9" s="160">
        <v>0</v>
      </c>
      <c r="Q9" s="372" t="s">
        <v>507</v>
      </c>
      <c r="S9" s="372" t="s">
        <v>304</v>
      </c>
      <c r="T9" s="372" t="s">
        <v>20</v>
      </c>
      <c r="U9" s="373" t="s">
        <v>20</v>
      </c>
      <c r="V9" s="373" t="s">
        <v>20</v>
      </c>
      <c r="W9" s="374" t="s">
        <v>20</v>
      </c>
      <c r="X9" s="374" t="s">
        <v>20</v>
      </c>
      <c r="Y9" s="160" t="s">
        <v>0</v>
      </c>
      <c r="Z9" s="160" t="s">
        <v>197</v>
      </c>
      <c r="AA9" s="372"/>
      <c r="AB9" s="160">
        <v>90</v>
      </c>
      <c r="AC9" s="160" t="s">
        <v>458</v>
      </c>
      <c r="AD9" s="160"/>
      <c r="AE9" s="160">
        <v>1</v>
      </c>
      <c r="AF9" s="372" t="s">
        <v>198</v>
      </c>
      <c r="AG9" s="160"/>
      <c r="AH9" s="160">
        <v>1</v>
      </c>
      <c r="AI9" s="160">
        <v>40</v>
      </c>
      <c r="AJ9" s="160">
        <v>35</v>
      </c>
      <c r="AK9" s="160">
        <v>25</v>
      </c>
      <c r="AL9" s="160" t="s">
        <v>371</v>
      </c>
      <c r="AM9" s="160" t="s">
        <v>719</v>
      </c>
      <c r="AN9" s="57"/>
      <c r="AO9" s="57" t="s">
        <v>0</v>
      </c>
      <c r="AP9" s="57"/>
      <c r="AQ9" s="57">
        <v>0</v>
      </c>
      <c r="AR9" s="57"/>
      <c r="AS9" s="57">
        <v>4</v>
      </c>
      <c r="AT9" s="57">
        <v>0</v>
      </c>
      <c r="AU9" s="57">
        <v>0</v>
      </c>
      <c r="AV9" s="57"/>
      <c r="AW9" s="57">
        <v>600</v>
      </c>
      <c r="AX9" s="57"/>
      <c r="AY9" s="57"/>
      <c r="AZ9" s="57"/>
      <c r="BA9" s="57"/>
      <c r="BB9" s="57">
        <v>3</v>
      </c>
      <c r="BC9" s="57" t="s">
        <v>20</v>
      </c>
      <c r="BD9" s="57">
        <v>60</v>
      </c>
      <c r="BE9" s="57">
        <v>50</v>
      </c>
      <c r="BF9" s="57">
        <v>45</v>
      </c>
      <c r="BG9" s="57">
        <v>10</v>
      </c>
      <c r="BH9" s="57">
        <v>20</v>
      </c>
      <c r="BI9" s="57"/>
      <c r="BJ9" s="57">
        <v>48</v>
      </c>
      <c r="BK9" s="57" t="s">
        <v>0</v>
      </c>
      <c r="BL9" s="57">
        <v>10</v>
      </c>
      <c r="BM9" s="57"/>
      <c r="BN9" s="57">
        <v>12</v>
      </c>
      <c r="BO9" s="57">
        <v>4</v>
      </c>
      <c r="BP9" s="57" t="s">
        <v>0</v>
      </c>
      <c r="BQ9" s="57"/>
      <c r="BR9" s="57">
        <v>38</v>
      </c>
      <c r="BS9" s="57">
        <v>38</v>
      </c>
      <c r="BT9" s="57">
        <v>0</v>
      </c>
      <c r="BU9" s="57" t="s">
        <v>188</v>
      </c>
      <c r="BV9" s="57" t="s">
        <v>0</v>
      </c>
      <c r="BW9" s="57" t="s">
        <v>309</v>
      </c>
      <c r="BX9" s="57" t="s">
        <v>426</v>
      </c>
      <c r="BY9" s="57" t="s">
        <v>20</v>
      </c>
      <c r="BZ9" s="57" t="s">
        <v>0</v>
      </c>
      <c r="CA9" s="57" t="s">
        <v>0</v>
      </c>
      <c r="CB9" s="57" t="s">
        <v>20</v>
      </c>
      <c r="CC9" s="57">
        <v>100</v>
      </c>
      <c r="CD9" s="57" t="s">
        <v>20</v>
      </c>
      <c r="CE9" s="57" t="s">
        <v>20</v>
      </c>
      <c r="CF9" s="57" t="s">
        <v>313</v>
      </c>
      <c r="CG9" s="57" t="s">
        <v>20</v>
      </c>
      <c r="CH9" s="57" t="s">
        <v>0</v>
      </c>
      <c r="CI9" s="57" t="s">
        <v>0</v>
      </c>
      <c r="CJ9" s="57" t="s">
        <v>0</v>
      </c>
      <c r="CK9" s="57" t="s">
        <v>0</v>
      </c>
      <c r="CL9" s="57" t="s">
        <v>364</v>
      </c>
      <c r="CM9" s="57" t="s">
        <v>20</v>
      </c>
      <c r="CN9" s="57" t="s">
        <v>20</v>
      </c>
      <c r="CO9" s="57" t="s">
        <v>0</v>
      </c>
      <c r="CP9" s="57" t="s">
        <v>20</v>
      </c>
      <c r="CQ9" s="57"/>
      <c r="CR9" s="57" t="s">
        <v>20</v>
      </c>
      <c r="CS9" s="57" t="s">
        <v>0</v>
      </c>
      <c r="CT9" s="57" t="s">
        <v>20</v>
      </c>
      <c r="CU9" s="57" t="s">
        <v>0</v>
      </c>
      <c r="CV9" s="57" t="s">
        <v>317</v>
      </c>
      <c r="CW9" s="57">
        <v>35</v>
      </c>
      <c r="CX9" s="377">
        <v>40</v>
      </c>
      <c r="CY9" s="57" t="s">
        <v>321</v>
      </c>
      <c r="CZ9" s="377" t="s">
        <v>20</v>
      </c>
      <c r="DA9" s="377" t="s">
        <v>0</v>
      </c>
      <c r="DB9" s="57" t="s">
        <v>0</v>
      </c>
      <c r="DC9" s="57" t="s">
        <v>0</v>
      </c>
      <c r="DD9" s="57" t="s">
        <v>20</v>
      </c>
      <c r="DE9" s="377" t="s">
        <v>20</v>
      </c>
      <c r="DF9" s="57" t="s">
        <v>0</v>
      </c>
      <c r="DG9" s="57" t="s">
        <v>0</v>
      </c>
      <c r="DH9" s="57" t="s">
        <v>0</v>
      </c>
      <c r="DI9" s="57" t="s">
        <v>20</v>
      </c>
      <c r="DJ9" s="57"/>
      <c r="DK9" s="57" t="s">
        <v>281</v>
      </c>
      <c r="DL9" s="375" t="s">
        <v>282</v>
      </c>
      <c r="DM9" s="389"/>
      <c r="DN9" s="390">
        <v>202052966125655</v>
      </c>
      <c r="DO9" s="379" t="s">
        <v>283</v>
      </c>
      <c r="DP9" s="57">
        <v>1265</v>
      </c>
      <c r="DQ9" s="377" t="s">
        <v>284</v>
      </c>
      <c r="DR9" s="57" t="s">
        <v>285</v>
      </c>
      <c r="DS9" s="57">
        <v>11</v>
      </c>
      <c r="DT9" s="57"/>
      <c r="DU9" s="57">
        <v>-1</v>
      </c>
      <c r="DV9" s="57"/>
      <c r="DW9" s="57"/>
      <c r="DX9" s="57"/>
      <c r="DY9" s="57"/>
      <c r="DZ9" s="57"/>
      <c r="EA9" s="57"/>
      <c r="EB9" s="57"/>
      <c r="EC9" s="57"/>
      <c r="ED9" s="57"/>
      <c r="EE9" s="57"/>
      <c r="EF9" s="57"/>
      <c r="EG9" s="57"/>
      <c r="EH9" s="57"/>
      <c r="EI9" s="57"/>
      <c r="EJ9" s="57"/>
      <c r="EK9" s="57"/>
      <c r="EL9" s="57"/>
      <c r="EM9" s="57"/>
      <c r="EN9" s="57"/>
      <c r="EO9" s="57"/>
      <c r="EP9" s="57"/>
      <c r="EQ9" s="57"/>
      <c r="ER9" s="57"/>
    </row>
    <row r="10" spans="1:148" s="366" customFormat="1" ht="18.75" customHeight="1">
      <c r="A10" s="26" t="s">
        <v>335</v>
      </c>
      <c r="B10" s="1069" t="s">
        <v>417</v>
      </c>
      <c r="C10" s="353">
        <v>1300</v>
      </c>
      <c r="D10" s="721">
        <f t="shared" si="5"/>
        <v>1531</v>
      </c>
      <c r="E10" s="353">
        <v>1531</v>
      </c>
      <c r="F10" s="26" t="s">
        <v>286</v>
      </c>
      <c r="G10" s="874" t="s">
        <v>639</v>
      </c>
      <c r="H10" s="715">
        <v>1600</v>
      </c>
      <c r="I10" s="26" t="s">
        <v>709</v>
      </c>
      <c r="J10" s="20"/>
      <c r="K10" s="26" t="s">
        <v>5</v>
      </c>
      <c r="L10" s="26" t="s">
        <v>287</v>
      </c>
      <c r="M10" s="354">
        <v>37.899090000000001</v>
      </c>
      <c r="N10" s="26">
        <v>23.721789999999999</v>
      </c>
      <c r="O10" s="355">
        <v>0</v>
      </c>
      <c r="P10" s="26">
        <v>0</v>
      </c>
      <c r="Q10" s="358" t="s">
        <v>507</v>
      </c>
      <c r="S10" s="358" t="s">
        <v>305</v>
      </c>
      <c r="T10" s="358" t="s">
        <v>20</v>
      </c>
      <c r="U10" s="359" t="s">
        <v>20</v>
      </c>
      <c r="V10" s="359" t="s">
        <v>20</v>
      </c>
      <c r="W10" s="360" t="s">
        <v>20</v>
      </c>
      <c r="X10" s="360" t="s">
        <v>0</v>
      </c>
      <c r="Y10" s="26" t="s">
        <v>0</v>
      </c>
      <c r="Z10" s="26" t="s">
        <v>197</v>
      </c>
      <c r="AA10" s="358"/>
      <c r="AB10" s="26">
        <v>92</v>
      </c>
      <c r="AC10" s="26" t="s">
        <v>196</v>
      </c>
      <c r="AD10" s="26"/>
      <c r="AE10" s="26">
        <v>2</v>
      </c>
      <c r="AF10" s="358" t="s">
        <v>198</v>
      </c>
      <c r="AG10" s="26"/>
      <c r="AH10" s="26">
        <v>2</v>
      </c>
      <c r="AI10" s="26">
        <v>40</v>
      </c>
      <c r="AJ10" s="26">
        <v>35</v>
      </c>
      <c r="AK10" s="26">
        <v>25</v>
      </c>
      <c r="AL10" s="26" t="s">
        <v>371</v>
      </c>
      <c r="AM10" s="160" t="s">
        <v>719</v>
      </c>
      <c r="AN10" s="26"/>
      <c r="AO10" s="26" t="s">
        <v>20</v>
      </c>
      <c r="AP10" s="26"/>
      <c r="AQ10" s="26">
        <v>0</v>
      </c>
      <c r="AR10" s="26"/>
      <c r="AS10" s="26">
        <v>0</v>
      </c>
      <c r="AT10" s="26">
        <v>0</v>
      </c>
      <c r="AU10" s="26">
        <v>0</v>
      </c>
      <c r="AV10" s="26"/>
      <c r="AW10" s="26">
        <v>1531</v>
      </c>
      <c r="AX10" s="26"/>
      <c r="AY10" s="26">
        <v>0</v>
      </c>
      <c r="AZ10" s="26">
        <v>0</v>
      </c>
      <c r="BA10" s="26">
        <v>0</v>
      </c>
      <c r="BB10" s="26">
        <v>0</v>
      </c>
      <c r="BC10" s="26" t="s">
        <v>20</v>
      </c>
      <c r="BD10" s="26">
        <v>40</v>
      </c>
      <c r="BE10" s="26">
        <v>50</v>
      </c>
      <c r="BF10" s="26">
        <v>40</v>
      </c>
      <c r="BG10" s="26">
        <v>15</v>
      </c>
      <c r="BH10" s="26">
        <v>25</v>
      </c>
      <c r="BI10" s="26"/>
      <c r="BJ10" s="26">
        <v>26</v>
      </c>
      <c r="BK10" s="26" t="s">
        <v>0</v>
      </c>
      <c r="BL10" s="26">
        <v>4</v>
      </c>
      <c r="BM10" s="26"/>
      <c r="BN10" s="26">
        <v>8</v>
      </c>
      <c r="BO10" s="26">
        <v>0</v>
      </c>
      <c r="BP10" s="26" t="s">
        <v>0</v>
      </c>
      <c r="BQ10" s="26"/>
      <c r="BR10" s="26">
        <v>10</v>
      </c>
      <c r="BS10" s="26">
        <v>10</v>
      </c>
      <c r="BT10" s="26">
        <v>0</v>
      </c>
      <c r="BU10" s="26" t="s">
        <v>188</v>
      </c>
      <c r="BV10" s="26" t="s">
        <v>188</v>
      </c>
      <c r="BW10" s="26" t="s">
        <v>309</v>
      </c>
      <c r="BX10" s="57" t="s">
        <v>426</v>
      </c>
      <c r="BY10" s="26" t="s">
        <v>20</v>
      </c>
      <c r="BZ10" s="26" t="s">
        <v>0</v>
      </c>
      <c r="CA10" s="26" t="s">
        <v>0</v>
      </c>
      <c r="CB10" s="26" t="s">
        <v>20</v>
      </c>
      <c r="CC10" s="26">
        <v>100</v>
      </c>
      <c r="CD10" s="26" t="s">
        <v>20</v>
      </c>
      <c r="CE10" s="26" t="s">
        <v>20</v>
      </c>
      <c r="CF10" s="26" t="s">
        <v>313</v>
      </c>
      <c r="CG10" s="26" t="s">
        <v>20</v>
      </c>
      <c r="CH10" s="26" t="s">
        <v>20</v>
      </c>
      <c r="CI10" s="26" t="s">
        <v>0</v>
      </c>
      <c r="CJ10" s="26" t="s">
        <v>311</v>
      </c>
      <c r="CK10" s="26" t="s">
        <v>20</v>
      </c>
      <c r="CL10" s="26" t="s">
        <v>244</v>
      </c>
      <c r="CM10" s="26" t="s">
        <v>20</v>
      </c>
      <c r="CN10" s="26" t="s">
        <v>20</v>
      </c>
      <c r="CO10" s="26" t="s">
        <v>20</v>
      </c>
      <c r="CP10" s="26" t="s">
        <v>20</v>
      </c>
      <c r="CQ10" s="26"/>
      <c r="CR10" s="26" t="s">
        <v>20</v>
      </c>
      <c r="CS10" s="26" t="s">
        <v>0</v>
      </c>
      <c r="CT10" s="26" t="s">
        <v>20</v>
      </c>
      <c r="CU10" s="26" t="s">
        <v>0</v>
      </c>
      <c r="CV10" s="26" t="s">
        <v>317</v>
      </c>
      <c r="CW10" s="26">
        <v>35</v>
      </c>
      <c r="CX10" s="363">
        <v>30</v>
      </c>
      <c r="CY10" s="26" t="s">
        <v>322</v>
      </c>
      <c r="CZ10" s="363" t="s">
        <v>0</v>
      </c>
      <c r="DA10" s="363" t="s">
        <v>0</v>
      </c>
      <c r="DB10" s="26" t="s">
        <v>0</v>
      </c>
      <c r="DC10" s="26" t="s">
        <v>0</v>
      </c>
      <c r="DD10" s="26" t="s">
        <v>20</v>
      </c>
      <c r="DE10" s="363" t="s">
        <v>20</v>
      </c>
      <c r="DF10" s="26" t="s">
        <v>0</v>
      </c>
      <c r="DG10" s="26" t="s">
        <v>0</v>
      </c>
      <c r="DH10" s="26" t="s">
        <v>0</v>
      </c>
      <c r="DI10" s="26" t="s">
        <v>20</v>
      </c>
      <c r="DJ10" s="26"/>
      <c r="DK10" s="26" t="s">
        <v>288</v>
      </c>
      <c r="DL10" s="361" t="s">
        <v>289</v>
      </c>
      <c r="DM10" s="391"/>
      <c r="DN10" s="392">
        <v>202052966125655</v>
      </c>
      <c r="DO10" s="365" t="s">
        <v>290</v>
      </c>
      <c r="DP10" s="26">
        <v>1266</v>
      </c>
      <c r="DQ10" s="363" t="s">
        <v>291</v>
      </c>
      <c r="DR10" s="26" t="s">
        <v>292</v>
      </c>
      <c r="DS10" s="26">
        <v>12</v>
      </c>
      <c r="DT10" s="26"/>
      <c r="DU10" s="26">
        <v>-1</v>
      </c>
      <c r="DV10" s="26"/>
      <c r="DW10" s="26"/>
      <c r="DX10" s="26"/>
      <c r="DY10" s="26"/>
      <c r="DZ10" s="26"/>
      <c r="EA10" s="26"/>
      <c r="EB10" s="26"/>
      <c r="EC10" s="26"/>
      <c r="ED10" s="26"/>
      <c r="EE10" s="26"/>
      <c r="EF10" s="26"/>
      <c r="EG10" s="26"/>
      <c r="EH10" s="26"/>
      <c r="EI10" s="26"/>
      <c r="EJ10" s="26"/>
      <c r="EK10" s="26"/>
      <c r="EL10" s="26"/>
      <c r="EM10" s="26"/>
      <c r="EN10" s="26"/>
      <c r="EO10" s="26"/>
      <c r="EP10" s="26"/>
      <c r="EQ10" s="26"/>
      <c r="ER10" s="26"/>
    </row>
    <row r="11" spans="1:148" s="56" customFormat="1" ht="16.5" customHeight="1">
      <c r="A11" s="57" t="s">
        <v>336</v>
      </c>
      <c r="B11" s="1070" t="s">
        <v>405</v>
      </c>
      <c r="C11" s="388">
        <v>1300</v>
      </c>
      <c r="D11" s="722">
        <f t="shared" si="5"/>
        <v>980.57142857142856</v>
      </c>
      <c r="E11" s="388">
        <v>1150</v>
      </c>
      <c r="F11" s="57" t="s">
        <v>286</v>
      </c>
      <c r="G11" s="875" t="s">
        <v>639</v>
      </c>
      <c r="H11" s="716">
        <v>1200</v>
      </c>
      <c r="I11" s="57" t="s">
        <v>709</v>
      </c>
      <c r="J11" s="36"/>
      <c r="K11" s="57" t="s">
        <v>5</v>
      </c>
      <c r="L11" s="57" t="s">
        <v>293</v>
      </c>
      <c r="M11" s="393">
        <v>37.897210000000001</v>
      </c>
      <c r="N11" s="57">
        <v>23.729050000000001</v>
      </c>
      <c r="O11" s="394">
        <v>0</v>
      </c>
      <c r="P11" s="57">
        <v>0</v>
      </c>
      <c r="Q11" s="396" t="s">
        <v>507</v>
      </c>
      <c r="S11" s="396" t="s">
        <v>304</v>
      </c>
      <c r="T11" s="396" t="s">
        <v>20</v>
      </c>
      <c r="U11" s="397" t="s">
        <v>20</v>
      </c>
      <c r="V11" s="397" t="s">
        <v>20</v>
      </c>
      <c r="W11" s="395" t="s">
        <v>20</v>
      </c>
      <c r="X11" s="395" t="s">
        <v>20</v>
      </c>
      <c r="Y11" s="57" t="s">
        <v>0</v>
      </c>
      <c r="Z11" s="57" t="s">
        <v>197</v>
      </c>
      <c r="AA11" s="396"/>
      <c r="AB11" s="57">
        <v>93</v>
      </c>
      <c r="AC11" s="57" t="s">
        <v>300</v>
      </c>
      <c r="AD11" s="57"/>
      <c r="AE11" s="57">
        <v>2</v>
      </c>
      <c r="AF11" s="396" t="s">
        <v>198</v>
      </c>
      <c r="AG11" s="57"/>
      <c r="AH11" s="57">
        <v>1</v>
      </c>
      <c r="AI11" s="57">
        <v>40</v>
      </c>
      <c r="AJ11" s="57">
        <v>35</v>
      </c>
      <c r="AK11" s="57">
        <v>25</v>
      </c>
      <c r="AL11" s="57" t="s">
        <v>371</v>
      </c>
      <c r="AM11" s="160" t="s">
        <v>719</v>
      </c>
      <c r="AN11" s="57"/>
      <c r="AO11" s="57" t="s">
        <v>20</v>
      </c>
      <c r="AP11" s="57"/>
      <c r="AQ11" s="57">
        <v>143</v>
      </c>
      <c r="AR11" s="57">
        <v>24</v>
      </c>
      <c r="AS11" s="57">
        <v>0</v>
      </c>
      <c r="AT11" s="57">
        <v>0</v>
      </c>
      <c r="AU11" s="57">
        <v>0</v>
      </c>
      <c r="AV11" s="57"/>
      <c r="AW11" s="57">
        <v>0</v>
      </c>
      <c r="AX11" s="57"/>
      <c r="AY11" s="57">
        <v>0</v>
      </c>
      <c r="AZ11" s="57">
        <v>0</v>
      </c>
      <c r="BA11" s="57">
        <v>0</v>
      </c>
      <c r="BB11" s="57">
        <v>1</v>
      </c>
      <c r="BC11" s="57" t="s">
        <v>20</v>
      </c>
      <c r="BD11" s="57">
        <v>35</v>
      </c>
      <c r="BE11" s="57">
        <v>40</v>
      </c>
      <c r="BF11" s="57">
        <v>40</v>
      </c>
      <c r="BG11" s="57">
        <v>15</v>
      </c>
      <c r="BH11" s="57">
        <v>25</v>
      </c>
      <c r="BI11" s="57"/>
      <c r="BJ11" s="57">
        <v>24</v>
      </c>
      <c r="BK11" s="57" t="s">
        <v>0</v>
      </c>
      <c r="BL11" s="57">
        <v>7</v>
      </c>
      <c r="BM11" s="57"/>
      <c r="BN11" s="57">
        <v>37</v>
      </c>
      <c r="BO11" s="57">
        <v>8</v>
      </c>
      <c r="BP11" s="57" t="s">
        <v>0</v>
      </c>
      <c r="BQ11" s="57"/>
      <c r="BR11" s="57">
        <v>24</v>
      </c>
      <c r="BS11" s="57">
        <v>24</v>
      </c>
      <c r="BT11" s="57">
        <v>0</v>
      </c>
      <c r="BU11" s="57" t="s">
        <v>188</v>
      </c>
      <c r="BV11" s="57" t="s">
        <v>0</v>
      </c>
      <c r="BW11" s="57" t="s">
        <v>309</v>
      </c>
      <c r="BX11" s="57" t="s">
        <v>426</v>
      </c>
      <c r="BY11" s="57" t="s">
        <v>20</v>
      </c>
      <c r="BZ11" s="57" t="s">
        <v>0</v>
      </c>
      <c r="CA11" s="57" t="s">
        <v>0</v>
      </c>
      <c r="CB11" s="57" t="s">
        <v>20</v>
      </c>
      <c r="CC11" s="57">
        <v>100</v>
      </c>
      <c r="CD11" s="57" t="s">
        <v>20</v>
      </c>
      <c r="CE11" s="57" t="s">
        <v>20</v>
      </c>
      <c r="CF11" s="57" t="s">
        <v>313</v>
      </c>
      <c r="CG11" s="57" t="s">
        <v>20</v>
      </c>
      <c r="CH11" s="57" t="s">
        <v>20</v>
      </c>
      <c r="CI11" s="57" t="s">
        <v>0</v>
      </c>
      <c r="CJ11" s="57" t="s">
        <v>311</v>
      </c>
      <c r="CK11" s="57" t="s">
        <v>20</v>
      </c>
      <c r="CL11" s="57" t="s">
        <v>244</v>
      </c>
      <c r="CM11" s="57" t="s">
        <v>20</v>
      </c>
      <c r="CN11" s="57" t="s">
        <v>20</v>
      </c>
      <c r="CO11" s="57" t="s">
        <v>20</v>
      </c>
      <c r="CP11" s="57" t="s">
        <v>20</v>
      </c>
      <c r="CQ11" s="57"/>
      <c r="CR11" s="57" t="s">
        <v>20</v>
      </c>
      <c r="CS11" s="57" t="s">
        <v>0</v>
      </c>
      <c r="CT11" s="57" t="s">
        <v>20</v>
      </c>
      <c r="CU11" s="57" t="s">
        <v>311</v>
      </c>
      <c r="CV11" s="57" t="s">
        <v>317</v>
      </c>
      <c r="CW11" s="57">
        <v>35</v>
      </c>
      <c r="CX11" s="377">
        <v>32</v>
      </c>
      <c r="CY11" s="57" t="s">
        <v>323</v>
      </c>
      <c r="CZ11" s="377" t="s">
        <v>0</v>
      </c>
      <c r="DA11" s="377" t="s">
        <v>0</v>
      </c>
      <c r="DB11" s="57" t="s">
        <v>0</v>
      </c>
      <c r="DC11" s="57" t="s">
        <v>20</v>
      </c>
      <c r="DD11" s="57" t="s">
        <v>20</v>
      </c>
      <c r="DE11" s="377" t="s">
        <v>20</v>
      </c>
      <c r="DF11" s="57" t="s">
        <v>0</v>
      </c>
      <c r="DG11" s="57" t="s">
        <v>0</v>
      </c>
      <c r="DH11" s="57" t="s">
        <v>0</v>
      </c>
      <c r="DI11" s="57" t="s">
        <v>20</v>
      </c>
      <c r="DJ11" s="57" t="s">
        <v>294</v>
      </c>
      <c r="DK11" s="57" t="s">
        <v>295</v>
      </c>
      <c r="DL11" s="375" t="s">
        <v>296</v>
      </c>
      <c r="DM11" s="389"/>
      <c r="DN11" s="390">
        <v>202052966125655</v>
      </c>
      <c r="DO11" s="379" t="s">
        <v>297</v>
      </c>
      <c r="DP11" s="57">
        <v>1267</v>
      </c>
      <c r="DQ11" s="377" t="s">
        <v>298</v>
      </c>
      <c r="DR11" s="57" t="s">
        <v>299</v>
      </c>
      <c r="DS11" s="57">
        <v>13</v>
      </c>
      <c r="DT11" s="57"/>
      <c r="DU11" s="57">
        <v>-1</v>
      </c>
      <c r="DV11" s="57"/>
      <c r="DW11" s="57"/>
      <c r="DX11" s="57"/>
      <c r="DY11" s="57"/>
      <c r="DZ11" s="57"/>
      <c r="EA11" s="57"/>
      <c r="EB11" s="57"/>
      <c r="EC11" s="57"/>
      <c r="ED11" s="57"/>
      <c r="EE11" s="57"/>
      <c r="EF11" s="57"/>
      <c r="EG11" s="57"/>
      <c r="EH11" s="57"/>
      <c r="EI11" s="57"/>
      <c r="EJ11" s="57"/>
      <c r="EK11" s="57"/>
      <c r="EL11" s="57"/>
      <c r="EM11" s="57"/>
      <c r="EN11" s="57"/>
      <c r="EO11" s="57"/>
      <c r="EP11" s="57"/>
      <c r="EQ11" s="57"/>
      <c r="ER11" s="57"/>
    </row>
    <row r="12" spans="1:148" s="30" customFormat="1">
      <c r="A12" s="20" t="s">
        <v>334</v>
      </c>
      <c r="B12" s="1069" t="s">
        <v>406</v>
      </c>
      <c r="C12" s="347">
        <v>700</v>
      </c>
      <c r="D12" s="721">
        <f t="shared" si="5"/>
        <v>0</v>
      </c>
      <c r="E12" s="347">
        <v>712</v>
      </c>
      <c r="F12" s="20" t="s">
        <v>268</v>
      </c>
      <c r="G12" s="876" t="s">
        <v>639</v>
      </c>
      <c r="H12" s="717">
        <v>712</v>
      </c>
      <c r="I12" s="20" t="s">
        <v>254</v>
      </c>
      <c r="J12" s="20"/>
      <c r="K12" s="20" t="s">
        <v>5</v>
      </c>
      <c r="L12" s="20" t="s">
        <v>269</v>
      </c>
      <c r="M12" s="159">
        <v>37.982469999999999</v>
      </c>
      <c r="N12" s="20">
        <v>23.698889999999999</v>
      </c>
      <c r="O12" s="62">
        <v>0</v>
      </c>
      <c r="P12" s="20">
        <v>0</v>
      </c>
      <c r="Q12" s="22" t="s">
        <v>507</v>
      </c>
      <c r="R12" s="23"/>
      <c r="S12" s="23" t="s">
        <v>306</v>
      </c>
      <c r="T12" s="23" t="s">
        <v>20</v>
      </c>
      <c r="U12" s="24" t="s">
        <v>0</v>
      </c>
      <c r="V12" s="24" t="s">
        <v>20</v>
      </c>
      <c r="W12" s="22" t="s">
        <v>20</v>
      </c>
      <c r="X12" s="22" t="s">
        <v>20</v>
      </c>
      <c r="Y12" s="25" t="s">
        <v>0</v>
      </c>
      <c r="Z12" s="26" t="s">
        <v>197</v>
      </c>
      <c r="AA12" s="23"/>
      <c r="AB12" s="20">
        <v>50</v>
      </c>
      <c r="AC12" s="20" t="s">
        <v>198</v>
      </c>
      <c r="AD12" s="20"/>
      <c r="AE12" s="20">
        <v>40</v>
      </c>
      <c r="AF12" s="23" t="s">
        <v>300</v>
      </c>
      <c r="AG12" s="20"/>
      <c r="AH12" s="20">
        <v>7</v>
      </c>
      <c r="AI12" s="20">
        <v>38</v>
      </c>
      <c r="AJ12" s="20">
        <v>22</v>
      </c>
      <c r="AK12" s="20">
        <v>40</v>
      </c>
      <c r="AL12" s="20" t="s">
        <v>371</v>
      </c>
      <c r="AM12" s="160" t="s">
        <v>719</v>
      </c>
      <c r="AN12" s="20"/>
      <c r="AO12" s="20" t="s">
        <v>20</v>
      </c>
      <c r="AP12" s="20"/>
      <c r="AQ12" s="20"/>
      <c r="AR12" s="20"/>
      <c r="AS12" s="20"/>
      <c r="AT12" s="20"/>
      <c r="AU12" s="20">
        <v>84</v>
      </c>
      <c r="AV12" s="20"/>
      <c r="AW12" s="20"/>
      <c r="AX12" s="20"/>
      <c r="AY12" s="20"/>
      <c r="AZ12" s="20"/>
      <c r="BA12" s="20"/>
      <c r="BB12" s="20"/>
      <c r="BC12" s="20" t="s">
        <v>20</v>
      </c>
      <c r="BD12" s="26">
        <v>0</v>
      </c>
      <c r="BE12" s="20">
        <v>0</v>
      </c>
      <c r="BF12" s="20">
        <v>0</v>
      </c>
      <c r="BG12" s="20">
        <v>0</v>
      </c>
      <c r="BH12" s="20">
        <v>0</v>
      </c>
      <c r="BI12" s="20"/>
      <c r="BJ12" s="26">
        <v>84</v>
      </c>
      <c r="BK12" s="26" t="s">
        <v>20</v>
      </c>
      <c r="BL12" s="26">
        <v>0</v>
      </c>
      <c r="BM12" s="26"/>
      <c r="BN12" s="26">
        <v>84</v>
      </c>
      <c r="BO12" s="26">
        <v>84</v>
      </c>
      <c r="BP12" s="26" t="s">
        <v>20</v>
      </c>
      <c r="BQ12" s="26"/>
      <c r="BR12" s="26">
        <v>84</v>
      </c>
      <c r="BS12" s="26">
        <v>84</v>
      </c>
      <c r="BT12" s="26"/>
      <c r="BU12" s="26" t="s">
        <v>0</v>
      </c>
      <c r="BV12" s="26" t="s">
        <v>0</v>
      </c>
      <c r="BW12" s="27" t="s">
        <v>309</v>
      </c>
      <c r="BX12" s="57" t="s">
        <v>426</v>
      </c>
      <c r="BY12" s="27" t="s">
        <v>20</v>
      </c>
      <c r="BZ12" s="20" t="s">
        <v>0</v>
      </c>
      <c r="CA12" s="20" t="s">
        <v>0</v>
      </c>
      <c r="CB12" s="20" t="s">
        <v>20</v>
      </c>
      <c r="CC12" s="20">
        <v>100</v>
      </c>
      <c r="CD12" s="20" t="s">
        <v>20</v>
      </c>
      <c r="CE12" s="20" t="s">
        <v>0</v>
      </c>
      <c r="CF12" s="20" t="s">
        <v>312</v>
      </c>
      <c r="CG12" s="20" t="s">
        <v>20</v>
      </c>
      <c r="CH12" s="20" t="s">
        <v>0</v>
      </c>
      <c r="CI12" s="20" t="s">
        <v>0</v>
      </c>
      <c r="CJ12" s="20" t="s">
        <v>20</v>
      </c>
      <c r="CK12" s="20" t="s">
        <v>0</v>
      </c>
      <c r="CL12" s="20" t="s">
        <v>365</v>
      </c>
      <c r="CM12" s="20" t="s">
        <v>0</v>
      </c>
      <c r="CN12" s="20" t="s">
        <v>0</v>
      </c>
      <c r="CO12" s="20" t="s">
        <v>0</v>
      </c>
      <c r="CP12" s="20" t="s">
        <v>20</v>
      </c>
      <c r="CQ12" s="27"/>
      <c r="CR12" s="20" t="s">
        <v>20</v>
      </c>
      <c r="CS12" s="20" t="s">
        <v>0</v>
      </c>
      <c r="CT12" s="20" t="s">
        <v>20</v>
      </c>
      <c r="CU12" s="20" t="s">
        <v>20</v>
      </c>
      <c r="CV12" s="20" t="s">
        <v>318</v>
      </c>
      <c r="CW12" s="20">
        <v>50</v>
      </c>
      <c r="CX12" s="363">
        <v>84</v>
      </c>
      <c r="CY12" s="20" t="s">
        <v>320</v>
      </c>
      <c r="CZ12" s="28" t="s">
        <v>0</v>
      </c>
      <c r="DA12" s="28" t="s">
        <v>0</v>
      </c>
      <c r="DB12" s="27" t="s">
        <v>0</v>
      </c>
      <c r="DC12" s="27" t="s">
        <v>0</v>
      </c>
      <c r="DD12" s="27" t="s">
        <v>0</v>
      </c>
      <c r="DE12" s="28" t="s">
        <v>20</v>
      </c>
      <c r="DF12" s="20" t="s">
        <v>0</v>
      </c>
      <c r="DG12" s="20" t="s">
        <v>0</v>
      </c>
      <c r="DH12" s="29" t="s">
        <v>0</v>
      </c>
      <c r="DI12" s="20" t="s">
        <v>20</v>
      </c>
      <c r="DJ12" s="20" t="s">
        <v>319</v>
      </c>
      <c r="DK12" s="20" t="s">
        <v>270</v>
      </c>
      <c r="DL12" s="342" t="s">
        <v>271</v>
      </c>
      <c r="DM12" s="344"/>
      <c r="DN12" s="103">
        <v>202052966000161</v>
      </c>
      <c r="DO12" s="103" t="s">
        <v>272</v>
      </c>
      <c r="DP12" s="27">
        <v>1254</v>
      </c>
      <c r="DQ12" s="28" t="s">
        <v>273</v>
      </c>
      <c r="DR12" s="20" t="s">
        <v>274</v>
      </c>
      <c r="DS12" s="20">
        <v>10</v>
      </c>
      <c r="DT12" s="20"/>
      <c r="DU12" s="20">
        <v>-1</v>
      </c>
      <c r="DV12" s="20"/>
      <c r="DW12" s="20"/>
      <c r="DX12" s="20"/>
      <c r="DY12" s="20"/>
      <c r="DZ12" s="20"/>
      <c r="EA12" s="20"/>
      <c r="EB12" s="20"/>
      <c r="EC12" s="20"/>
      <c r="ED12" s="20"/>
      <c r="EE12" s="20"/>
      <c r="EF12" s="20"/>
      <c r="EG12" s="20"/>
      <c r="EH12" s="20"/>
      <c r="EI12" s="20"/>
      <c r="EJ12" s="20"/>
      <c r="EK12" s="20"/>
      <c r="EL12" s="20"/>
      <c r="EM12" s="20"/>
      <c r="EN12" s="20"/>
      <c r="EO12" s="20"/>
      <c r="EP12" s="20"/>
      <c r="EQ12" s="20"/>
      <c r="ER12" s="20"/>
    </row>
    <row r="13" spans="1:148" s="56" customFormat="1">
      <c r="A13" s="57" t="s">
        <v>372</v>
      </c>
      <c r="B13" s="1068" t="s">
        <v>418</v>
      </c>
      <c r="C13" s="388">
        <v>0</v>
      </c>
      <c r="D13" s="722">
        <f t="shared" si="5"/>
        <v>0</v>
      </c>
      <c r="E13" s="388">
        <v>5815</v>
      </c>
      <c r="F13" s="57"/>
      <c r="G13" s="877" t="s">
        <v>639</v>
      </c>
      <c r="H13" s="716"/>
      <c r="I13" s="57"/>
      <c r="J13" s="57"/>
      <c r="K13" s="57"/>
      <c r="L13" s="393"/>
      <c r="M13" s="57"/>
      <c r="N13" s="57"/>
      <c r="O13" s="583"/>
      <c r="P13" s="57"/>
      <c r="Q13" s="395" t="s">
        <v>508</v>
      </c>
      <c r="R13" s="396"/>
      <c r="S13" s="396"/>
      <c r="T13" s="396"/>
      <c r="U13" s="397"/>
      <c r="V13" s="397"/>
      <c r="W13" s="395"/>
      <c r="X13" s="395"/>
      <c r="Y13" s="57"/>
      <c r="Z13" s="57"/>
      <c r="AA13" s="396"/>
      <c r="AB13" s="57"/>
      <c r="AC13" s="57"/>
      <c r="AD13" s="57"/>
      <c r="AE13" s="57"/>
      <c r="AF13" s="396"/>
      <c r="AG13" s="57"/>
      <c r="AH13" s="57"/>
      <c r="AI13" s="57"/>
      <c r="AJ13" s="57"/>
      <c r="AK13" s="57"/>
      <c r="AL13" s="57"/>
      <c r="AM13" s="57"/>
      <c r="AN13" s="57"/>
      <c r="AO13" s="57"/>
      <c r="AP13" s="57"/>
      <c r="AQ13" s="57"/>
      <c r="AR13" s="57"/>
      <c r="AS13" s="57"/>
      <c r="AT13" s="57"/>
      <c r="AU13" s="57"/>
      <c r="AV13" s="57"/>
      <c r="AW13" s="57"/>
      <c r="AX13" s="57"/>
      <c r="AY13" s="57"/>
      <c r="AZ13" s="57"/>
      <c r="BA13" s="57"/>
      <c r="BB13" s="57"/>
      <c r="BC13" s="57" t="s">
        <v>20</v>
      </c>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377"/>
      <c r="CY13" s="57"/>
      <c r="CZ13" s="377"/>
      <c r="DA13" s="377"/>
      <c r="DB13" s="57"/>
      <c r="DC13" s="57"/>
      <c r="DD13" s="57"/>
      <c r="DE13" s="377"/>
      <c r="DF13" s="57"/>
      <c r="DG13" s="57"/>
      <c r="DH13" s="57"/>
      <c r="DI13" s="57"/>
      <c r="DJ13" s="57"/>
      <c r="DK13" s="57"/>
      <c r="DL13" s="57"/>
      <c r="DM13" s="377"/>
      <c r="DN13" s="379"/>
      <c r="DO13" s="379"/>
      <c r="DP13" s="57"/>
      <c r="DQ13" s="37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row>
    <row r="14" spans="1:148" s="30" customFormat="1">
      <c r="A14" s="20" t="s">
        <v>251</v>
      </c>
      <c r="B14" s="1069" t="s">
        <v>407</v>
      </c>
      <c r="C14" s="347">
        <v>2000</v>
      </c>
      <c r="D14" s="721">
        <f t="shared" si="5"/>
        <v>2101.4285714285716</v>
      </c>
      <c r="E14" s="347">
        <v>1950</v>
      </c>
      <c r="F14" s="20" t="s">
        <v>252</v>
      </c>
      <c r="G14" s="876" t="s">
        <v>639</v>
      </c>
      <c r="H14" s="717">
        <v>1970</v>
      </c>
      <c r="I14" s="20" t="s">
        <v>254</v>
      </c>
      <c r="J14" s="20"/>
      <c r="K14" s="20" t="s">
        <v>5</v>
      </c>
      <c r="L14" s="20" t="s">
        <v>253</v>
      </c>
      <c r="M14" s="159">
        <v>37.979120000000002</v>
      </c>
      <c r="N14" s="20">
        <v>23.593869999999999</v>
      </c>
      <c r="O14" s="62">
        <v>0</v>
      </c>
      <c r="P14" s="20">
        <v>0</v>
      </c>
      <c r="Q14" s="23" t="s">
        <v>507</v>
      </c>
      <c r="S14" s="23" t="s">
        <v>254</v>
      </c>
      <c r="T14" s="23" t="s">
        <v>20</v>
      </c>
      <c r="U14" s="24" t="s">
        <v>0</v>
      </c>
      <c r="V14" s="24" t="s">
        <v>20</v>
      </c>
      <c r="W14" s="22" t="s">
        <v>20</v>
      </c>
      <c r="X14" s="22" t="s">
        <v>20</v>
      </c>
      <c r="Y14" s="25" t="s">
        <v>20</v>
      </c>
      <c r="Z14" s="26" t="s">
        <v>197</v>
      </c>
      <c r="AA14" s="23"/>
      <c r="AB14" s="20">
        <v>98</v>
      </c>
      <c r="AC14" s="20" t="s">
        <v>198</v>
      </c>
      <c r="AD14" s="20"/>
      <c r="AE14" s="20">
        <v>2</v>
      </c>
      <c r="AF14" s="23"/>
      <c r="AG14" s="20"/>
      <c r="AH14" s="20"/>
      <c r="AI14" s="20">
        <v>44</v>
      </c>
      <c r="AJ14" s="20">
        <v>21</v>
      </c>
      <c r="AK14" s="20">
        <v>35</v>
      </c>
      <c r="AL14" s="20" t="s">
        <v>371</v>
      </c>
      <c r="AM14" s="20" t="s">
        <v>708</v>
      </c>
      <c r="AN14" s="20"/>
      <c r="AO14" s="20" t="s">
        <v>0</v>
      </c>
      <c r="AP14" s="20"/>
      <c r="AQ14" s="20">
        <v>144</v>
      </c>
      <c r="AR14" s="20">
        <v>40</v>
      </c>
      <c r="AS14" s="20">
        <v>3</v>
      </c>
      <c r="AT14" s="20">
        <v>0</v>
      </c>
      <c r="AU14" s="20">
        <v>0</v>
      </c>
      <c r="AV14" s="20"/>
      <c r="AW14" s="20">
        <v>250</v>
      </c>
      <c r="AX14" s="20"/>
      <c r="AY14" s="20">
        <v>0</v>
      </c>
      <c r="AZ14" s="20">
        <v>0</v>
      </c>
      <c r="BA14" s="20">
        <v>0</v>
      </c>
      <c r="BB14" s="20">
        <v>1</v>
      </c>
      <c r="BC14" s="20" t="s">
        <v>254</v>
      </c>
      <c r="BD14" s="26">
        <v>100</v>
      </c>
      <c r="BE14" s="20">
        <v>100</v>
      </c>
      <c r="BF14" s="20">
        <v>25</v>
      </c>
      <c r="BG14" s="20">
        <v>100</v>
      </c>
      <c r="BH14" s="20">
        <v>10</v>
      </c>
      <c r="BI14" s="20"/>
      <c r="BJ14" s="26">
        <v>50</v>
      </c>
      <c r="BK14" s="26" t="s">
        <v>0</v>
      </c>
      <c r="BL14" s="26">
        <v>5</v>
      </c>
      <c r="BM14" s="26"/>
      <c r="BN14" s="26">
        <v>50</v>
      </c>
      <c r="BO14" s="26">
        <v>50</v>
      </c>
      <c r="BP14" s="26" t="s">
        <v>0</v>
      </c>
      <c r="BQ14" s="26"/>
      <c r="BR14" s="26">
        <v>35</v>
      </c>
      <c r="BS14" s="26">
        <v>35</v>
      </c>
      <c r="BT14" s="26">
        <v>0</v>
      </c>
      <c r="BU14" s="26" t="s">
        <v>0</v>
      </c>
      <c r="BV14" s="26" t="s">
        <v>0</v>
      </c>
      <c r="BW14" s="27" t="s">
        <v>309</v>
      </c>
      <c r="BX14" s="27" t="s">
        <v>530</v>
      </c>
      <c r="BY14" s="27" t="s">
        <v>20</v>
      </c>
      <c r="BZ14" s="20" t="s">
        <v>0</v>
      </c>
      <c r="CA14" s="20" t="s">
        <v>0</v>
      </c>
      <c r="CB14" s="20" t="s">
        <v>0</v>
      </c>
      <c r="CC14" s="20">
        <v>100</v>
      </c>
      <c r="CD14" s="20" t="s">
        <v>20</v>
      </c>
      <c r="CE14" s="20" t="s">
        <v>20</v>
      </c>
      <c r="CF14" s="20" t="s">
        <v>312</v>
      </c>
      <c r="CG14" s="20" t="s">
        <v>20</v>
      </c>
      <c r="CH14" s="20" t="s">
        <v>20</v>
      </c>
      <c r="CI14" s="20" t="s">
        <v>0</v>
      </c>
      <c r="CJ14" s="20" t="s">
        <v>20</v>
      </c>
      <c r="CK14" s="20" t="s">
        <v>0</v>
      </c>
      <c r="CL14" s="20" t="s">
        <v>244</v>
      </c>
      <c r="CM14" s="20" t="s">
        <v>20</v>
      </c>
      <c r="CN14" s="20" t="s">
        <v>0</v>
      </c>
      <c r="CO14" s="20" t="s">
        <v>20</v>
      </c>
      <c r="CP14" s="20" t="s">
        <v>20</v>
      </c>
      <c r="CQ14" s="27"/>
      <c r="CR14" s="20" t="s">
        <v>0</v>
      </c>
      <c r="CS14" s="20" t="s">
        <v>0</v>
      </c>
      <c r="CT14" s="20" t="s">
        <v>20</v>
      </c>
      <c r="CU14" s="20" t="s">
        <v>20</v>
      </c>
      <c r="CV14" s="20" t="s">
        <v>317</v>
      </c>
      <c r="CW14" s="20">
        <v>50</v>
      </c>
      <c r="CX14" s="363">
        <v>100</v>
      </c>
      <c r="CY14" s="20" t="s">
        <v>321</v>
      </c>
      <c r="CZ14" s="28" t="s">
        <v>20</v>
      </c>
      <c r="DA14" s="28" t="s">
        <v>0</v>
      </c>
      <c r="DB14" s="27" t="s">
        <v>0</v>
      </c>
      <c r="DC14" s="27" t="s">
        <v>0</v>
      </c>
      <c r="DD14" s="27" t="s">
        <v>20</v>
      </c>
      <c r="DE14" s="28" t="s">
        <v>20</v>
      </c>
      <c r="DF14" s="20" t="s">
        <v>0</v>
      </c>
      <c r="DG14" s="20" t="s">
        <v>0</v>
      </c>
      <c r="DH14" s="29" t="s">
        <v>0</v>
      </c>
      <c r="DI14" s="20" t="s">
        <v>20</v>
      </c>
      <c r="DJ14" s="20" t="s">
        <v>255</v>
      </c>
      <c r="DK14" s="20" t="s">
        <v>256</v>
      </c>
      <c r="DL14" s="342" t="s">
        <v>257</v>
      </c>
      <c r="DM14" s="380"/>
      <c r="DN14" s="381"/>
      <c r="DO14" s="103" t="s">
        <v>258</v>
      </c>
      <c r="DP14" s="27">
        <v>1205</v>
      </c>
      <c r="DQ14" s="28" t="s">
        <v>259</v>
      </c>
      <c r="DR14" s="20" t="s">
        <v>260</v>
      </c>
      <c r="DS14" s="20">
        <v>8</v>
      </c>
      <c r="DT14" s="20"/>
      <c r="DU14" s="20">
        <v>-1</v>
      </c>
      <c r="DV14" s="20"/>
      <c r="DW14" s="20"/>
      <c r="DX14" s="20"/>
      <c r="DY14" s="20"/>
      <c r="DZ14" s="20"/>
      <c r="EA14" s="20"/>
      <c r="EB14" s="20"/>
      <c r="EC14" s="20"/>
      <c r="ED14" s="20"/>
      <c r="EE14" s="20"/>
      <c r="EF14" s="20"/>
      <c r="EG14" s="20"/>
      <c r="EH14" s="20"/>
      <c r="EI14" s="20"/>
      <c r="EJ14" s="20"/>
      <c r="EK14" s="20"/>
      <c r="EL14" s="20"/>
      <c r="EM14" s="20"/>
      <c r="EN14" s="20"/>
      <c r="EO14" s="20"/>
      <c r="EP14" s="20"/>
      <c r="EQ14" s="20"/>
      <c r="ER14" s="20"/>
    </row>
    <row r="15" spans="1:148" s="30" customFormat="1">
      <c r="A15" s="20" t="s">
        <v>373</v>
      </c>
      <c r="B15" s="1069">
        <v>42585</v>
      </c>
      <c r="C15" s="347">
        <v>120</v>
      </c>
      <c r="D15" s="721">
        <f t="shared" si="5"/>
        <v>0</v>
      </c>
      <c r="E15" s="347">
        <v>128</v>
      </c>
      <c r="F15" s="20"/>
      <c r="G15" s="878"/>
      <c r="H15" s="717"/>
      <c r="I15" s="20"/>
      <c r="J15" s="20"/>
      <c r="K15" s="20"/>
      <c r="L15" s="21"/>
      <c r="M15" s="20"/>
      <c r="N15" s="20"/>
      <c r="O15" s="62"/>
      <c r="P15" s="20"/>
      <c r="Q15" s="22" t="s">
        <v>507</v>
      </c>
      <c r="R15" s="23"/>
      <c r="S15" s="23"/>
      <c r="T15" s="23"/>
      <c r="U15" s="24"/>
      <c r="V15" s="24"/>
      <c r="W15" s="22"/>
      <c r="X15" s="22"/>
      <c r="Y15" s="25"/>
      <c r="Z15" s="26"/>
      <c r="AA15" s="23"/>
      <c r="AB15" s="20"/>
      <c r="AC15" s="20"/>
      <c r="AD15" s="20"/>
      <c r="AE15" s="20"/>
      <c r="AF15" s="23"/>
      <c r="AG15" s="20"/>
      <c r="AH15" s="20"/>
      <c r="AI15" s="20"/>
      <c r="AJ15" s="20"/>
      <c r="AK15" s="20"/>
      <c r="AL15" s="20"/>
      <c r="AM15" s="20"/>
      <c r="AN15" s="20"/>
      <c r="AO15" s="20"/>
      <c r="AP15" s="20"/>
      <c r="AQ15" s="20"/>
      <c r="AR15" s="20"/>
      <c r="AS15" s="20"/>
      <c r="AT15" s="20"/>
      <c r="AU15" s="20"/>
      <c r="AV15" s="20"/>
      <c r="AW15" s="20"/>
      <c r="AX15" s="20"/>
      <c r="AY15" s="20"/>
      <c r="AZ15" s="20"/>
      <c r="BA15" s="20"/>
      <c r="BB15" s="20"/>
      <c r="BC15" s="20" t="s">
        <v>20</v>
      </c>
      <c r="BD15" s="26"/>
      <c r="BE15" s="20"/>
      <c r="BF15" s="20"/>
      <c r="BG15" s="20"/>
      <c r="BH15" s="20"/>
      <c r="BI15" s="20"/>
      <c r="BJ15" s="26"/>
      <c r="BK15" s="26"/>
      <c r="BL15" s="26"/>
      <c r="BM15" s="26"/>
      <c r="BN15" s="26"/>
      <c r="BO15" s="26"/>
      <c r="BP15" s="26"/>
      <c r="BQ15" s="26"/>
      <c r="BR15" s="26"/>
      <c r="BS15" s="26"/>
      <c r="BT15" s="26"/>
      <c r="BU15" s="26"/>
      <c r="BV15" s="26"/>
      <c r="BW15" s="27"/>
      <c r="BX15" s="27"/>
      <c r="BY15" s="27"/>
      <c r="BZ15" s="20"/>
      <c r="CA15" s="20"/>
      <c r="CB15" s="20"/>
      <c r="CC15" s="20"/>
      <c r="CD15" s="20"/>
      <c r="CE15" s="20"/>
      <c r="CF15" s="20"/>
      <c r="CG15" s="20"/>
      <c r="CH15" s="20"/>
      <c r="CI15" s="20"/>
      <c r="CJ15" s="20"/>
      <c r="CK15" s="20"/>
      <c r="CL15" s="20"/>
      <c r="CM15" s="20"/>
      <c r="CN15" s="20"/>
      <c r="CO15" s="20"/>
      <c r="CP15" s="20"/>
      <c r="CQ15" s="27"/>
      <c r="CR15" s="20"/>
      <c r="CS15" s="20"/>
      <c r="CT15" s="20"/>
      <c r="CU15" s="20"/>
      <c r="CV15" s="20"/>
      <c r="CW15" s="20"/>
      <c r="CX15" s="363"/>
      <c r="CY15" s="20"/>
      <c r="CZ15" s="28"/>
      <c r="DA15" s="28"/>
      <c r="DB15" s="27"/>
      <c r="DC15" s="27"/>
      <c r="DD15" s="27"/>
      <c r="DE15" s="28"/>
      <c r="DF15" s="20"/>
      <c r="DG15" s="20"/>
      <c r="DH15" s="29"/>
      <c r="DI15" s="20"/>
      <c r="DJ15" s="20"/>
      <c r="DK15" s="20"/>
      <c r="DL15" s="20"/>
      <c r="DM15" s="28"/>
      <c r="DN15" s="103"/>
      <c r="DO15" s="103"/>
      <c r="DP15" s="27"/>
      <c r="DQ15" s="28"/>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row>
    <row r="16" spans="1:148">
      <c r="A16" s="4" t="s">
        <v>374</v>
      </c>
      <c r="B16" s="1068">
        <v>42585</v>
      </c>
      <c r="C16" s="346">
        <v>1000</v>
      </c>
      <c r="D16" s="720">
        <f t="shared" si="5"/>
        <v>0</v>
      </c>
      <c r="E16" s="346">
        <v>1117</v>
      </c>
      <c r="F16" s="4"/>
      <c r="G16" s="879"/>
      <c r="H16" s="719"/>
      <c r="I16" s="4"/>
      <c r="J16" s="4"/>
      <c r="K16" s="4"/>
      <c r="L16" s="9"/>
      <c r="M16" s="4"/>
      <c r="N16" s="4"/>
      <c r="O16" s="61"/>
      <c r="P16" s="4"/>
      <c r="Q16" s="10" t="s">
        <v>507</v>
      </c>
      <c r="R16" s="11"/>
      <c r="S16" s="11"/>
      <c r="T16" s="11"/>
      <c r="U16" s="12"/>
      <c r="V16" s="12"/>
      <c r="W16" s="10"/>
      <c r="X16" s="10"/>
      <c r="Y16" s="13"/>
      <c r="Z16" s="160"/>
      <c r="AA16" s="11"/>
      <c r="AB16" s="4"/>
      <c r="AC16" s="4"/>
      <c r="AD16" s="4"/>
      <c r="AE16" s="4"/>
      <c r="AF16" s="11"/>
      <c r="AG16" s="4"/>
      <c r="AH16" s="4"/>
      <c r="AI16" s="4"/>
      <c r="AJ16" s="4"/>
      <c r="AK16" s="4"/>
      <c r="AL16" s="4"/>
      <c r="AM16" s="4"/>
      <c r="AN16" s="51"/>
      <c r="AO16" s="51"/>
      <c r="AP16" s="51"/>
      <c r="AQ16" s="51"/>
      <c r="AR16" s="51"/>
      <c r="AS16" s="51"/>
      <c r="AT16" s="51"/>
      <c r="AU16" s="51"/>
      <c r="AV16" s="51"/>
      <c r="AW16" s="51"/>
      <c r="AX16" s="51"/>
      <c r="AY16" s="51"/>
      <c r="AZ16" s="51"/>
      <c r="BA16" s="51"/>
      <c r="BB16" s="51"/>
      <c r="BC16" s="51" t="s">
        <v>20</v>
      </c>
      <c r="BD16" s="57"/>
      <c r="BE16" s="51"/>
      <c r="BF16" s="51"/>
      <c r="BG16" s="51"/>
      <c r="BH16" s="51"/>
      <c r="BI16" s="51"/>
      <c r="BJ16" s="57"/>
      <c r="BK16" s="57"/>
      <c r="BL16" s="57"/>
      <c r="BM16" s="57"/>
      <c r="BN16" s="57"/>
      <c r="BO16" s="57"/>
      <c r="BP16" s="57"/>
      <c r="BQ16" s="57"/>
      <c r="BR16" s="57"/>
      <c r="BS16" s="57"/>
      <c r="BT16" s="57"/>
      <c r="BU16" s="57"/>
      <c r="BV16" s="57"/>
      <c r="BW16" s="58"/>
      <c r="BX16" s="58"/>
      <c r="BY16" s="58"/>
      <c r="BZ16" s="51"/>
      <c r="CA16" s="51"/>
      <c r="CB16" s="51"/>
      <c r="CC16" s="51"/>
      <c r="CD16" s="51"/>
      <c r="CE16" s="51"/>
      <c r="CF16" s="51"/>
      <c r="CG16" s="51"/>
      <c r="CH16" s="51"/>
      <c r="CI16" s="51"/>
      <c r="CJ16" s="51"/>
      <c r="CK16" s="51"/>
      <c r="CL16" s="51"/>
      <c r="CM16" s="51"/>
      <c r="CN16" s="51"/>
      <c r="CO16" s="51"/>
      <c r="CP16" s="51"/>
      <c r="CQ16" s="58"/>
      <c r="CR16" s="51"/>
      <c r="CS16" s="51"/>
      <c r="CT16" s="51"/>
      <c r="CU16" s="51"/>
      <c r="CV16" s="51"/>
      <c r="CW16" s="51"/>
      <c r="CX16" s="377"/>
      <c r="CY16" s="51"/>
      <c r="CZ16" s="59"/>
      <c r="DA16" s="59"/>
      <c r="DB16" s="58"/>
      <c r="DC16" s="58"/>
      <c r="DD16" s="58"/>
      <c r="DE16" s="59"/>
      <c r="DF16" s="51"/>
      <c r="DG16" s="51"/>
      <c r="DH16" s="60"/>
      <c r="DI16" s="51"/>
      <c r="DJ16" s="51"/>
      <c r="DK16" s="51"/>
      <c r="DL16" s="51"/>
      <c r="DM16" s="59"/>
      <c r="DN16" s="102"/>
      <c r="DO16" s="102"/>
      <c r="DP16" s="58"/>
      <c r="DQ16" s="59"/>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row>
    <row r="17" spans="1:148" s="30" customFormat="1">
      <c r="A17" s="20" t="s">
        <v>375</v>
      </c>
      <c r="B17" s="1069" t="s">
        <v>408</v>
      </c>
      <c r="C17" s="347">
        <v>405</v>
      </c>
      <c r="D17" s="721">
        <f t="shared" si="5"/>
        <v>0</v>
      </c>
      <c r="E17" s="347">
        <v>398</v>
      </c>
      <c r="F17" s="20"/>
      <c r="G17" s="878"/>
      <c r="H17" s="717"/>
      <c r="I17" s="20"/>
      <c r="J17" s="20"/>
      <c r="K17" s="20"/>
      <c r="L17" s="21"/>
      <c r="M17" s="20"/>
      <c r="N17" s="20"/>
      <c r="O17" s="62"/>
      <c r="P17" s="20"/>
      <c r="Q17" s="22" t="s">
        <v>507</v>
      </c>
      <c r="R17" s="23"/>
      <c r="S17" s="23"/>
      <c r="T17" s="23"/>
      <c r="U17" s="24"/>
      <c r="V17" s="24"/>
      <c r="W17" s="22"/>
      <c r="X17" s="22"/>
      <c r="Y17" s="25"/>
      <c r="Z17" s="26"/>
      <c r="AA17" s="23"/>
      <c r="AB17" s="20"/>
      <c r="AC17" s="20"/>
      <c r="AD17" s="20"/>
      <c r="AE17" s="20"/>
      <c r="AF17" s="23"/>
      <c r="AG17" s="20"/>
      <c r="AH17" s="20"/>
      <c r="AI17" s="20"/>
      <c r="AJ17" s="20"/>
      <c r="AK17" s="20"/>
      <c r="AL17" s="20"/>
      <c r="AM17" s="20"/>
      <c r="AN17" s="20"/>
      <c r="AO17" s="20"/>
      <c r="AP17" s="20"/>
      <c r="AQ17" s="20"/>
      <c r="AR17" s="20"/>
      <c r="AS17" s="20"/>
      <c r="AT17" s="20"/>
      <c r="AU17" s="20"/>
      <c r="AV17" s="20"/>
      <c r="AW17" s="20"/>
      <c r="AX17" s="20"/>
      <c r="AY17" s="20"/>
      <c r="AZ17" s="20"/>
      <c r="BA17" s="20"/>
      <c r="BB17" s="20"/>
      <c r="BC17" s="20" t="s">
        <v>20</v>
      </c>
      <c r="BD17" s="26"/>
      <c r="BE17" s="20"/>
      <c r="BF17" s="20"/>
      <c r="BG17" s="20"/>
      <c r="BH17" s="20"/>
      <c r="BI17" s="20"/>
      <c r="BJ17" s="26"/>
      <c r="BK17" s="26"/>
      <c r="BL17" s="26"/>
      <c r="BM17" s="26"/>
      <c r="BN17" s="26"/>
      <c r="BO17" s="26"/>
      <c r="BP17" s="26"/>
      <c r="BQ17" s="26"/>
      <c r="BR17" s="26"/>
      <c r="BS17" s="26"/>
      <c r="BT17" s="26"/>
      <c r="BU17" s="26"/>
      <c r="BV17" s="26"/>
      <c r="BW17" s="27"/>
      <c r="BX17" s="27"/>
      <c r="BY17" s="27"/>
      <c r="BZ17" s="20"/>
      <c r="CA17" s="20"/>
      <c r="CB17" s="20"/>
      <c r="CC17" s="20"/>
      <c r="CD17" s="20"/>
      <c r="CE17" s="20"/>
      <c r="CF17" s="20"/>
      <c r="CG17" s="20"/>
      <c r="CH17" s="20"/>
      <c r="CI17" s="20"/>
      <c r="CJ17" s="20"/>
      <c r="CK17" s="20"/>
      <c r="CL17" s="20"/>
      <c r="CM17" s="20"/>
      <c r="CN17" s="20"/>
      <c r="CO17" s="20"/>
      <c r="CP17" s="20"/>
      <c r="CQ17" s="27"/>
      <c r="CR17" s="20"/>
      <c r="CS17" s="20"/>
      <c r="CT17" s="20"/>
      <c r="CU17" s="20"/>
      <c r="CV17" s="20"/>
      <c r="CW17" s="20"/>
      <c r="CX17" s="363"/>
      <c r="CY17" s="20"/>
      <c r="CZ17" s="28"/>
      <c r="DA17" s="28" t="s">
        <v>0</v>
      </c>
      <c r="DB17" s="27" t="s">
        <v>0</v>
      </c>
      <c r="DC17" s="27"/>
      <c r="DD17" s="27"/>
      <c r="DE17" s="28"/>
      <c r="DF17" s="20"/>
      <c r="DG17" s="20"/>
      <c r="DH17" s="29"/>
      <c r="DI17" s="20"/>
      <c r="DJ17" s="20"/>
      <c r="DK17" s="20"/>
      <c r="DL17" s="20"/>
      <c r="DM17" s="28"/>
      <c r="DN17" s="103"/>
      <c r="DO17" s="103"/>
      <c r="DP17" s="27"/>
      <c r="DQ17" s="28"/>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row>
    <row r="18" spans="1:148" s="56" customFormat="1">
      <c r="A18" s="160" t="s">
        <v>376</v>
      </c>
      <c r="B18" s="1068" t="s">
        <v>409</v>
      </c>
      <c r="C18" s="367">
        <v>1000</v>
      </c>
      <c r="D18" s="714">
        <f t="shared" si="5"/>
        <v>0</v>
      </c>
      <c r="E18" s="367">
        <v>908</v>
      </c>
      <c r="F18" s="160" t="s">
        <v>459</v>
      </c>
      <c r="G18" s="880" t="s">
        <v>639</v>
      </c>
      <c r="H18" s="714">
        <v>908</v>
      </c>
      <c r="I18" s="160" t="s">
        <v>710</v>
      </c>
      <c r="K18" s="160" t="s">
        <v>5</v>
      </c>
      <c r="L18" s="368" t="s">
        <v>462</v>
      </c>
      <c r="M18" s="160">
        <v>38.386920000000003</v>
      </c>
      <c r="N18" s="160">
        <v>23.50461</v>
      </c>
      <c r="O18" s="369">
        <v>0</v>
      </c>
      <c r="P18" s="160">
        <v>0</v>
      </c>
      <c r="Q18" s="374" t="s">
        <v>507</v>
      </c>
      <c r="R18" s="372"/>
      <c r="S18" s="11" t="s">
        <v>708</v>
      </c>
      <c r="T18" s="372" t="s">
        <v>20</v>
      </c>
      <c r="U18" s="373" t="s">
        <v>20</v>
      </c>
      <c r="V18" s="373" t="s">
        <v>0</v>
      </c>
      <c r="W18" s="374" t="s">
        <v>20</v>
      </c>
      <c r="X18" s="374" t="s">
        <v>20</v>
      </c>
      <c r="Y18" s="160" t="s">
        <v>20</v>
      </c>
      <c r="Z18" s="160" t="s">
        <v>198</v>
      </c>
      <c r="AA18" s="372"/>
      <c r="AB18" s="160">
        <v>72</v>
      </c>
      <c r="AC18" s="160" t="s">
        <v>196</v>
      </c>
      <c r="AD18" s="160"/>
      <c r="AE18" s="160">
        <v>18</v>
      </c>
      <c r="AF18" s="372" t="s">
        <v>197</v>
      </c>
      <c r="AG18" s="160"/>
      <c r="AH18" s="160">
        <v>5</v>
      </c>
      <c r="AI18" s="160">
        <v>41</v>
      </c>
      <c r="AJ18" s="160">
        <v>30</v>
      </c>
      <c r="AK18" s="160">
        <v>29</v>
      </c>
      <c r="AL18" s="160" t="s">
        <v>463</v>
      </c>
      <c r="AM18" s="160" t="s">
        <v>719</v>
      </c>
      <c r="AN18" s="57"/>
      <c r="AO18" s="57" t="s">
        <v>311</v>
      </c>
      <c r="AP18" s="57"/>
      <c r="AQ18" s="57">
        <v>138</v>
      </c>
      <c r="AR18" s="57"/>
      <c r="AS18" s="57">
        <v>0</v>
      </c>
      <c r="AT18" s="57">
        <v>0</v>
      </c>
      <c r="AU18" s="57">
        <v>0</v>
      </c>
      <c r="AV18" s="57"/>
      <c r="AW18" s="57"/>
      <c r="AX18" s="57"/>
      <c r="AY18" s="57">
        <v>3</v>
      </c>
      <c r="AZ18" s="57"/>
      <c r="BA18" s="57"/>
      <c r="BB18" s="57"/>
      <c r="BC18" s="57" t="s">
        <v>710</v>
      </c>
      <c r="BD18" s="57"/>
      <c r="BE18" s="57"/>
      <c r="BF18" s="57"/>
      <c r="BG18" s="57"/>
      <c r="BH18" s="57"/>
      <c r="BI18" s="57"/>
      <c r="BJ18" s="57">
        <v>40</v>
      </c>
      <c r="BK18" s="57" t="s">
        <v>20</v>
      </c>
      <c r="BL18" s="57"/>
      <c r="BM18" s="57"/>
      <c r="BN18" s="57">
        <v>10</v>
      </c>
      <c r="BO18" s="57">
        <v>3</v>
      </c>
      <c r="BP18" s="57" t="s">
        <v>20</v>
      </c>
      <c r="BQ18" s="57"/>
      <c r="BR18" s="57"/>
      <c r="BS18" s="57"/>
      <c r="BT18" s="57"/>
      <c r="BU18" s="57" t="s">
        <v>311</v>
      </c>
      <c r="BV18" s="57" t="s">
        <v>311</v>
      </c>
      <c r="BW18" s="27" t="s">
        <v>309</v>
      </c>
      <c r="BX18" s="57" t="s">
        <v>460</v>
      </c>
      <c r="BY18" s="57" t="s">
        <v>20</v>
      </c>
      <c r="BZ18" s="57" t="s">
        <v>20</v>
      </c>
      <c r="CA18" s="57" t="s">
        <v>20</v>
      </c>
      <c r="CB18" s="57" t="s">
        <v>0</v>
      </c>
      <c r="CC18" s="57">
        <v>100</v>
      </c>
      <c r="CD18" s="57" t="s">
        <v>311</v>
      </c>
      <c r="CE18" s="57" t="s">
        <v>311</v>
      </c>
      <c r="CF18" s="57" t="s">
        <v>313</v>
      </c>
      <c r="CG18" s="57" t="s">
        <v>20</v>
      </c>
      <c r="CH18" s="57" t="s">
        <v>311</v>
      </c>
      <c r="CI18" s="57" t="s">
        <v>311</v>
      </c>
      <c r="CJ18" s="57" t="s">
        <v>311</v>
      </c>
      <c r="CK18" s="57" t="s">
        <v>20</v>
      </c>
      <c r="CL18" s="57" t="s">
        <v>244</v>
      </c>
      <c r="CM18" s="57" t="s">
        <v>20</v>
      </c>
      <c r="CN18" s="57" t="s">
        <v>20</v>
      </c>
      <c r="CO18" s="57" t="s">
        <v>20</v>
      </c>
      <c r="CP18" s="57" t="s">
        <v>20</v>
      </c>
      <c r="CQ18" s="57"/>
      <c r="CR18" s="57" t="s">
        <v>20</v>
      </c>
      <c r="CS18" s="57" t="s">
        <v>0</v>
      </c>
      <c r="CT18" s="57" t="s">
        <v>311</v>
      </c>
      <c r="CU18" s="57" t="s">
        <v>311</v>
      </c>
      <c r="CV18" s="57" t="s">
        <v>464</v>
      </c>
      <c r="CW18" s="57"/>
      <c r="CX18" s="377"/>
      <c r="CY18" s="57" t="s">
        <v>465</v>
      </c>
      <c r="CZ18" s="377" t="s">
        <v>0</v>
      </c>
      <c r="DA18" s="377" t="s">
        <v>0</v>
      </c>
      <c r="DB18" s="57" t="s">
        <v>0</v>
      </c>
      <c r="DC18" s="57" t="s">
        <v>0</v>
      </c>
      <c r="DD18" s="57" t="s">
        <v>20</v>
      </c>
      <c r="DE18" s="377" t="s">
        <v>20</v>
      </c>
      <c r="DF18" s="57" t="s">
        <v>20</v>
      </c>
      <c r="DG18" s="57" t="s">
        <v>0</v>
      </c>
      <c r="DH18" s="57" t="s">
        <v>20</v>
      </c>
      <c r="DI18" s="57" t="s">
        <v>311</v>
      </c>
      <c r="DJ18" s="57"/>
      <c r="DK18" s="57" t="s">
        <v>466</v>
      </c>
      <c r="DL18" s="375" t="s">
        <v>467</v>
      </c>
      <c r="DM18" s="378"/>
      <c r="DN18" s="379" t="s">
        <v>468</v>
      </c>
      <c r="DO18" s="379" t="s">
        <v>469</v>
      </c>
      <c r="DP18" s="57">
        <v>1268</v>
      </c>
      <c r="DQ18" s="377" t="s">
        <v>470</v>
      </c>
      <c r="DR18" s="57" t="s">
        <v>471</v>
      </c>
      <c r="DS18" s="57">
        <v>14</v>
      </c>
      <c r="DT18" s="57"/>
      <c r="DU18" s="57">
        <v>-1</v>
      </c>
      <c r="DV18" s="57"/>
      <c r="DW18" s="57"/>
      <c r="DX18" s="57"/>
      <c r="DY18" s="57"/>
      <c r="DZ18" s="57"/>
      <c r="EA18" s="57"/>
      <c r="EB18" s="57"/>
      <c r="EC18" s="57"/>
      <c r="ED18" s="57"/>
      <c r="EE18" s="57"/>
      <c r="EF18" s="57"/>
      <c r="EG18" s="57"/>
      <c r="EH18" s="57"/>
      <c r="EI18" s="57"/>
      <c r="EJ18" s="57"/>
      <c r="EK18" s="57"/>
      <c r="EL18" s="57"/>
      <c r="EM18" s="57"/>
      <c r="EN18" s="57"/>
      <c r="EO18" s="57"/>
      <c r="EP18" s="57"/>
      <c r="EQ18" s="57"/>
      <c r="ER18" s="57"/>
    </row>
    <row r="19" spans="1:148" s="30" customFormat="1">
      <c r="A19" s="20" t="s">
        <v>331</v>
      </c>
      <c r="B19" s="1069" t="s">
        <v>696</v>
      </c>
      <c r="C19" s="347">
        <v>1300</v>
      </c>
      <c r="D19" s="721">
        <f t="shared" si="5"/>
        <v>2057.1428571428573</v>
      </c>
      <c r="E19" s="347">
        <v>1458</v>
      </c>
      <c r="F19" s="20" t="s">
        <v>223</v>
      </c>
      <c r="G19" s="876" t="s">
        <v>639</v>
      </c>
      <c r="H19" s="717">
        <v>1119</v>
      </c>
      <c r="I19" s="160" t="s">
        <v>708</v>
      </c>
      <c r="J19" s="20"/>
      <c r="K19" s="20" t="s">
        <v>5</v>
      </c>
      <c r="L19" s="20" t="s">
        <v>230</v>
      </c>
      <c r="M19" s="354">
        <v>39.614800000000002</v>
      </c>
      <c r="N19" s="20">
        <v>22.247969999999999</v>
      </c>
      <c r="O19" s="62">
        <v>0</v>
      </c>
      <c r="P19" s="20">
        <v>0</v>
      </c>
      <c r="Q19" s="340" t="s">
        <v>507</v>
      </c>
      <c r="R19" s="341"/>
      <c r="S19" s="11" t="s">
        <v>708</v>
      </c>
      <c r="T19" s="23" t="s">
        <v>20</v>
      </c>
      <c r="U19" s="24" t="s">
        <v>20</v>
      </c>
      <c r="V19" s="24" t="s">
        <v>0</v>
      </c>
      <c r="W19" s="22" t="s">
        <v>20</v>
      </c>
      <c r="X19" s="22" t="s">
        <v>20</v>
      </c>
      <c r="Y19" s="25" t="s">
        <v>20</v>
      </c>
      <c r="Z19" s="26" t="s">
        <v>198</v>
      </c>
      <c r="AA19" s="23"/>
      <c r="AB19" s="20">
        <v>65</v>
      </c>
      <c r="AC19" s="20" t="s">
        <v>197</v>
      </c>
      <c r="AD19" s="20"/>
      <c r="AE19" s="20">
        <v>32</v>
      </c>
      <c r="AF19" s="23" t="s">
        <v>460</v>
      </c>
      <c r="AG19" s="20"/>
      <c r="AH19" s="20">
        <v>2</v>
      </c>
      <c r="AI19" s="20">
        <v>23</v>
      </c>
      <c r="AJ19" s="20">
        <v>22</v>
      </c>
      <c r="AK19" s="20">
        <v>55</v>
      </c>
      <c r="AL19" s="20" t="s">
        <v>371</v>
      </c>
      <c r="AM19" s="160" t="s">
        <v>719</v>
      </c>
      <c r="AN19" s="20"/>
      <c r="AO19" s="20" t="s">
        <v>20</v>
      </c>
      <c r="AP19" s="20"/>
      <c r="AQ19" s="20">
        <v>300</v>
      </c>
      <c r="AR19" s="20">
        <v>24</v>
      </c>
      <c r="AS19" s="20">
        <v>0</v>
      </c>
      <c r="AT19" s="20">
        <v>0</v>
      </c>
      <c r="AU19" s="20">
        <v>0</v>
      </c>
      <c r="AV19" s="20"/>
      <c r="AW19" s="20">
        <v>0</v>
      </c>
      <c r="AX19" s="20"/>
      <c r="AY19" s="20">
        <v>10</v>
      </c>
      <c r="AZ19" s="20">
        <v>3</v>
      </c>
      <c r="BA19" s="20">
        <v>8</v>
      </c>
      <c r="BB19" s="20">
        <v>2</v>
      </c>
      <c r="BC19" s="20" t="s">
        <v>708</v>
      </c>
      <c r="BD19" s="26">
        <v>100</v>
      </c>
      <c r="BE19" s="20">
        <v>100</v>
      </c>
      <c r="BF19" s="20"/>
      <c r="BG19" s="20">
        <v>0</v>
      </c>
      <c r="BH19" s="20">
        <v>0</v>
      </c>
      <c r="BI19" s="20"/>
      <c r="BJ19" s="26">
        <v>40</v>
      </c>
      <c r="BK19" s="26" t="s">
        <v>20</v>
      </c>
      <c r="BL19" s="26">
        <v>0</v>
      </c>
      <c r="BM19" s="26"/>
      <c r="BN19" s="26">
        <v>20</v>
      </c>
      <c r="BO19" s="26">
        <v>0</v>
      </c>
      <c r="BP19" s="26" t="s">
        <v>20</v>
      </c>
      <c r="BQ19" s="26"/>
      <c r="BR19" s="26"/>
      <c r="BS19" s="26">
        <v>60</v>
      </c>
      <c r="BT19" s="26">
        <v>0</v>
      </c>
      <c r="BU19" s="26" t="s">
        <v>0</v>
      </c>
      <c r="BV19" s="26" t="s">
        <v>0</v>
      </c>
      <c r="BW19" s="27" t="s">
        <v>309</v>
      </c>
      <c r="BX19" s="27" t="s">
        <v>427</v>
      </c>
      <c r="BY19" s="27" t="s">
        <v>0</v>
      </c>
      <c r="BZ19" s="20" t="s">
        <v>0</v>
      </c>
      <c r="CA19" s="20" t="s">
        <v>20</v>
      </c>
      <c r="CB19" s="20" t="s">
        <v>20</v>
      </c>
      <c r="CC19" s="20">
        <v>100</v>
      </c>
      <c r="CD19" s="20" t="s">
        <v>20</v>
      </c>
      <c r="CE19" s="20" t="s">
        <v>0</v>
      </c>
      <c r="CF19" s="20" t="s">
        <v>312</v>
      </c>
      <c r="CG19" s="20" t="s">
        <v>20</v>
      </c>
      <c r="CH19" s="20" t="s">
        <v>20</v>
      </c>
      <c r="CI19" s="20" t="s">
        <v>0</v>
      </c>
      <c r="CJ19" s="20" t="s">
        <v>20</v>
      </c>
      <c r="CK19" s="20" t="s">
        <v>20</v>
      </c>
      <c r="CL19" s="57" t="s">
        <v>244</v>
      </c>
      <c r="CM19" s="20" t="s">
        <v>20</v>
      </c>
      <c r="CN19" s="20" t="s">
        <v>20</v>
      </c>
      <c r="CO19" s="20" t="s">
        <v>20</v>
      </c>
      <c r="CP19" s="20" t="s">
        <v>20</v>
      </c>
      <c r="CQ19" s="27"/>
      <c r="CR19" s="20" t="s">
        <v>20</v>
      </c>
      <c r="CS19" s="20" t="s">
        <v>0</v>
      </c>
      <c r="CT19" s="20" t="s">
        <v>20</v>
      </c>
      <c r="CU19" s="20" t="s">
        <v>0</v>
      </c>
      <c r="CV19" s="342" t="s">
        <v>317</v>
      </c>
      <c r="CW19" s="343"/>
      <c r="CX19" s="363">
        <v>50</v>
      </c>
      <c r="CY19" s="20"/>
      <c r="CZ19" s="28" t="s">
        <v>20</v>
      </c>
      <c r="DA19" s="28" t="s">
        <v>0</v>
      </c>
      <c r="DB19" s="27" t="s">
        <v>0</v>
      </c>
      <c r="DC19" s="27" t="s">
        <v>20</v>
      </c>
      <c r="DD19" s="27" t="s">
        <v>20</v>
      </c>
      <c r="DE19" s="28" t="s">
        <v>20</v>
      </c>
      <c r="DF19" s="20" t="s">
        <v>20</v>
      </c>
      <c r="DG19" s="20" t="s">
        <v>0</v>
      </c>
      <c r="DH19" s="29" t="s">
        <v>20</v>
      </c>
      <c r="DI19" s="20" t="s">
        <v>20</v>
      </c>
      <c r="DJ19" s="20"/>
      <c r="DK19" s="20" t="s">
        <v>231</v>
      </c>
      <c r="DL19" s="342" t="s">
        <v>232</v>
      </c>
      <c r="DM19" s="344"/>
      <c r="DN19" s="103">
        <v>202052965802541</v>
      </c>
      <c r="DO19" s="103" t="s">
        <v>233</v>
      </c>
      <c r="DP19" s="27">
        <v>1050</v>
      </c>
      <c r="DQ19" s="28" t="s">
        <v>234</v>
      </c>
      <c r="DR19" s="20" t="s">
        <v>235</v>
      </c>
      <c r="DS19" s="20">
        <v>4</v>
      </c>
      <c r="DT19" s="20"/>
      <c r="DU19" s="20">
        <v>-1</v>
      </c>
      <c r="DV19" s="20"/>
      <c r="DW19" s="20"/>
      <c r="DX19" s="20"/>
      <c r="DY19" s="20"/>
      <c r="DZ19" s="20"/>
      <c r="EA19" s="20"/>
      <c r="EB19" s="20"/>
      <c r="EC19" s="20"/>
      <c r="ED19" s="20"/>
      <c r="EE19" s="20"/>
      <c r="EF19" s="20"/>
      <c r="EG19" s="20"/>
      <c r="EH19" s="20"/>
      <c r="EI19" s="20"/>
      <c r="EJ19" s="20"/>
      <c r="EK19" s="20"/>
      <c r="EL19" s="20"/>
      <c r="EM19" s="20"/>
      <c r="EN19" s="20"/>
      <c r="EO19" s="20"/>
      <c r="EP19" s="20"/>
      <c r="EQ19" s="20"/>
      <c r="ER19" s="20"/>
    </row>
    <row r="20" spans="1:148">
      <c r="A20" s="1021" t="s">
        <v>330</v>
      </c>
      <c r="B20" s="1068" t="s">
        <v>418</v>
      </c>
      <c r="C20" s="346">
        <v>200</v>
      </c>
      <c r="D20" s="720">
        <f t="shared" si="5"/>
        <v>200</v>
      </c>
      <c r="E20" s="346">
        <v>194</v>
      </c>
      <c r="F20" s="4" t="s">
        <v>223</v>
      </c>
      <c r="G20" s="880" t="s">
        <v>639</v>
      </c>
      <c r="H20" s="719">
        <v>200</v>
      </c>
      <c r="I20" s="4" t="s">
        <v>186</v>
      </c>
      <c r="K20" s="4" t="s">
        <v>5</v>
      </c>
      <c r="L20" s="4" t="s">
        <v>224</v>
      </c>
      <c r="M20" s="368">
        <v>39.557400000000001</v>
      </c>
      <c r="N20" s="4">
        <v>21.762989999999999</v>
      </c>
      <c r="O20" s="61">
        <v>0</v>
      </c>
      <c r="P20" s="4">
        <v>0</v>
      </c>
      <c r="Q20" s="348" t="s">
        <v>507</v>
      </c>
      <c r="R20" s="349"/>
      <c r="S20" s="11" t="s">
        <v>199</v>
      </c>
      <c r="T20" s="11" t="s">
        <v>20</v>
      </c>
      <c r="U20" s="12" t="s">
        <v>20</v>
      </c>
      <c r="V20" s="12" t="s">
        <v>20</v>
      </c>
      <c r="W20" s="10" t="s">
        <v>20</v>
      </c>
      <c r="X20" s="10" t="s">
        <v>0</v>
      </c>
      <c r="Y20" s="13" t="s">
        <v>20</v>
      </c>
      <c r="Z20" s="160" t="s">
        <v>198</v>
      </c>
      <c r="AA20" s="11"/>
      <c r="AB20" s="4">
        <v>60</v>
      </c>
      <c r="AC20" s="4" t="s">
        <v>197</v>
      </c>
      <c r="AD20" s="4"/>
      <c r="AE20" s="4">
        <v>25</v>
      </c>
      <c r="AF20" s="11"/>
      <c r="AG20" s="4"/>
      <c r="AH20" s="4"/>
      <c r="AI20" s="4">
        <v>30</v>
      </c>
      <c r="AJ20" s="4">
        <v>30</v>
      </c>
      <c r="AK20" s="4">
        <v>40</v>
      </c>
      <c r="AL20" s="4" t="s">
        <v>371</v>
      </c>
      <c r="AM20" s="160" t="s">
        <v>719</v>
      </c>
      <c r="AN20" s="51"/>
      <c r="AO20" s="51" t="s">
        <v>20</v>
      </c>
      <c r="AP20" s="51"/>
      <c r="AQ20" s="51"/>
      <c r="AR20" s="51"/>
      <c r="AS20" s="51"/>
      <c r="AT20" s="51"/>
      <c r="AU20" s="51"/>
      <c r="AV20" s="51"/>
      <c r="AW20" s="51">
        <v>200</v>
      </c>
      <c r="AX20" s="51"/>
      <c r="AY20" s="51"/>
      <c r="AZ20" s="51"/>
      <c r="BA20" s="51"/>
      <c r="BB20" s="51"/>
      <c r="BC20" s="350" t="s">
        <v>186</v>
      </c>
      <c r="BD20" s="376"/>
      <c r="BE20" s="51">
        <v>0</v>
      </c>
      <c r="BF20" s="51">
        <v>0</v>
      </c>
      <c r="BG20" s="51">
        <v>0</v>
      </c>
      <c r="BH20" s="51">
        <v>0</v>
      </c>
      <c r="BI20" s="51"/>
      <c r="BJ20" s="57">
        <v>8</v>
      </c>
      <c r="BK20" s="57" t="s">
        <v>0</v>
      </c>
      <c r="BL20" s="57"/>
      <c r="BM20" s="57"/>
      <c r="BN20" s="57">
        <v>3</v>
      </c>
      <c r="BO20" s="57">
        <v>1</v>
      </c>
      <c r="BP20" s="57" t="s">
        <v>0</v>
      </c>
      <c r="BQ20" s="57"/>
      <c r="BR20" s="57"/>
      <c r="BS20" s="57">
        <v>7</v>
      </c>
      <c r="BT20" s="57">
        <v>0</v>
      </c>
      <c r="BU20" s="57" t="s">
        <v>0</v>
      </c>
      <c r="BV20" s="57" t="s">
        <v>0</v>
      </c>
      <c r="BW20" s="58" t="s">
        <v>309</v>
      </c>
      <c r="BX20" s="58" t="s">
        <v>427</v>
      </c>
      <c r="BY20" s="58" t="s">
        <v>0</v>
      </c>
      <c r="BZ20" s="51" t="s">
        <v>0</v>
      </c>
      <c r="CA20" s="51" t="s">
        <v>20</v>
      </c>
      <c r="CB20" s="51" t="s">
        <v>20</v>
      </c>
      <c r="CC20" s="51">
        <v>100</v>
      </c>
      <c r="CD20" s="51" t="s">
        <v>20</v>
      </c>
      <c r="CE20" s="51" t="s">
        <v>20</v>
      </c>
      <c r="CF20" s="51" t="s">
        <v>312</v>
      </c>
      <c r="CG20" s="51" t="s">
        <v>20</v>
      </c>
      <c r="CH20" s="51" t="s">
        <v>0</v>
      </c>
      <c r="CI20" s="51" t="s">
        <v>0</v>
      </c>
      <c r="CJ20" s="51" t="s">
        <v>20</v>
      </c>
      <c r="CK20" s="51" t="s">
        <v>20</v>
      </c>
      <c r="CL20" s="57" t="s">
        <v>244</v>
      </c>
      <c r="CM20" s="51" t="s">
        <v>20</v>
      </c>
      <c r="CN20" s="51" t="s">
        <v>20</v>
      </c>
      <c r="CO20" s="51" t="s">
        <v>20</v>
      </c>
      <c r="CP20" s="51" t="s">
        <v>20</v>
      </c>
      <c r="CQ20" s="58"/>
      <c r="CR20" s="51" t="s">
        <v>20</v>
      </c>
      <c r="CS20" s="51" t="s">
        <v>0</v>
      </c>
      <c r="CT20" s="51" t="s">
        <v>20</v>
      </c>
      <c r="CU20" s="51" t="s">
        <v>20</v>
      </c>
      <c r="CV20" s="350" t="s">
        <v>429</v>
      </c>
      <c r="CW20" s="351"/>
      <c r="CX20" s="377">
        <v>40</v>
      </c>
      <c r="CY20" s="51"/>
      <c r="CZ20" s="59" t="s">
        <v>20</v>
      </c>
      <c r="DA20" s="59" t="s">
        <v>0</v>
      </c>
      <c r="DB20" s="58" t="s">
        <v>0</v>
      </c>
      <c r="DC20" s="58" t="s">
        <v>20</v>
      </c>
      <c r="DD20" s="58" t="s">
        <v>20</v>
      </c>
      <c r="DE20" s="59" t="s">
        <v>20</v>
      </c>
      <c r="DF20" s="51" t="s">
        <v>20</v>
      </c>
      <c r="DG20" s="51" t="s">
        <v>0</v>
      </c>
      <c r="DH20" s="60" t="s">
        <v>20</v>
      </c>
      <c r="DI20" s="51" t="s">
        <v>20</v>
      </c>
      <c r="DJ20" s="51"/>
      <c r="DK20" s="51" t="s">
        <v>225</v>
      </c>
      <c r="DL20" s="350" t="s">
        <v>226</v>
      </c>
      <c r="DM20" s="352"/>
      <c r="DN20" s="102">
        <v>202052965802541</v>
      </c>
      <c r="DO20" s="102" t="s">
        <v>227</v>
      </c>
      <c r="DP20" s="58">
        <v>998</v>
      </c>
      <c r="DQ20" s="59" t="s">
        <v>228</v>
      </c>
      <c r="DR20" s="51" t="s">
        <v>229</v>
      </c>
      <c r="DS20" s="51">
        <v>3</v>
      </c>
      <c r="DT20" s="51"/>
      <c r="DU20" s="51">
        <v>-1</v>
      </c>
      <c r="DV20" s="51"/>
      <c r="DW20" s="51"/>
      <c r="DX20" s="51"/>
      <c r="DY20" s="51"/>
      <c r="DZ20" s="51"/>
      <c r="EA20" s="51"/>
      <c r="EB20" s="51"/>
      <c r="EC20" s="51"/>
      <c r="ED20" s="51"/>
      <c r="EE20" s="51"/>
      <c r="EF20" s="51"/>
      <c r="EG20" s="51"/>
      <c r="EH20" s="51"/>
      <c r="EI20" s="51"/>
      <c r="EJ20" s="51"/>
      <c r="EK20" s="51"/>
      <c r="EL20" s="51"/>
      <c r="EM20" s="51"/>
      <c r="EN20" s="51"/>
      <c r="EO20" s="51"/>
      <c r="EP20" s="51"/>
      <c r="EQ20" s="51"/>
      <c r="ER20" s="51"/>
    </row>
    <row r="21" spans="1:148" s="30" customFormat="1">
      <c r="A21" s="1022" t="s">
        <v>377</v>
      </c>
      <c r="B21" s="1069" t="s">
        <v>410</v>
      </c>
      <c r="C21" s="347">
        <v>200</v>
      </c>
      <c r="D21" s="721">
        <f t="shared" si="5"/>
        <v>274.28571428571428</v>
      </c>
      <c r="E21" s="347">
        <v>41</v>
      </c>
      <c r="F21" s="20" t="s">
        <v>223</v>
      </c>
      <c r="G21" s="876" t="s">
        <v>639</v>
      </c>
      <c r="H21" s="717">
        <v>59</v>
      </c>
      <c r="I21" s="20" t="s">
        <v>244</v>
      </c>
      <c r="K21" s="20" t="s">
        <v>5</v>
      </c>
      <c r="L21" s="20" t="s">
        <v>245</v>
      </c>
      <c r="M21" s="354">
        <v>39.330649999999999</v>
      </c>
      <c r="N21" s="20">
        <v>22.773499999999999</v>
      </c>
      <c r="O21" s="62">
        <v>0</v>
      </c>
      <c r="P21" s="20">
        <v>0</v>
      </c>
      <c r="Q21" s="340" t="s">
        <v>507</v>
      </c>
      <c r="R21" s="341"/>
      <c r="S21" s="23" t="s">
        <v>513</v>
      </c>
      <c r="T21" s="23" t="s">
        <v>0</v>
      </c>
      <c r="U21" s="24" t="s">
        <v>20</v>
      </c>
      <c r="V21" s="24" t="s">
        <v>20</v>
      </c>
      <c r="W21" s="22" t="s">
        <v>20</v>
      </c>
      <c r="X21" s="22" t="s">
        <v>20</v>
      </c>
      <c r="Y21" s="25" t="s">
        <v>20</v>
      </c>
      <c r="Z21" s="26" t="s">
        <v>197</v>
      </c>
      <c r="AA21" s="23"/>
      <c r="AB21" s="20">
        <v>96</v>
      </c>
      <c r="AC21" s="20" t="s">
        <v>460</v>
      </c>
      <c r="AD21" s="20"/>
      <c r="AE21" s="20">
        <v>4</v>
      </c>
      <c r="AF21" s="23"/>
      <c r="AG21" s="20"/>
      <c r="AH21" s="20"/>
      <c r="AI21" s="20">
        <v>0</v>
      </c>
      <c r="AJ21" s="20">
        <v>0</v>
      </c>
      <c r="AK21" s="20">
        <v>0</v>
      </c>
      <c r="AL21" s="20" t="s">
        <v>371</v>
      </c>
      <c r="AM21" s="160" t="s">
        <v>719</v>
      </c>
      <c r="AN21" s="20"/>
      <c r="AO21" s="20" t="s">
        <v>20</v>
      </c>
      <c r="AP21" s="20"/>
      <c r="AQ21" s="20">
        <v>40</v>
      </c>
      <c r="AR21" s="20">
        <v>24</v>
      </c>
      <c r="AS21" s="20">
        <v>0</v>
      </c>
      <c r="AT21" s="20">
        <v>0</v>
      </c>
      <c r="AU21" s="20">
        <v>0</v>
      </c>
      <c r="AV21" s="20"/>
      <c r="AW21" s="20">
        <v>0</v>
      </c>
      <c r="AX21" s="20"/>
      <c r="AY21" s="20">
        <v>2</v>
      </c>
      <c r="AZ21" s="20">
        <v>0</v>
      </c>
      <c r="BA21" s="20">
        <v>0</v>
      </c>
      <c r="BB21" s="20">
        <v>1</v>
      </c>
      <c r="BC21" s="20" t="s">
        <v>20</v>
      </c>
      <c r="BD21" s="26">
        <v>0</v>
      </c>
      <c r="BE21" s="20">
        <v>50</v>
      </c>
      <c r="BF21" s="20"/>
      <c r="BG21" s="20">
        <v>0</v>
      </c>
      <c r="BH21" s="20">
        <v>0</v>
      </c>
      <c r="BI21" s="20"/>
      <c r="BJ21" s="26">
        <v>19</v>
      </c>
      <c r="BK21" s="26" t="s">
        <v>20</v>
      </c>
      <c r="BL21" s="26">
        <v>0</v>
      </c>
      <c r="BM21" s="26"/>
      <c r="BN21" s="26">
        <v>10</v>
      </c>
      <c r="BO21" s="26">
        <v>10</v>
      </c>
      <c r="BP21" s="26" t="s">
        <v>20</v>
      </c>
      <c r="BQ21" s="26"/>
      <c r="BR21" s="26"/>
      <c r="BS21" s="26">
        <v>10</v>
      </c>
      <c r="BT21" s="26">
        <v>0</v>
      </c>
      <c r="BU21" s="26" t="s">
        <v>0</v>
      </c>
      <c r="BV21" s="26" t="s">
        <v>0</v>
      </c>
      <c r="BW21" s="27" t="s">
        <v>309</v>
      </c>
      <c r="BX21" s="27" t="s">
        <v>428</v>
      </c>
      <c r="BY21" s="27" t="s">
        <v>0</v>
      </c>
      <c r="BZ21" s="20" t="s">
        <v>0</v>
      </c>
      <c r="CA21" s="20" t="s">
        <v>0</v>
      </c>
      <c r="CB21" s="20" t="s">
        <v>20</v>
      </c>
      <c r="CC21" s="20">
        <v>100</v>
      </c>
      <c r="CD21" s="20" t="s">
        <v>20</v>
      </c>
      <c r="CE21" s="20" t="s">
        <v>20</v>
      </c>
      <c r="CF21" s="20" t="s">
        <v>312</v>
      </c>
      <c r="CG21" s="20" t="s">
        <v>20</v>
      </c>
      <c r="CH21" s="20" t="s">
        <v>20</v>
      </c>
      <c r="CI21" s="20" t="s">
        <v>0</v>
      </c>
      <c r="CJ21" s="20" t="s">
        <v>20</v>
      </c>
      <c r="CK21" s="20" t="s">
        <v>20</v>
      </c>
      <c r="CL21" s="57" t="s">
        <v>244</v>
      </c>
      <c r="CM21" s="20" t="s">
        <v>20</v>
      </c>
      <c r="CN21" s="20" t="s">
        <v>20</v>
      </c>
      <c r="CO21" s="20" t="s">
        <v>20</v>
      </c>
      <c r="CP21" s="20" t="s">
        <v>20</v>
      </c>
      <c r="CQ21" s="27"/>
      <c r="CR21" s="20" t="s">
        <v>20</v>
      </c>
      <c r="CS21" s="20" t="s">
        <v>0</v>
      </c>
      <c r="CT21" s="20" t="s">
        <v>20</v>
      </c>
      <c r="CU21" s="20" t="s">
        <v>20</v>
      </c>
      <c r="CV21" s="342" t="s">
        <v>317</v>
      </c>
      <c r="CW21" s="343"/>
      <c r="CX21" s="363">
        <v>14</v>
      </c>
      <c r="CY21" s="20"/>
      <c r="CZ21" s="28" t="s">
        <v>20</v>
      </c>
      <c r="DA21" s="28" t="s">
        <v>0</v>
      </c>
      <c r="DB21" s="28" t="s">
        <v>0</v>
      </c>
      <c r="DC21" s="28" t="s">
        <v>20</v>
      </c>
      <c r="DD21" s="28" t="s">
        <v>20</v>
      </c>
      <c r="DE21" s="28" t="s">
        <v>20</v>
      </c>
      <c r="DF21" s="28" t="s">
        <v>20</v>
      </c>
      <c r="DG21" s="28" t="s">
        <v>0</v>
      </c>
      <c r="DH21" s="28" t="s">
        <v>20</v>
      </c>
      <c r="DI21" s="20" t="s">
        <v>20</v>
      </c>
      <c r="DJ21" s="20"/>
      <c r="DK21" s="20" t="s">
        <v>246</v>
      </c>
      <c r="DL21" s="342" t="s">
        <v>247</v>
      </c>
      <c r="DM21" s="344"/>
      <c r="DN21" s="103">
        <v>202052965802541</v>
      </c>
      <c r="DO21" s="103" t="s">
        <v>248</v>
      </c>
      <c r="DP21" s="27">
        <v>1160</v>
      </c>
      <c r="DQ21" s="28" t="s">
        <v>249</v>
      </c>
      <c r="DR21" s="20" t="s">
        <v>250</v>
      </c>
      <c r="DS21" s="20">
        <v>7</v>
      </c>
      <c r="DT21" s="20"/>
      <c r="DU21" s="20">
        <v>-1</v>
      </c>
      <c r="DV21" s="20"/>
      <c r="DW21" s="20"/>
      <c r="DX21" s="20"/>
      <c r="DY21" s="20"/>
      <c r="DZ21" s="20"/>
      <c r="EA21" s="20"/>
      <c r="EB21" s="20"/>
      <c r="EC21" s="20"/>
      <c r="ED21" s="20"/>
      <c r="EE21" s="20"/>
      <c r="EF21" s="20"/>
      <c r="EG21" s="20"/>
      <c r="EH21" s="20"/>
      <c r="EI21" s="20"/>
      <c r="EJ21" s="20"/>
      <c r="EK21" s="20"/>
      <c r="EL21" s="20"/>
      <c r="EM21" s="20"/>
      <c r="EN21" s="20"/>
      <c r="EO21" s="20"/>
      <c r="EP21" s="20"/>
      <c r="EQ21" s="20"/>
      <c r="ER21" s="20"/>
    </row>
    <row r="22" spans="1:148">
      <c r="A22" s="4" t="s">
        <v>333</v>
      </c>
      <c r="B22" s="1068">
        <v>42432</v>
      </c>
      <c r="C22" s="346">
        <v>400</v>
      </c>
      <c r="D22" s="720">
        <f t="shared" si="5"/>
        <v>387</v>
      </c>
      <c r="E22" s="346">
        <v>387</v>
      </c>
      <c r="F22" s="4" t="s">
        <v>223</v>
      </c>
      <c r="G22" s="880" t="s">
        <v>639</v>
      </c>
      <c r="H22" s="719">
        <v>260</v>
      </c>
      <c r="I22" s="4" t="s">
        <v>724</v>
      </c>
      <c r="K22" s="4" t="s">
        <v>5</v>
      </c>
      <c r="L22" s="4" t="s">
        <v>262</v>
      </c>
      <c r="M22" s="368">
        <v>38.793790000000001</v>
      </c>
      <c r="N22" s="4">
        <v>22.527740000000001</v>
      </c>
      <c r="O22" s="61">
        <v>0</v>
      </c>
      <c r="P22" s="4">
        <v>0</v>
      </c>
      <c r="Q22" s="348" t="s">
        <v>507</v>
      </c>
      <c r="R22" s="349"/>
      <c r="S22" s="11" t="s">
        <v>199</v>
      </c>
      <c r="T22" s="11" t="s">
        <v>20</v>
      </c>
      <c r="U22" s="12" t="s">
        <v>20</v>
      </c>
      <c r="V22" s="12" t="s">
        <v>20</v>
      </c>
      <c r="W22" s="10" t="s">
        <v>20</v>
      </c>
      <c r="X22" s="10" t="s">
        <v>0</v>
      </c>
      <c r="Y22" s="13" t="s">
        <v>20</v>
      </c>
      <c r="Z22" s="160" t="s">
        <v>198</v>
      </c>
      <c r="AA22" s="11"/>
      <c r="AB22" s="4">
        <v>98</v>
      </c>
      <c r="AC22" s="4" t="s">
        <v>460</v>
      </c>
      <c r="AD22" s="4"/>
      <c r="AE22" s="4">
        <v>2</v>
      </c>
      <c r="AF22" s="11"/>
      <c r="AG22" s="4"/>
      <c r="AH22" s="4"/>
      <c r="AI22" s="4">
        <v>38</v>
      </c>
      <c r="AJ22" s="4">
        <v>30</v>
      </c>
      <c r="AK22" s="4">
        <v>32</v>
      </c>
      <c r="AL22" s="4" t="s">
        <v>371</v>
      </c>
      <c r="AM22" s="160" t="s">
        <v>719</v>
      </c>
      <c r="AN22" s="51"/>
      <c r="AO22" s="51" t="s">
        <v>20</v>
      </c>
      <c r="AP22" s="51"/>
      <c r="AQ22" s="51"/>
      <c r="AR22" s="51"/>
      <c r="AS22" s="51"/>
      <c r="AT22" s="51"/>
      <c r="AU22" s="51"/>
      <c r="AV22" s="51"/>
      <c r="AW22" s="51">
        <v>387</v>
      </c>
      <c r="AX22" s="51"/>
      <c r="AY22" s="51"/>
      <c r="AZ22" s="51">
        <v>2</v>
      </c>
      <c r="BA22" s="51"/>
      <c r="BB22" s="51"/>
      <c r="BC22" s="51" t="s">
        <v>244</v>
      </c>
      <c r="BD22" s="57"/>
      <c r="BE22" s="51">
        <v>50</v>
      </c>
      <c r="BF22" s="51">
        <v>0</v>
      </c>
      <c r="BG22" s="51">
        <v>100</v>
      </c>
      <c r="BH22" s="51">
        <v>0</v>
      </c>
      <c r="BI22" s="51"/>
      <c r="BJ22" s="57">
        <v>40</v>
      </c>
      <c r="BK22" s="57" t="s">
        <v>20</v>
      </c>
      <c r="BL22" s="57"/>
      <c r="BM22" s="57"/>
      <c r="BN22" s="57">
        <v>40</v>
      </c>
      <c r="BO22" s="57">
        <v>40</v>
      </c>
      <c r="BP22" s="57" t="s">
        <v>20</v>
      </c>
      <c r="BQ22" s="57"/>
      <c r="BR22" s="57"/>
      <c r="BS22" s="57">
        <v>40</v>
      </c>
      <c r="BT22" s="57">
        <v>0</v>
      </c>
      <c r="BU22" s="57" t="s">
        <v>0</v>
      </c>
      <c r="BV22" s="57" t="s">
        <v>0</v>
      </c>
      <c r="BW22" s="58" t="s">
        <v>310</v>
      </c>
      <c r="BX22" s="58" t="s">
        <v>428</v>
      </c>
      <c r="BY22" s="58" t="s">
        <v>0</v>
      </c>
      <c r="BZ22" s="51" t="s">
        <v>0</v>
      </c>
      <c r="CA22" s="51" t="s">
        <v>0</v>
      </c>
      <c r="CB22" s="51" t="s">
        <v>20</v>
      </c>
      <c r="CC22" s="51">
        <v>100</v>
      </c>
      <c r="CD22" s="51" t="s">
        <v>20</v>
      </c>
      <c r="CE22" s="51" t="s">
        <v>20</v>
      </c>
      <c r="CF22" s="51" t="s">
        <v>312</v>
      </c>
      <c r="CG22" s="51" t="s">
        <v>20</v>
      </c>
      <c r="CH22" s="51" t="s">
        <v>20</v>
      </c>
      <c r="CI22" s="51" t="s">
        <v>0</v>
      </c>
      <c r="CJ22" s="51" t="s">
        <v>20</v>
      </c>
      <c r="CK22" s="51" t="s">
        <v>0</v>
      </c>
      <c r="CL22" s="57" t="s">
        <v>244</v>
      </c>
      <c r="CM22" s="51" t="s">
        <v>20</v>
      </c>
      <c r="CN22" s="51" t="s">
        <v>20</v>
      </c>
      <c r="CO22" s="51" t="s">
        <v>20</v>
      </c>
      <c r="CP22" s="51" t="s">
        <v>20</v>
      </c>
      <c r="CQ22" s="58"/>
      <c r="CR22" s="51" t="s">
        <v>20</v>
      </c>
      <c r="CS22" s="51" t="s">
        <v>0</v>
      </c>
      <c r="CT22" s="51" t="s">
        <v>20</v>
      </c>
      <c r="CU22" s="51" t="s">
        <v>20</v>
      </c>
      <c r="CV22" s="350" t="s">
        <v>316</v>
      </c>
      <c r="CW22" s="351"/>
      <c r="CX22" s="377"/>
      <c r="CY22" s="51"/>
      <c r="CZ22" s="59" t="s">
        <v>20</v>
      </c>
      <c r="DA22" s="59" t="s">
        <v>20</v>
      </c>
      <c r="DB22" s="59" t="s">
        <v>20</v>
      </c>
      <c r="DC22" s="59" t="s">
        <v>20</v>
      </c>
      <c r="DD22" s="59" t="s">
        <v>20</v>
      </c>
      <c r="DE22" s="59" t="s">
        <v>20</v>
      </c>
      <c r="DF22" s="59" t="s">
        <v>20</v>
      </c>
      <c r="DG22" s="59" t="s">
        <v>20</v>
      </c>
      <c r="DH22" s="59" t="s">
        <v>20</v>
      </c>
      <c r="DI22" s="51" t="s">
        <v>20</v>
      </c>
      <c r="DJ22" s="51" t="s">
        <v>303</v>
      </c>
      <c r="DK22" s="51" t="s">
        <v>263</v>
      </c>
      <c r="DL22" s="350" t="s">
        <v>264</v>
      </c>
      <c r="DM22" s="352"/>
      <c r="DN22" s="102">
        <v>202052965802541</v>
      </c>
      <c r="DO22" s="102" t="s">
        <v>265</v>
      </c>
      <c r="DP22" s="58">
        <v>1206</v>
      </c>
      <c r="DQ22" s="59" t="s">
        <v>266</v>
      </c>
      <c r="DR22" s="51" t="s">
        <v>267</v>
      </c>
      <c r="DS22" s="51">
        <v>9</v>
      </c>
      <c r="DT22" s="51"/>
      <c r="DU22" s="51">
        <v>-1</v>
      </c>
      <c r="DV22" s="51"/>
      <c r="DW22" s="51"/>
      <c r="DX22" s="51"/>
      <c r="DY22" s="51"/>
      <c r="DZ22" s="51"/>
      <c r="EA22" s="51"/>
      <c r="EB22" s="51"/>
      <c r="EC22" s="51"/>
      <c r="ED22" s="51"/>
      <c r="EE22" s="51"/>
      <c r="EF22" s="51"/>
      <c r="EG22" s="51"/>
      <c r="EH22" s="51"/>
      <c r="EI22" s="51"/>
      <c r="EJ22" s="51"/>
      <c r="EK22" s="51"/>
      <c r="EL22" s="51"/>
      <c r="EM22" s="51"/>
      <c r="EN22" s="51"/>
      <c r="EO22" s="51"/>
      <c r="EP22" s="51"/>
      <c r="EQ22" s="51"/>
      <c r="ER22" s="51"/>
    </row>
    <row r="23" spans="1:148" s="30" customFormat="1">
      <c r="A23" s="20" t="s">
        <v>378</v>
      </c>
      <c r="B23" s="1069" t="s">
        <v>411</v>
      </c>
      <c r="C23" s="347">
        <v>190</v>
      </c>
      <c r="D23" s="721">
        <f t="shared" si="5"/>
        <v>0</v>
      </c>
      <c r="E23" s="347">
        <v>190</v>
      </c>
      <c r="F23" s="20"/>
      <c r="G23" s="878"/>
      <c r="H23" s="717"/>
      <c r="I23" s="20"/>
      <c r="J23" s="20"/>
      <c r="K23" s="20"/>
      <c r="L23" s="21"/>
      <c r="M23" s="26"/>
      <c r="N23" s="20"/>
      <c r="O23" s="62"/>
      <c r="P23" s="20"/>
      <c r="Q23" s="22" t="s">
        <v>507</v>
      </c>
      <c r="R23" s="23"/>
      <c r="S23" s="23"/>
      <c r="T23" s="23"/>
      <c r="U23" s="24"/>
      <c r="V23" s="24"/>
      <c r="W23" s="22"/>
      <c r="X23" s="22"/>
      <c r="Y23" s="25"/>
      <c r="Z23" s="26"/>
      <c r="AA23" s="23"/>
      <c r="AB23" s="20"/>
      <c r="AC23" s="20"/>
      <c r="AD23" s="20"/>
      <c r="AE23" s="20"/>
      <c r="AF23" s="23"/>
      <c r="AG23" s="20"/>
      <c r="AH23" s="20"/>
      <c r="AI23" s="20"/>
      <c r="AJ23" s="20"/>
      <c r="AK23" s="20"/>
      <c r="AL23" s="20"/>
      <c r="AM23" s="20"/>
      <c r="AN23" s="20"/>
      <c r="AO23" s="20"/>
      <c r="AP23" s="20"/>
      <c r="AQ23" s="20"/>
      <c r="AR23" s="20"/>
      <c r="AS23" s="20"/>
      <c r="AT23" s="20"/>
      <c r="AU23" s="20"/>
      <c r="AV23" s="20"/>
      <c r="AW23" s="20"/>
      <c r="AX23" s="20"/>
      <c r="AY23" s="20"/>
      <c r="AZ23" s="20"/>
      <c r="BA23" s="20"/>
      <c r="BB23" s="20"/>
      <c r="BC23" s="20" t="s">
        <v>20</v>
      </c>
      <c r="BD23" s="26"/>
      <c r="BE23" s="20"/>
      <c r="BF23" s="20"/>
      <c r="BG23" s="20"/>
      <c r="BH23" s="20"/>
      <c r="BI23" s="20"/>
      <c r="BJ23" s="26"/>
      <c r="BK23" s="26"/>
      <c r="BL23" s="26"/>
      <c r="BM23" s="26"/>
      <c r="BN23" s="26"/>
      <c r="BO23" s="26"/>
      <c r="BP23" s="26"/>
      <c r="BQ23" s="26"/>
      <c r="BR23" s="26"/>
      <c r="BS23" s="26"/>
      <c r="BT23" s="26"/>
      <c r="BU23" s="26"/>
      <c r="BV23" s="26"/>
      <c r="BW23" s="27"/>
      <c r="BX23" s="27"/>
      <c r="BY23" s="27"/>
      <c r="BZ23" s="20"/>
      <c r="CA23" s="20"/>
      <c r="CB23" s="20"/>
      <c r="CC23" s="20"/>
      <c r="CD23" s="20"/>
      <c r="CE23" s="20"/>
      <c r="CF23" s="20"/>
      <c r="CG23" s="20"/>
      <c r="CH23" s="20"/>
      <c r="CI23" s="20"/>
      <c r="CJ23" s="20"/>
      <c r="CK23" s="20"/>
      <c r="CL23" s="20"/>
      <c r="CM23" s="20"/>
      <c r="CN23" s="20"/>
      <c r="CO23" s="20"/>
      <c r="CP23" s="20"/>
      <c r="CQ23" s="27"/>
      <c r="CR23" s="20"/>
      <c r="CS23" s="20"/>
      <c r="CT23" s="20"/>
      <c r="CU23" s="20"/>
      <c r="CV23" s="20"/>
      <c r="CW23" s="20"/>
      <c r="CX23" s="363"/>
      <c r="CY23" s="20"/>
      <c r="CZ23" s="28"/>
      <c r="DA23" s="28"/>
      <c r="DB23" s="27"/>
      <c r="DC23" s="27"/>
      <c r="DD23" s="27"/>
      <c r="DE23" s="28"/>
      <c r="DF23" s="20"/>
      <c r="DG23" s="20"/>
      <c r="DH23" s="29"/>
      <c r="DI23" s="20"/>
      <c r="DJ23" s="20"/>
      <c r="DK23" s="20"/>
      <c r="DL23" s="20"/>
      <c r="DM23" s="28"/>
      <c r="DN23" s="103"/>
      <c r="DO23" s="103"/>
      <c r="DP23" s="27"/>
      <c r="DQ23" s="28"/>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row>
    <row r="24" spans="1:148">
      <c r="A24" s="51" t="s">
        <v>379</v>
      </c>
      <c r="B24" s="1068" t="s">
        <v>417</v>
      </c>
      <c r="C24" s="387">
        <v>400</v>
      </c>
      <c r="D24" s="722">
        <f t="shared" si="5"/>
        <v>0</v>
      </c>
      <c r="E24" s="387">
        <v>426</v>
      </c>
      <c r="F24" s="51"/>
      <c r="G24" s="881"/>
      <c r="H24" s="718"/>
      <c r="I24" s="51"/>
      <c r="J24" s="51"/>
      <c r="K24" s="51"/>
      <c r="L24" s="8"/>
      <c r="M24" s="57"/>
      <c r="N24" s="51"/>
      <c r="O24" s="584"/>
      <c r="P24" s="51"/>
      <c r="Q24" s="585" t="s">
        <v>507</v>
      </c>
      <c r="R24" s="586"/>
      <c r="S24" s="586"/>
      <c r="T24" s="586"/>
      <c r="U24" s="587"/>
      <c r="V24" s="587"/>
      <c r="W24" s="585"/>
      <c r="X24" s="585"/>
      <c r="Y24" s="588"/>
      <c r="Z24" s="57"/>
      <c r="AA24" s="586"/>
      <c r="AB24" s="51"/>
      <c r="AC24" s="51"/>
      <c r="AD24" s="51"/>
      <c r="AE24" s="51"/>
      <c r="AF24" s="586"/>
      <c r="AG24" s="51"/>
      <c r="AH24" s="51"/>
      <c r="AI24" s="51"/>
      <c r="AJ24" s="51"/>
      <c r="AK24" s="51"/>
      <c r="AL24" s="51"/>
      <c r="AM24" s="51"/>
      <c r="AN24" s="51"/>
      <c r="AO24" s="51"/>
      <c r="AP24" s="51"/>
      <c r="AQ24" s="51"/>
      <c r="AR24" s="51"/>
      <c r="AS24" s="51"/>
      <c r="AT24" s="51"/>
      <c r="AU24" s="51"/>
      <c r="AV24" s="51"/>
      <c r="AW24" s="51"/>
      <c r="AX24" s="51"/>
      <c r="AY24" s="51"/>
      <c r="AZ24" s="51"/>
      <c r="BA24" s="51"/>
      <c r="BB24" s="51"/>
      <c r="BC24" s="51" t="s">
        <v>20</v>
      </c>
      <c r="BD24" s="57"/>
      <c r="BE24" s="51"/>
      <c r="BF24" s="51"/>
      <c r="BG24" s="51"/>
      <c r="BH24" s="51"/>
      <c r="BI24" s="51"/>
      <c r="BJ24" s="57"/>
      <c r="BK24" s="57"/>
      <c r="BL24" s="57"/>
      <c r="BM24" s="57"/>
      <c r="BN24" s="57"/>
      <c r="BO24" s="57"/>
      <c r="BP24" s="57"/>
      <c r="BQ24" s="57"/>
      <c r="BR24" s="57"/>
      <c r="BS24" s="57"/>
      <c r="BT24" s="57"/>
      <c r="BU24" s="57"/>
      <c r="BV24" s="57"/>
      <c r="BW24" s="58"/>
      <c r="BX24" s="58"/>
      <c r="BY24" s="58"/>
      <c r="BZ24" s="51"/>
      <c r="CA24" s="51"/>
      <c r="CB24" s="51"/>
      <c r="CC24" s="51"/>
      <c r="CD24" s="51"/>
      <c r="CE24" s="51"/>
      <c r="CF24" s="51"/>
      <c r="CG24" s="51"/>
      <c r="CH24" s="51"/>
      <c r="CI24" s="51"/>
      <c r="CJ24" s="51"/>
      <c r="CK24" s="51"/>
      <c r="CL24" s="51"/>
      <c r="CM24" s="51"/>
      <c r="CN24" s="51"/>
      <c r="CO24" s="51"/>
      <c r="CP24" s="51"/>
      <c r="CQ24" s="58"/>
      <c r="CR24" s="51"/>
      <c r="CS24" s="51"/>
      <c r="CT24" s="51"/>
      <c r="CU24" s="51"/>
      <c r="CV24" s="51"/>
      <c r="CW24" s="51"/>
      <c r="CX24" s="377"/>
      <c r="CY24" s="51"/>
      <c r="CZ24" s="59"/>
      <c r="DA24" s="59"/>
      <c r="DB24" s="58"/>
      <c r="DC24" s="58"/>
      <c r="DD24" s="58"/>
      <c r="DE24" s="59"/>
      <c r="DF24" s="51"/>
      <c r="DG24" s="51"/>
      <c r="DH24" s="60"/>
      <c r="DI24" s="51"/>
      <c r="DJ24" s="51"/>
      <c r="DK24" s="51"/>
      <c r="DL24" s="51"/>
      <c r="DM24" s="59"/>
      <c r="DN24" s="102"/>
      <c r="DO24" s="102"/>
      <c r="DP24" s="58"/>
      <c r="DQ24" s="59"/>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row>
    <row r="25" spans="1:148" s="30" customFormat="1">
      <c r="A25" s="20" t="s">
        <v>380</v>
      </c>
      <c r="B25" s="1069" t="s">
        <v>411</v>
      </c>
      <c r="C25" s="347">
        <v>400</v>
      </c>
      <c r="D25" s="721">
        <f t="shared" si="5"/>
        <v>0</v>
      </c>
      <c r="E25" s="347">
        <v>105</v>
      </c>
      <c r="F25" s="20"/>
      <c r="G25" s="878"/>
      <c r="H25" s="717"/>
      <c r="I25" s="20"/>
      <c r="J25" s="20"/>
      <c r="K25" s="20"/>
      <c r="L25" s="21"/>
      <c r="M25" s="26"/>
      <c r="N25" s="20"/>
      <c r="O25" s="62"/>
      <c r="P25" s="20"/>
      <c r="Q25" s="22" t="s">
        <v>507</v>
      </c>
      <c r="R25" s="23"/>
      <c r="S25" s="23"/>
      <c r="T25" s="23"/>
      <c r="U25" s="24"/>
      <c r="V25" s="24"/>
      <c r="W25" s="22"/>
      <c r="X25" s="22"/>
      <c r="Y25" s="25"/>
      <c r="Z25" s="26"/>
      <c r="AA25" s="23"/>
      <c r="AB25" s="20"/>
      <c r="AC25" s="20"/>
      <c r="AD25" s="20"/>
      <c r="AE25" s="20"/>
      <c r="AF25" s="23"/>
      <c r="AG25" s="20"/>
      <c r="AH25" s="20"/>
      <c r="AI25" s="20"/>
      <c r="AJ25" s="20"/>
      <c r="AK25" s="20"/>
      <c r="AL25" s="20"/>
      <c r="AM25" s="20"/>
      <c r="AN25" s="20"/>
      <c r="AO25" s="20"/>
      <c r="AP25" s="20"/>
      <c r="AQ25" s="20"/>
      <c r="AR25" s="20"/>
      <c r="AS25" s="20"/>
      <c r="AT25" s="20"/>
      <c r="AU25" s="20"/>
      <c r="AV25" s="20"/>
      <c r="AW25" s="20"/>
      <c r="AX25" s="20"/>
      <c r="AY25" s="20"/>
      <c r="AZ25" s="20"/>
      <c r="BA25" s="20"/>
      <c r="BB25" s="20"/>
      <c r="BC25" s="20" t="s">
        <v>20</v>
      </c>
      <c r="BD25" s="26"/>
      <c r="BE25" s="20"/>
      <c r="BF25" s="20"/>
      <c r="BG25" s="20"/>
      <c r="BH25" s="20"/>
      <c r="BI25" s="20"/>
      <c r="BJ25" s="26"/>
      <c r="BK25" s="26"/>
      <c r="BL25" s="26"/>
      <c r="BM25" s="26"/>
      <c r="BN25" s="26"/>
      <c r="BO25" s="26"/>
      <c r="BP25" s="26"/>
      <c r="BQ25" s="26"/>
      <c r="BR25" s="26"/>
      <c r="BS25" s="26"/>
      <c r="BT25" s="26"/>
      <c r="BU25" s="26"/>
      <c r="BV25" s="26"/>
      <c r="BW25" s="27"/>
      <c r="BX25" s="27"/>
      <c r="BY25" s="27"/>
      <c r="BZ25" s="20"/>
      <c r="CA25" s="20"/>
      <c r="CB25" s="20"/>
      <c r="CC25" s="20"/>
      <c r="CD25" s="20"/>
      <c r="CE25" s="20"/>
      <c r="CF25" s="20"/>
      <c r="CG25" s="20"/>
      <c r="CH25" s="20"/>
      <c r="CI25" s="20"/>
      <c r="CJ25" s="20"/>
      <c r="CK25" s="20"/>
      <c r="CL25" s="20"/>
      <c r="CM25" s="20"/>
      <c r="CN25" s="20"/>
      <c r="CO25" s="20"/>
      <c r="CP25" s="20"/>
      <c r="CQ25" s="27"/>
      <c r="CR25" s="20"/>
      <c r="CS25" s="20"/>
      <c r="CT25" s="20"/>
      <c r="CU25" s="20"/>
      <c r="CV25" s="20"/>
      <c r="CW25" s="20"/>
      <c r="CX25" s="363"/>
      <c r="CY25" s="20"/>
      <c r="CZ25" s="28"/>
      <c r="DA25" s="28"/>
      <c r="DB25" s="27"/>
      <c r="DC25" s="27"/>
      <c r="DD25" s="27"/>
      <c r="DE25" s="28"/>
      <c r="DF25" s="20"/>
      <c r="DG25" s="20"/>
      <c r="DH25" s="29"/>
      <c r="DI25" s="20"/>
      <c r="DJ25" s="20"/>
      <c r="DK25" s="20"/>
      <c r="DL25" s="20"/>
      <c r="DM25" s="28"/>
      <c r="DN25" s="103"/>
      <c r="DO25" s="103"/>
      <c r="DP25" s="27"/>
      <c r="DQ25" s="28"/>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row>
    <row r="26" spans="1:148">
      <c r="A26" s="51" t="s">
        <v>759</v>
      </c>
      <c r="B26" s="1068" t="s">
        <v>418</v>
      </c>
      <c r="C26" s="387">
        <v>1638</v>
      </c>
      <c r="D26" s="722">
        <f t="shared" si="5"/>
        <v>8357.7142857142862</v>
      </c>
      <c r="E26" s="589">
        <v>11324</v>
      </c>
      <c r="F26" s="51" t="s">
        <v>236</v>
      </c>
      <c r="G26" s="882" t="s">
        <v>639</v>
      </c>
      <c r="H26" s="718">
        <v>10000</v>
      </c>
      <c r="I26" s="51" t="s">
        <v>301</v>
      </c>
      <c r="J26" s="51"/>
      <c r="K26" s="51" t="s">
        <v>5</v>
      </c>
      <c r="L26" s="51" t="s">
        <v>237</v>
      </c>
      <c r="M26" s="393">
        <v>41.121589999999998</v>
      </c>
      <c r="N26" s="51">
        <v>22.52656</v>
      </c>
      <c r="O26" s="584">
        <v>0</v>
      </c>
      <c r="P26" s="51">
        <v>0</v>
      </c>
      <c r="Q26" s="591" t="s">
        <v>508</v>
      </c>
      <c r="R26" s="592"/>
      <c r="S26" s="586" t="s">
        <v>513</v>
      </c>
      <c r="T26" s="586" t="s">
        <v>0</v>
      </c>
      <c r="U26" s="587" t="s">
        <v>20</v>
      </c>
      <c r="V26" s="587" t="s">
        <v>20</v>
      </c>
      <c r="W26" s="585" t="s">
        <v>20</v>
      </c>
      <c r="X26" s="585" t="s">
        <v>20</v>
      </c>
      <c r="Y26" s="588" t="s">
        <v>20</v>
      </c>
      <c r="Z26" s="57" t="s">
        <v>198</v>
      </c>
      <c r="AA26" s="586"/>
      <c r="AB26" s="51"/>
      <c r="AC26" s="51" t="s">
        <v>196</v>
      </c>
      <c r="AD26" s="51"/>
      <c r="AE26" s="51">
        <v>0</v>
      </c>
      <c r="AF26" s="586" t="s">
        <v>197</v>
      </c>
      <c r="AG26" s="51"/>
      <c r="AH26" s="51"/>
      <c r="AI26" s="51">
        <v>0</v>
      </c>
      <c r="AJ26" s="51">
        <v>0</v>
      </c>
      <c r="AK26" s="51">
        <v>0</v>
      </c>
      <c r="AL26" s="51" t="s">
        <v>371</v>
      </c>
      <c r="AM26" s="160" t="s">
        <v>719</v>
      </c>
      <c r="AN26" s="51"/>
      <c r="AO26" s="51" t="s">
        <v>0</v>
      </c>
      <c r="AP26" s="51"/>
      <c r="AQ26" s="51">
        <v>28</v>
      </c>
      <c r="AR26" s="51">
        <v>24</v>
      </c>
      <c r="AS26" s="51">
        <v>17</v>
      </c>
      <c r="AT26" s="51">
        <v>0</v>
      </c>
      <c r="AU26" s="51">
        <v>0</v>
      </c>
      <c r="AV26" s="51"/>
      <c r="AW26" s="51">
        <v>7000</v>
      </c>
      <c r="AX26" s="51"/>
      <c r="AY26" s="51">
        <v>3000</v>
      </c>
      <c r="AZ26" s="51"/>
      <c r="BA26" s="51"/>
      <c r="BB26" s="51"/>
      <c r="BC26" s="51" t="s">
        <v>20</v>
      </c>
      <c r="BD26" s="57"/>
      <c r="BE26" s="51"/>
      <c r="BF26" s="51"/>
      <c r="BG26" s="51"/>
      <c r="BH26" s="51"/>
      <c r="BI26" s="51"/>
      <c r="BJ26" s="57">
        <v>98</v>
      </c>
      <c r="BK26" s="57" t="s">
        <v>20</v>
      </c>
      <c r="BL26" s="57"/>
      <c r="BM26" s="57"/>
      <c r="BN26" s="57"/>
      <c r="BO26" s="57"/>
      <c r="BP26" s="57"/>
      <c r="BQ26" s="57"/>
      <c r="BR26" s="57"/>
      <c r="BS26" s="57"/>
      <c r="BT26" s="57"/>
      <c r="BU26" s="57" t="s">
        <v>0</v>
      </c>
      <c r="BV26" s="57" t="s">
        <v>0</v>
      </c>
      <c r="BW26" s="58" t="s">
        <v>309</v>
      </c>
      <c r="BX26" s="58" t="s">
        <v>428</v>
      </c>
      <c r="BY26" s="58" t="s">
        <v>0</v>
      </c>
      <c r="BZ26" s="51" t="s">
        <v>0</v>
      </c>
      <c r="CA26" s="51" t="s">
        <v>0</v>
      </c>
      <c r="CB26" s="51" t="s">
        <v>20</v>
      </c>
      <c r="CC26" s="51">
        <v>100</v>
      </c>
      <c r="CD26" s="51" t="s">
        <v>0</v>
      </c>
      <c r="CE26" s="51" t="s">
        <v>0</v>
      </c>
      <c r="CF26" s="51" t="s">
        <v>312</v>
      </c>
      <c r="CG26" s="51" t="s">
        <v>20</v>
      </c>
      <c r="CH26" s="51" t="s">
        <v>311</v>
      </c>
      <c r="CI26" s="51" t="s">
        <v>20</v>
      </c>
      <c r="CJ26" s="51" t="s">
        <v>0</v>
      </c>
      <c r="CK26" s="51" t="s">
        <v>0</v>
      </c>
      <c r="CL26" s="51" t="s">
        <v>315</v>
      </c>
      <c r="CM26" s="51" t="s">
        <v>20</v>
      </c>
      <c r="CN26" s="51" t="s">
        <v>0</v>
      </c>
      <c r="CO26" s="51" t="s">
        <v>20</v>
      </c>
      <c r="CP26" s="51" t="s">
        <v>20</v>
      </c>
      <c r="CQ26" s="58"/>
      <c r="CR26" s="51" t="s">
        <v>0</v>
      </c>
      <c r="CS26" s="51" t="s">
        <v>0</v>
      </c>
      <c r="CT26" s="51" t="s">
        <v>311</v>
      </c>
      <c r="CU26" s="51" t="s">
        <v>0</v>
      </c>
      <c r="CV26" s="350" t="s">
        <v>316</v>
      </c>
      <c r="CW26" s="351"/>
      <c r="CX26" s="377"/>
      <c r="CY26" s="51" t="s">
        <v>320</v>
      </c>
      <c r="CZ26" s="59" t="s">
        <v>0</v>
      </c>
      <c r="DA26" s="59" t="s">
        <v>0</v>
      </c>
      <c r="DB26" s="58" t="s">
        <v>0</v>
      </c>
      <c r="DC26" s="58" t="s">
        <v>0</v>
      </c>
      <c r="DD26" s="58" t="s">
        <v>0</v>
      </c>
      <c r="DE26" s="59" t="s">
        <v>20</v>
      </c>
      <c r="DF26" s="51" t="s">
        <v>0</v>
      </c>
      <c r="DG26" s="51" t="s">
        <v>0</v>
      </c>
      <c r="DH26" s="60" t="s">
        <v>0</v>
      </c>
      <c r="DI26" s="51" t="s">
        <v>20</v>
      </c>
      <c r="DJ26" s="51" t="s">
        <v>238</v>
      </c>
      <c r="DK26" s="51" t="s">
        <v>239</v>
      </c>
      <c r="DL26" s="350" t="s">
        <v>240</v>
      </c>
      <c r="DM26" s="352"/>
      <c r="DN26" s="102">
        <v>202052966029444</v>
      </c>
      <c r="DO26" s="102" t="s">
        <v>241</v>
      </c>
      <c r="DP26" s="58">
        <v>1158</v>
      </c>
      <c r="DQ26" s="59" t="s">
        <v>242</v>
      </c>
      <c r="DR26" s="51" t="s">
        <v>243</v>
      </c>
      <c r="DS26" s="51">
        <v>6</v>
      </c>
      <c r="DT26" s="51"/>
      <c r="DU26" s="51">
        <v>-1</v>
      </c>
      <c r="DV26" s="51"/>
      <c r="DW26" s="51"/>
      <c r="DX26" s="51"/>
      <c r="DY26" s="51"/>
      <c r="DZ26" s="51"/>
      <c r="EA26" s="51"/>
      <c r="EB26" s="51"/>
      <c r="EC26" s="51"/>
      <c r="ED26" s="51"/>
      <c r="EE26" s="51"/>
      <c r="EF26" s="51"/>
      <c r="EG26" s="51"/>
      <c r="EH26" s="51"/>
      <c r="EI26" s="51"/>
      <c r="EJ26" s="51"/>
      <c r="EK26" s="51"/>
      <c r="EL26" s="51"/>
      <c r="EM26" s="51"/>
      <c r="EN26" s="51"/>
      <c r="EO26" s="51"/>
      <c r="EP26" s="51"/>
      <c r="EQ26" s="51"/>
      <c r="ER26" s="51"/>
    </row>
    <row r="27" spans="1:148" s="30" customFormat="1">
      <c r="A27" s="20" t="s">
        <v>381</v>
      </c>
      <c r="B27" s="1069" t="s">
        <v>412</v>
      </c>
      <c r="C27" s="347">
        <v>400</v>
      </c>
      <c r="D27" s="721">
        <f t="shared" si="5"/>
        <v>0</v>
      </c>
      <c r="E27" s="347">
        <v>351</v>
      </c>
      <c r="F27" s="20"/>
      <c r="G27" s="878"/>
      <c r="H27" s="717"/>
      <c r="I27" s="20"/>
      <c r="J27" s="20"/>
      <c r="K27" s="20"/>
      <c r="L27" s="21"/>
      <c r="M27" s="26"/>
      <c r="N27" s="20"/>
      <c r="O27" s="62"/>
      <c r="P27" s="20"/>
      <c r="Q27" s="22" t="s">
        <v>507</v>
      </c>
      <c r="R27" s="23"/>
      <c r="S27" s="23"/>
      <c r="T27" s="23"/>
      <c r="U27" s="24"/>
      <c r="V27" s="24"/>
      <c r="W27" s="22"/>
      <c r="X27" s="22"/>
      <c r="Y27" s="25"/>
      <c r="Z27" s="26"/>
      <c r="AA27" s="23"/>
      <c r="AB27" s="20"/>
      <c r="AC27" s="20"/>
      <c r="AD27" s="20"/>
      <c r="AE27" s="20"/>
      <c r="AF27" s="23"/>
      <c r="AG27" s="20"/>
      <c r="AH27" s="20"/>
      <c r="AI27" s="20"/>
      <c r="AJ27" s="20"/>
      <c r="AK27" s="20"/>
      <c r="AL27" s="20"/>
      <c r="AM27" s="20"/>
      <c r="AN27" s="20"/>
      <c r="AO27" s="20"/>
      <c r="AP27" s="20"/>
      <c r="AQ27" s="20"/>
      <c r="AR27" s="20"/>
      <c r="AS27" s="20"/>
      <c r="AT27" s="20"/>
      <c r="AU27" s="20"/>
      <c r="AV27" s="20"/>
      <c r="AW27" s="20"/>
      <c r="AX27" s="20"/>
      <c r="AY27" s="20"/>
      <c r="AZ27" s="20"/>
      <c r="BA27" s="20"/>
      <c r="BB27" s="20"/>
      <c r="BC27" s="20" t="s">
        <v>20</v>
      </c>
      <c r="BD27" s="26"/>
      <c r="BE27" s="20"/>
      <c r="BF27" s="20"/>
      <c r="BG27" s="20"/>
      <c r="BH27" s="20"/>
      <c r="BI27" s="20"/>
      <c r="BJ27" s="26"/>
      <c r="BK27" s="26"/>
      <c r="BL27" s="26"/>
      <c r="BM27" s="26"/>
      <c r="BN27" s="26"/>
      <c r="BO27" s="26"/>
      <c r="BP27" s="26"/>
      <c r="BQ27" s="26"/>
      <c r="BR27" s="26"/>
      <c r="BS27" s="26"/>
      <c r="BT27" s="26"/>
      <c r="BU27" s="26"/>
      <c r="BV27" s="26"/>
      <c r="BW27" s="27"/>
      <c r="BX27" s="27"/>
      <c r="BY27" s="27"/>
      <c r="BZ27" s="20"/>
      <c r="CA27" s="20"/>
      <c r="CB27" s="20"/>
      <c r="CC27" s="20"/>
      <c r="CD27" s="20"/>
      <c r="CE27" s="20"/>
      <c r="CF27" s="20"/>
      <c r="CG27" s="20"/>
      <c r="CH27" s="20"/>
      <c r="CI27" s="20"/>
      <c r="CJ27" s="20"/>
      <c r="CK27" s="20"/>
      <c r="CL27" s="20"/>
      <c r="CM27" s="20"/>
      <c r="CN27" s="20"/>
      <c r="CO27" s="20"/>
      <c r="CP27" s="20"/>
      <c r="CQ27" s="27"/>
      <c r="CR27" s="20"/>
      <c r="CS27" s="20"/>
      <c r="CT27" s="20"/>
      <c r="CU27" s="20"/>
      <c r="CV27" s="20"/>
      <c r="CW27" s="20"/>
      <c r="CX27" s="363"/>
      <c r="CY27" s="20"/>
      <c r="CZ27" s="28"/>
      <c r="DA27" s="28"/>
      <c r="DB27" s="27"/>
      <c r="DC27" s="27"/>
      <c r="DD27" s="27"/>
      <c r="DE27" s="28"/>
      <c r="DF27" s="20"/>
      <c r="DG27" s="20"/>
      <c r="DH27" s="29"/>
      <c r="DI27" s="20"/>
      <c r="DJ27" s="20"/>
      <c r="DK27" s="20"/>
      <c r="DL27" s="20"/>
      <c r="DM27" s="28"/>
      <c r="DN27" s="103"/>
      <c r="DO27" s="103"/>
      <c r="DP27" s="27"/>
      <c r="DQ27" s="28"/>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row>
    <row r="28" spans="1:148">
      <c r="A28" s="4" t="s">
        <v>382</v>
      </c>
      <c r="B28" s="1068" t="s">
        <v>413</v>
      </c>
      <c r="C28" s="346"/>
      <c r="D28" s="720">
        <f t="shared" si="5"/>
        <v>0</v>
      </c>
      <c r="E28" s="596">
        <v>1279</v>
      </c>
      <c r="F28" s="4"/>
      <c r="G28" s="879"/>
      <c r="H28" s="719"/>
      <c r="I28" s="4"/>
      <c r="J28" s="4"/>
      <c r="K28" s="4"/>
      <c r="L28" s="9"/>
      <c r="M28" s="160"/>
      <c r="N28" s="4"/>
      <c r="O28" s="61"/>
      <c r="P28" s="4"/>
      <c r="Q28" s="10" t="s">
        <v>508</v>
      </c>
      <c r="R28" s="11"/>
      <c r="S28" s="11"/>
      <c r="T28" s="11"/>
      <c r="U28" s="12"/>
      <c r="V28" s="12"/>
      <c r="W28" s="10"/>
      <c r="X28" s="10"/>
      <c r="Y28" s="13"/>
      <c r="Z28" s="160"/>
      <c r="AA28" s="11"/>
      <c r="AB28" s="4"/>
      <c r="AC28" s="4"/>
      <c r="AD28" s="4"/>
      <c r="AE28" s="4"/>
      <c r="AF28" s="11"/>
      <c r="AG28" s="4"/>
      <c r="AH28" s="4"/>
      <c r="AI28" s="4"/>
      <c r="AJ28" s="4"/>
      <c r="AK28" s="4"/>
      <c r="AL28" s="4"/>
      <c r="AM28" s="4"/>
      <c r="AN28" s="51"/>
      <c r="AO28" s="51"/>
      <c r="AP28" s="51"/>
      <c r="AQ28" s="51"/>
      <c r="AR28" s="51"/>
      <c r="AS28" s="51"/>
      <c r="AT28" s="51"/>
      <c r="AU28" s="51"/>
      <c r="AV28" s="51"/>
      <c r="AW28" s="51"/>
      <c r="AX28" s="51"/>
      <c r="AY28" s="51"/>
      <c r="AZ28" s="51"/>
      <c r="BA28" s="51"/>
      <c r="BB28" s="51"/>
      <c r="BC28" s="51" t="s">
        <v>20</v>
      </c>
      <c r="BD28" s="57"/>
      <c r="BE28" s="51"/>
      <c r="BF28" s="51"/>
      <c r="BG28" s="51"/>
      <c r="BH28" s="51"/>
      <c r="BI28" s="51"/>
      <c r="BJ28" s="57"/>
      <c r="BK28" s="57"/>
      <c r="BL28" s="57"/>
      <c r="BM28" s="57"/>
      <c r="BN28" s="57"/>
      <c r="BO28" s="57"/>
      <c r="BP28" s="57"/>
      <c r="BQ28" s="57"/>
      <c r="BR28" s="57"/>
      <c r="BS28" s="57"/>
      <c r="BT28" s="57"/>
      <c r="BU28" s="57"/>
      <c r="BV28" s="57"/>
      <c r="BW28" s="58"/>
      <c r="BX28" s="58"/>
      <c r="BY28" s="58"/>
      <c r="BZ28" s="51"/>
      <c r="CA28" s="51"/>
      <c r="CB28" s="51"/>
      <c r="CC28" s="51"/>
      <c r="CD28" s="51"/>
      <c r="CE28" s="51"/>
      <c r="CF28" s="51"/>
      <c r="CG28" s="51"/>
      <c r="CH28" s="51"/>
      <c r="CI28" s="51"/>
      <c r="CJ28" s="51"/>
      <c r="CK28" s="51"/>
      <c r="CL28" s="51"/>
      <c r="CM28" s="51"/>
      <c r="CN28" s="51"/>
      <c r="CO28" s="51"/>
      <c r="CP28" s="51"/>
      <c r="CQ28" s="58"/>
      <c r="CR28" s="51"/>
      <c r="CS28" s="51"/>
      <c r="CT28" s="51"/>
      <c r="CU28" s="51"/>
      <c r="CV28" s="51"/>
      <c r="CW28" s="51"/>
      <c r="CX28" s="377"/>
      <c r="CY28" s="51"/>
      <c r="CZ28" s="59"/>
      <c r="DA28" s="59"/>
      <c r="DB28" s="58"/>
      <c r="DC28" s="58"/>
      <c r="DD28" s="58"/>
      <c r="DE28" s="59"/>
      <c r="DF28" s="51"/>
      <c r="DG28" s="51"/>
      <c r="DH28" s="60"/>
      <c r="DI28" s="51"/>
      <c r="DJ28" s="51"/>
      <c r="DK28" s="51"/>
      <c r="DL28" s="51"/>
      <c r="DM28" s="59"/>
      <c r="DN28" s="102"/>
      <c r="DO28" s="102"/>
      <c r="DP28" s="58"/>
      <c r="DQ28" s="59"/>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row>
    <row r="29" spans="1:148" s="56" customFormat="1">
      <c r="A29" s="160" t="s">
        <v>207</v>
      </c>
      <c r="B29" s="1068" t="s">
        <v>695</v>
      </c>
      <c r="C29" s="367">
        <v>400</v>
      </c>
      <c r="D29" s="720">
        <f t="shared" si="5"/>
        <v>197</v>
      </c>
      <c r="E29" s="367">
        <v>207</v>
      </c>
      <c r="F29" s="160" t="s">
        <v>185</v>
      </c>
      <c r="G29" s="873" t="s">
        <v>639</v>
      </c>
      <c r="H29" s="714">
        <v>215</v>
      </c>
      <c r="I29" s="160" t="s">
        <v>708</v>
      </c>
      <c r="J29" s="160"/>
      <c r="K29" s="160" t="s">
        <v>5</v>
      </c>
      <c r="L29" s="160" t="s">
        <v>208</v>
      </c>
      <c r="M29" s="368">
        <v>39.889899999999997</v>
      </c>
      <c r="N29" s="160">
        <v>20.59957</v>
      </c>
      <c r="O29" s="369">
        <v>0</v>
      </c>
      <c r="P29" s="160">
        <v>0</v>
      </c>
      <c r="Q29" s="370" t="s">
        <v>507</v>
      </c>
      <c r="R29" s="371"/>
      <c r="S29" s="11" t="s">
        <v>708</v>
      </c>
      <c r="T29" s="372" t="s">
        <v>20</v>
      </c>
      <c r="U29" s="373" t="s">
        <v>20</v>
      </c>
      <c r="V29" s="373" t="s">
        <v>0</v>
      </c>
      <c r="W29" s="374" t="s">
        <v>20</v>
      </c>
      <c r="X29" s="374" t="s">
        <v>20</v>
      </c>
      <c r="Y29" s="160" t="s">
        <v>20</v>
      </c>
      <c r="Z29" s="160" t="s">
        <v>198</v>
      </c>
      <c r="AA29" s="372"/>
      <c r="AB29" s="160">
        <v>72</v>
      </c>
      <c r="AC29" s="160" t="s">
        <v>197</v>
      </c>
      <c r="AD29" s="160"/>
      <c r="AE29" s="160">
        <v>18</v>
      </c>
      <c r="AF29" s="372"/>
      <c r="AG29" s="160"/>
      <c r="AH29" s="160"/>
      <c r="AI29" s="160">
        <v>25</v>
      </c>
      <c r="AJ29" s="160">
        <v>25</v>
      </c>
      <c r="AK29" s="160">
        <v>50</v>
      </c>
      <c r="AL29" s="160" t="s">
        <v>371</v>
      </c>
      <c r="AM29" s="160" t="s">
        <v>719</v>
      </c>
      <c r="AN29" s="57"/>
      <c r="AO29" s="57" t="s">
        <v>20</v>
      </c>
      <c r="AP29" s="57"/>
      <c r="AQ29" s="57">
        <v>5</v>
      </c>
      <c r="AR29" s="57"/>
      <c r="AS29" s="57"/>
      <c r="AT29" s="57"/>
      <c r="AU29" s="57"/>
      <c r="AV29" s="57"/>
      <c r="AW29" s="57">
        <v>197</v>
      </c>
      <c r="AX29" s="57"/>
      <c r="AY29" s="57">
        <v>5</v>
      </c>
      <c r="AZ29" s="57"/>
      <c r="BA29" s="57"/>
      <c r="BB29" s="57"/>
      <c r="BC29" s="57" t="s">
        <v>20</v>
      </c>
      <c r="BD29" s="57">
        <v>100</v>
      </c>
      <c r="BE29" s="57">
        <v>100</v>
      </c>
      <c r="BF29" s="57"/>
      <c r="BG29" s="57">
        <v>0</v>
      </c>
      <c r="BH29" s="57">
        <v>0</v>
      </c>
      <c r="BI29" s="57"/>
      <c r="BJ29" s="57">
        <v>17</v>
      </c>
      <c r="BK29" s="57" t="s">
        <v>20</v>
      </c>
      <c r="BL29" s="57">
        <v>0</v>
      </c>
      <c r="BM29" s="57"/>
      <c r="BN29" s="57">
        <v>19</v>
      </c>
      <c r="BO29" s="57">
        <v>0</v>
      </c>
      <c r="BP29" s="57" t="s">
        <v>20</v>
      </c>
      <c r="BQ29" s="57"/>
      <c r="BR29" s="57"/>
      <c r="BS29" s="57">
        <v>35</v>
      </c>
      <c r="BT29" s="57">
        <v>0</v>
      </c>
      <c r="BU29" s="57" t="s">
        <v>188</v>
      </c>
      <c r="BV29" s="57" t="s">
        <v>0</v>
      </c>
      <c r="BW29" s="57" t="s">
        <v>277</v>
      </c>
      <c r="BX29" s="57" t="s">
        <v>427</v>
      </c>
      <c r="BY29" s="57" t="s">
        <v>0</v>
      </c>
      <c r="BZ29" s="57" t="s">
        <v>0</v>
      </c>
      <c r="CA29" s="57" t="s">
        <v>20</v>
      </c>
      <c r="CB29" s="57" t="s">
        <v>20</v>
      </c>
      <c r="CC29" s="57">
        <v>100</v>
      </c>
      <c r="CD29" s="57" t="s">
        <v>20</v>
      </c>
      <c r="CE29" s="57" t="s">
        <v>0</v>
      </c>
      <c r="CF29" s="57" t="s">
        <v>312</v>
      </c>
      <c r="CG29" s="57" t="s">
        <v>20</v>
      </c>
      <c r="CH29" s="57" t="s">
        <v>20</v>
      </c>
      <c r="CI29" s="57" t="s">
        <v>0</v>
      </c>
      <c r="CJ29" s="57" t="s">
        <v>20</v>
      </c>
      <c r="CK29" s="57" t="s">
        <v>0</v>
      </c>
      <c r="CL29" s="57" t="s">
        <v>244</v>
      </c>
      <c r="CM29" s="57" t="s">
        <v>20</v>
      </c>
      <c r="CN29" s="57" t="s">
        <v>20</v>
      </c>
      <c r="CO29" s="57" t="s">
        <v>20</v>
      </c>
      <c r="CP29" s="57" t="s">
        <v>20</v>
      </c>
      <c r="CQ29" s="57"/>
      <c r="CR29" s="57" t="s">
        <v>20</v>
      </c>
      <c r="CS29" s="57" t="s">
        <v>0</v>
      </c>
      <c r="CT29" s="57" t="s">
        <v>20</v>
      </c>
      <c r="CU29" s="57" t="s">
        <v>20</v>
      </c>
      <c r="CV29" s="375" t="s">
        <v>316</v>
      </c>
      <c r="CW29" s="376"/>
      <c r="CX29" s="377">
        <v>200</v>
      </c>
      <c r="CY29" s="57"/>
      <c r="CZ29" s="377" t="s">
        <v>20</v>
      </c>
      <c r="DA29" s="377" t="s">
        <v>0</v>
      </c>
      <c r="DB29" s="57" t="s">
        <v>0</v>
      </c>
      <c r="DC29" s="57" t="s">
        <v>20</v>
      </c>
      <c r="DD29" s="57" t="s">
        <v>20</v>
      </c>
      <c r="DE29" s="377" t="s">
        <v>20</v>
      </c>
      <c r="DF29" s="57" t="s">
        <v>20</v>
      </c>
      <c r="DG29" s="57" t="s">
        <v>0</v>
      </c>
      <c r="DH29" s="57" t="s">
        <v>20</v>
      </c>
      <c r="DI29" s="57" t="s">
        <v>20</v>
      </c>
      <c r="DJ29" s="57" t="s">
        <v>209</v>
      </c>
      <c r="DK29" s="57" t="s">
        <v>210</v>
      </c>
      <c r="DL29" s="375" t="s">
        <v>211</v>
      </c>
      <c r="DM29" s="378"/>
      <c r="DN29" s="379">
        <v>202052965802541</v>
      </c>
      <c r="DO29" s="379" t="s">
        <v>212</v>
      </c>
      <c r="DP29" s="57">
        <v>887</v>
      </c>
      <c r="DQ29" s="377" t="s">
        <v>213</v>
      </c>
      <c r="DR29" s="57" t="s">
        <v>214</v>
      </c>
      <c r="DS29" s="57">
        <v>1</v>
      </c>
      <c r="DT29" s="57"/>
      <c r="DU29" s="57">
        <v>-1</v>
      </c>
      <c r="DV29" s="57"/>
      <c r="DW29" s="57"/>
      <c r="DX29" s="57"/>
      <c r="DY29" s="57"/>
      <c r="DZ29" s="57"/>
      <c r="EA29" s="57"/>
      <c r="EB29" s="57"/>
      <c r="EC29" s="57"/>
      <c r="ED29" s="57"/>
      <c r="EE29" s="57"/>
      <c r="EF29" s="57"/>
      <c r="EG29" s="57"/>
      <c r="EH29" s="57"/>
      <c r="EI29" s="57"/>
      <c r="EJ29" s="57"/>
      <c r="EK29" s="57"/>
      <c r="EL29" s="57"/>
      <c r="EM29" s="57"/>
      <c r="EN29" s="57"/>
      <c r="EO29" s="57"/>
      <c r="EP29" s="57"/>
      <c r="EQ29" s="57"/>
      <c r="ER29" s="57"/>
    </row>
    <row r="30" spans="1:148" s="30" customFormat="1" ht="13.5" thickBot="1">
      <c r="A30" s="20" t="s">
        <v>383</v>
      </c>
      <c r="B30" s="1069" t="s">
        <v>414</v>
      </c>
      <c r="C30" s="347">
        <v>2500</v>
      </c>
      <c r="D30" s="721">
        <f t="shared" si="5"/>
        <v>1764.5714285714287</v>
      </c>
      <c r="E30" s="347">
        <v>2280</v>
      </c>
      <c r="F30" s="20" t="s">
        <v>472</v>
      </c>
      <c r="G30" s="876" t="s">
        <v>639</v>
      </c>
      <c r="H30" s="717">
        <v>2100</v>
      </c>
      <c r="I30" s="20" t="s">
        <v>254</v>
      </c>
      <c r="J30" s="20"/>
      <c r="K30" s="20" t="s">
        <v>5</v>
      </c>
      <c r="L30" s="21" t="s">
        <v>498</v>
      </c>
      <c r="M30" s="26">
        <v>40.700949999999999</v>
      </c>
      <c r="N30" s="20">
        <v>22.863939999999999</v>
      </c>
      <c r="O30" s="62">
        <v>0</v>
      </c>
      <c r="P30" s="20">
        <v>0</v>
      </c>
      <c r="Q30" s="22" t="s">
        <v>507</v>
      </c>
      <c r="R30" s="23"/>
      <c r="S30" s="23" t="s">
        <v>499</v>
      </c>
      <c r="T30" s="23" t="s">
        <v>20</v>
      </c>
      <c r="U30" s="24" t="s">
        <v>0</v>
      </c>
      <c r="V30" s="24" t="s">
        <v>0</v>
      </c>
      <c r="W30" s="22" t="s">
        <v>0</v>
      </c>
      <c r="X30" s="22" t="s">
        <v>20</v>
      </c>
      <c r="Y30" s="25" t="s">
        <v>20</v>
      </c>
      <c r="Z30" s="26" t="s">
        <v>198</v>
      </c>
      <c r="AA30" s="23"/>
      <c r="AB30" s="20">
        <v>60</v>
      </c>
      <c r="AC30" s="20" t="s">
        <v>196</v>
      </c>
      <c r="AD30" s="20"/>
      <c r="AE30" s="20">
        <v>30</v>
      </c>
      <c r="AF30" s="23" t="s">
        <v>197</v>
      </c>
      <c r="AG30" s="20"/>
      <c r="AH30" s="20">
        <v>10</v>
      </c>
      <c r="AI30" s="20">
        <v>32</v>
      </c>
      <c r="AJ30" s="20">
        <v>28</v>
      </c>
      <c r="AK30" s="20">
        <v>40</v>
      </c>
      <c r="AL30" s="20" t="s">
        <v>371</v>
      </c>
      <c r="AM30" s="160" t="s">
        <v>719</v>
      </c>
      <c r="AN30" s="20"/>
      <c r="AO30" s="20" t="s">
        <v>0</v>
      </c>
      <c r="AP30" s="20"/>
      <c r="AQ30" s="20">
        <v>140</v>
      </c>
      <c r="AR30" s="20">
        <v>24</v>
      </c>
      <c r="AS30" s="20">
        <v>0</v>
      </c>
      <c r="AT30" s="20">
        <v>160</v>
      </c>
      <c r="AU30" s="20">
        <v>0</v>
      </c>
      <c r="AV30" s="20"/>
      <c r="AW30" s="20">
        <v>0</v>
      </c>
      <c r="AX30" s="20"/>
      <c r="AY30" s="20">
        <v>6</v>
      </c>
      <c r="AZ30" s="20">
        <v>2</v>
      </c>
      <c r="BA30" s="20">
        <v>0</v>
      </c>
      <c r="BB30" s="20">
        <v>0</v>
      </c>
      <c r="BC30" s="20" t="s">
        <v>708</v>
      </c>
      <c r="BD30" s="26">
        <v>20</v>
      </c>
      <c r="BE30" s="20">
        <v>40</v>
      </c>
      <c r="BF30" s="20">
        <v>0</v>
      </c>
      <c r="BG30" s="20">
        <v>0</v>
      </c>
      <c r="BH30" s="20">
        <v>0</v>
      </c>
      <c r="BI30" s="20"/>
      <c r="BJ30" s="26">
        <v>51</v>
      </c>
      <c r="BK30" s="26" t="s">
        <v>20</v>
      </c>
      <c r="BL30" s="26">
        <v>0</v>
      </c>
      <c r="BM30" s="26"/>
      <c r="BN30" s="26">
        <v>50</v>
      </c>
      <c r="BO30" s="26">
        <v>35</v>
      </c>
      <c r="BP30" s="26" t="s">
        <v>20</v>
      </c>
      <c r="BQ30" s="26"/>
      <c r="BR30" s="26">
        <v>46</v>
      </c>
      <c r="BS30" s="26">
        <v>46</v>
      </c>
      <c r="BT30" s="26">
        <v>0</v>
      </c>
      <c r="BU30" s="26" t="s">
        <v>188</v>
      </c>
      <c r="BV30" s="26" t="s">
        <v>0</v>
      </c>
      <c r="BW30" s="26" t="s">
        <v>309</v>
      </c>
      <c r="BX30" s="27" t="s">
        <v>500</v>
      </c>
      <c r="BY30" s="27" t="s">
        <v>20</v>
      </c>
      <c r="BZ30" s="20" t="s">
        <v>0</v>
      </c>
      <c r="CA30" s="20" t="s">
        <v>0</v>
      </c>
      <c r="CB30" s="20" t="s">
        <v>20</v>
      </c>
      <c r="CC30" s="20">
        <v>100</v>
      </c>
      <c r="CD30" s="20" t="s">
        <v>0</v>
      </c>
      <c r="CE30" s="20" t="s">
        <v>20</v>
      </c>
      <c r="CF30" s="20" t="s">
        <v>625</v>
      </c>
      <c r="CG30" s="20" t="s">
        <v>20</v>
      </c>
      <c r="CH30" s="20" t="s">
        <v>0</v>
      </c>
      <c r="CI30" s="20" t="s">
        <v>0</v>
      </c>
      <c r="CJ30" s="20" t="s">
        <v>20</v>
      </c>
      <c r="CK30" s="20" t="s">
        <v>20</v>
      </c>
      <c r="CL30" s="20" t="s">
        <v>474</v>
      </c>
      <c r="CM30" s="20" t="s">
        <v>20</v>
      </c>
      <c r="CN30" s="20" t="s">
        <v>20</v>
      </c>
      <c r="CO30" s="20" t="s">
        <v>0</v>
      </c>
      <c r="CP30" s="20" t="s">
        <v>20</v>
      </c>
      <c r="CQ30" s="27"/>
      <c r="CR30" s="20" t="s">
        <v>0</v>
      </c>
      <c r="CS30" s="20" t="s">
        <v>0</v>
      </c>
      <c r="CT30" s="20" t="s">
        <v>20</v>
      </c>
      <c r="CU30" s="20" t="s">
        <v>20</v>
      </c>
      <c r="CV30" s="20" t="s">
        <v>464</v>
      </c>
      <c r="CW30" s="20"/>
      <c r="CX30" s="363">
        <v>75</v>
      </c>
      <c r="CY30" s="20" t="s">
        <v>501</v>
      </c>
      <c r="CZ30" s="28" t="s">
        <v>20</v>
      </c>
      <c r="DA30" s="28" t="s">
        <v>0</v>
      </c>
      <c r="DB30" s="27" t="s">
        <v>0</v>
      </c>
      <c r="DC30" s="27" t="s">
        <v>20</v>
      </c>
      <c r="DD30" s="27" t="s">
        <v>20</v>
      </c>
      <c r="DE30" s="28" t="s">
        <v>0</v>
      </c>
      <c r="DF30" s="20" t="s">
        <v>0</v>
      </c>
      <c r="DG30" s="20" t="s">
        <v>0</v>
      </c>
      <c r="DH30" s="29" t="s">
        <v>20</v>
      </c>
      <c r="DI30" s="20" t="s">
        <v>20</v>
      </c>
      <c r="DJ30" s="20"/>
      <c r="DK30" s="20" t="s">
        <v>502</v>
      </c>
      <c r="DL30" s="20" t="s">
        <v>503</v>
      </c>
      <c r="DM30" s="28"/>
      <c r="DN30" s="103" t="s">
        <v>468</v>
      </c>
      <c r="DO30" s="103" t="s">
        <v>504</v>
      </c>
      <c r="DP30" s="27">
        <v>1279</v>
      </c>
      <c r="DQ30" s="28" t="s">
        <v>505</v>
      </c>
      <c r="DR30" s="20" t="s">
        <v>506</v>
      </c>
      <c r="DS30" s="20">
        <v>19</v>
      </c>
      <c r="DT30" s="20"/>
      <c r="DU30" s="20">
        <v>-1</v>
      </c>
      <c r="DV30" s="20"/>
      <c r="DW30" s="20"/>
      <c r="DX30" s="20"/>
      <c r="DY30" s="20"/>
      <c r="DZ30" s="20"/>
      <c r="EA30" s="20"/>
      <c r="EB30" s="20"/>
      <c r="EC30" s="20"/>
      <c r="ED30" s="20"/>
      <c r="EE30" s="20"/>
      <c r="EF30" s="20"/>
      <c r="EG30" s="20"/>
      <c r="EH30" s="20"/>
      <c r="EI30" s="20"/>
      <c r="EJ30" s="20"/>
      <c r="EK30" s="20"/>
      <c r="EL30" s="20"/>
      <c r="EM30" s="20"/>
      <c r="EN30" s="20"/>
      <c r="EO30" s="20"/>
      <c r="EP30" s="20"/>
      <c r="EQ30" s="20"/>
      <c r="ER30" s="20"/>
    </row>
    <row r="31" spans="1:148" ht="16.5" thickBot="1">
      <c r="A31" s="4" t="s">
        <v>706</v>
      </c>
      <c r="B31" s="1068" t="s">
        <v>415</v>
      </c>
      <c r="C31" s="346">
        <v>2500</v>
      </c>
      <c r="D31" s="720">
        <f t="shared" si="5"/>
        <v>3840</v>
      </c>
      <c r="E31" s="346">
        <v>3520</v>
      </c>
      <c r="F31" s="4" t="s">
        <v>472</v>
      </c>
      <c r="G31" s="880" t="s">
        <v>639</v>
      </c>
      <c r="H31" s="719">
        <v>3540</v>
      </c>
      <c r="I31" s="160" t="s">
        <v>708</v>
      </c>
      <c r="J31" s="4"/>
      <c r="K31" s="4" t="s">
        <v>5</v>
      </c>
      <c r="L31" s="9"/>
      <c r="M31" s="1027">
        <v>40.990589999999997</v>
      </c>
      <c r="N31" s="1028">
        <v>22.624759999999998</v>
      </c>
      <c r="O31" s="61"/>
      <c r="P31" s="4"/>
      <c r="Q31" s="10" t="s">
        <v>507</v>
      </c>
      <c r="R31" s="11"/>
      <c r="S31" s="11" t="s">
        <v>708</v>
      </c>
      <c r="T31" s="11" t="s">
        <v>20</v>
      </c>
      <c r="U31" s="12" t="s">
        <v>20</v>
      </c>
      <c r="V31" s="12" t="s">
        <v>0</v>
      </c>
      <c r="W31" s="10" t="s">
        <v>20</v>
      </c>
      <c r="X31" s="10" t="s">
        <v>20</v>
      </c>
      <c r="Y31" s="13" t="s">
        <v>20</v>
      </c>
      <c r="Z31" s="160" t="s">
        <v>198</v>
      </c>
      <c r="AA31" s="11"/>
      <c r="AB31" s="4">
        <v>60</v>
      </c>
      <c r="AC31" s="4" t="s">
        <v>196</v>
      </c>
      <c r="AD31" s="4"/>
      <c r="AE31" s="4">
        <v>40</v>
      </c>
      <c r="AF31" s="11"/>
      <c r="AG31" s="4"/>
      <c r="AH31" s="4"/>
      <c r="AI31" s="4">
        <v>20</v>
      </c>
      <c r="AJ31" s="4">
        <v>40</v>
      </c>
      <c r="AK31" s="4">
        <v>40</v>
      </c>
      <c r="AL31" s="4" t="s">
        <v>371</v>
      </c>
      <c r="AM31" s="160" t="s">
        <v>719</v>
      </c>
      <c r="AN31" s="51"/>
      <c r="AO31" s="51" t="s">
        <v>0</v>
      </c>
      <c r="AP31" s="51"/>
      <c r="AQ31" s="51">
        <v>560</v>
      </c>
      <c r="AR31" s="51">
        <v>24</v>
      </c>
      <c r="AS31" s="51">
        <v>0</v>
      </c>
      <c r="AT31" s="51">
        <v>0</v>
      </c>
      <c r="AU31" s="51">
        <v>0</v>
      </c>
      <c r="AV31" s="51"/>
      <c r="AW31" s="51">
        <v>0</v>
      </c>
      <c r="AX31" s="51"/>
      <c r="AY31" s="51">
        <v>6</v>
      </c>
      <c r="AZ31" s="51">
        <v>3</v>
      </c>
      <c r="BA31" s="51">
        <v>0</v>
      </c>
      <c r="BB31" s="51">
        <v>0</v>
      </c>
      <c r="BC31" s="20" t="s">
        <v>708</v>
      </c>
      <c r="BD31" s="57">
        <v>20</v>
      </c>
      <c r="BE31" s="51">
        <v>20</v>
      </c>
      <c r="BF31" s="51">
        <v>30</v>
      </c>
      <c r="BG31" s="51">
        <v>40</v>
      </c>
      <c r="BH31" s="51">
        <v>0</v>
      </c>
      <c r="BI31" s="51"/>
      <c r="BJ31" s="57">
        <v>60</v>
      </c>
      <c r="BK31" s="57" t="s">
        <v>20</v>
      </c>
      <c r="BL31" s="57">
        <v>5</v>
      </c>
      <c r="BM31" s="57"/>
      <c r="BN31" s="57">
        <v>30</v>
      </c>
      <c r="BO31" s="57">
        <v>15</v>
      </c>
      <c r="BP31" s="57" t="s">
        <v>20</v>
      </c>
      <c r="BQ31" s="57"/>
      <c r="BR31" s="57"/>
      <c r="BS31" s="57">
        <v>20</v>
      </c>
      <c r="BT31" s="57">
        <v>1</v>
      </c>
      <c r="BU31" s="57" t="s">
        <v>0</v>
      </c>
      <c r="BV31" s="57" t="s">
        <v>0</v>
      </c>
      <c r="BW31" s="26" t="s">
        <v>309</v>
      </c>
      <c r="BX31" s="58" t="s">
        <v>473</v>
      </c>
      <c r="BY31" s="58" t="s">
        <v>0</v>
      </c>
      <c r="BZ31" s="51" t="s">
        <v>0</v>
      </c>
      <c r="CA31" s="51" t="s">
        <v>0</v>
      </c>
      <c r="CB31" s="51" t="s">
        <v>20</v>
      </c>
      <c r="CC31" s="51">
        <v>100</v>
      </c>
      <c r="CD31" s="51" t="s">
        <v>20</v>
      </c>
      <c r="CE31" s="51" t="s">
        <v>20</v>
      </c>
      <c r="CF31" s="51" t="s">
        <v>313</v>
      </c>
      <c r="CG31" s="51" t="s">
        <v>20</v>
      </c>
      <c r="CH31" s="51" t="s">
        <v>0</v>
      </c>
      <c r="CI31" s="51" t="s">
        <v>0</v>
      </c>
      <c r="CJ31" s="51" t="s">
        <v>0</v>
      </c>
      <c r="CK31" s="51" t="s">
        <v>20</v>
      </c>
      <c r="CL31" s="51" t="s">
        <v>474</v>
      </c>
      <c r="CM31" s="51" t="s">
        <v>20</v>
      </c>
      <c r="CN31" s="51" t="s">
        <v>20</v>
      </c>
      <c r="CO31" s="51" t="s">
        <v>0</v>
      </c>
      <c r="CP31" s="51" t="s">
        <v>20</v>
      </c>
      <c r="CQ31" s="58"/>
      <c r="CR31" s="51" t="s">
        <v>20</v>
      </c>
      <c r="CS31" s="51" t="s">
        <v>0</v>
      </c>
      <c r="CT31" s="51" t="s">
        <v>311</v>
      </c>
      <c r="CU31" s="51" t="s">
        <v>0</v>
      </c>
      <c r="CV31" s="51" t="s">
        <v>464</v>
      </c>
      <c r="CW31" s="51">
        <v>0</v>
      </c>
      <c r="CX31" s="377">
        <v>80</v>
      </c>
      <c r="CY31" s="51" t="s">
        <v>475</v>
      </c>
      <c r="CZ31" s="59" t="s">
        <v>20</v>
      </c>
      <c r="DA31" s="59" t="s">
        <v>0</v>
      </c>
      <c r="DB31" s="58" t="s">
        <v>0</v>
      </c>
      <c r="DC31" s="58" t="s">
        <v>20</v>
      </c>
      <c r="DD31" s="58" t="s">
        <v>20</v>
      </c>
      <c r="DE31" s="59" t="s">
        <v>20</v>
      </c>
      <c r="DF31" s="51" t="s">
        <v>20</v>
      </c>
      <c r="DG31" s="51" t="s">
        <v>0</v>
      </c>
      <c r="DH31" s="60" t="s">
        <v>20</v>
      </c>
      <c r="DI31" s="51" t="s">
        <v>20</v>
      </c>
      <c r="DJ31" s="51"/>
      <c r="DK31" s="51" t="s">
        <v>476</v>
      </c>
      <c r="DL31" s="51" t="s">
        <v>477</v>
      </c>
      <c r="DM31" s="59"/>
      <c r="DN31" s="102" t="s">
        <v>468</v>
      </c>
      <c r="DO31" s="102" t="s">
        <v>478</v>
      </c>
      <c r="DP31" s="58">
        <v>1275</v>
      </c>
      <c r="DQ31" s="59" t="s">
        <v>479</v>
      </c>
      <c r="DR31" s="51" t="s">
        <v>480</v>
      </c>
      <c r="DS31" s="51">
        <v>15</v>
      </c>
      <c r="DT31" s="51"/>
      <c r="DU31" s="51">
        <v>-1</v>
      </c>
      <c r="DV31" s="51"/>
      <c r="DW31" s="51"/>
      <c r="DX31" s="51"/>
      <c r="DY31" s="51"/>
      <c r="DZ31" s="51"/>
      <c r="EA31" s="51"/>
      <c r="EB31" s="51"/>
      <c r="EC31" s="51"/>
      <c r="ED31" s="51"/>
      <c r="EE31" s="51"/>
      <c r="EF31" s="51"/>
      <c r="EG31" s="51"/>
      <c r="EH31" s="51"/>
      <c r="EI31" s="51"/>
      <c r="EJ31" s="51"/>
      <c r="EK31" s="51"/>
      <c r="EL31" s="51"/>
      <c r="EM31" s="51"/>
      <c r="EN31" s="51"/>
      <c r="EO31" s="51"/>
      <c r="EP31" s="51"/>
      <c r="EQ31" s="51"/>
      <c r="ER31" s="51"/>
    </row>
    <row r="32" spans="1:148" s="30" customFormat="1">
      <c r="A32" s="20" t="s">
        <v>384</v>
      </c>
      <c r="B32" s="1069" t="s">
        <v>415</v>
      </c>
      <c r="C32" s="347">
        <v>2500</v>
      </c>
      <c r="D32" s="721">
        <f t="shared" si="5"/>
        <v>3222.8571428571427</v>
      </c>
      <c r="E32" s="347">
        <v>3900</v>
      </c>
      <c r="F32" s="20" t="s">
        <v>472</v>
      </c>
      <c r="G32" s="876" t="s">
        <v>639</v>
      </c>
      <c r="H32" s="717">
        <v>3800</v>
      </c>
      <c r="I32" s="160" t="s">
        <v>708</v>
      </c>
      <c r="J32" s="20"/>
      <c r="K32" s="20" t="s">
        <v>5</v>
      </c>
      <c r="L32" s="21" t="s">
        <v>481</v>
      </c>
      <c r="M32" s="26">
        <v>41.094479999999997</v>
      </c>
      <c r="N32" s="20">
        <v>22.77195</v>
      </c>
      <c r="O32" s="62">
        <v>0</v>
      </c>
      <c r="P32" s="20">
        <v>0</v>
      </c>
      <c r="Q32" s="22" t="s">
        <v>507</v>
      </c>
      <c r="R32" s="23"/>
      <c r="S32" s="11" t="s">
        <v>708</v>
      </c>
      <c r="T32" s="23" t="s">
        <v>20</v>
      </c>
      <c r="U32" s="24" t="s">
        <v>20</v>
      </c>
      <c r="V32" s="24" t="s">
        <v>0</v>
      </c>
      <c r="W32" s="22" t="s">
        <v>20</v>
      </c>
      <c r="X32" s="22" t="s">
        <v>20</v>
      </c>
      <c r="Y32" s="25" t="s">
        <v>20</v>
      </c>
      <c r="Z32" s="26" t="s">
        <v>198</v>
      </c>
      <c r="AA32" s="23"/>
      <c r="AB32" s="20">
        <v>65</v>
      </c>
      <c r="AC32" s="20" t="s">
        <v>196</v>
      </c>
      <c r="AD32" s="20"/>
      <c r="AE32" s="20">
        <v>35</v>
      </c>
      <c r="AF32" s="23"/>
      <c r="AG32" s="20"/>
      <c r="AH32" s="20"/>
      <c r="AI32" s="20">
        <v>32</v>
      </c>
      <c r="AJ32" s="20">
        <v>28</v>
      </c>
      <c r="AK32" s="20">
        <v>40</v>
      </c>
      <c r="AL32" s="20" t="s">
        <v>371</v>
      </c>
      <c r="AM32" s="160" t="s">
        <v>719</v>
      </c>
      <c r="AN32" s="20"/>
      <c r="AO32" s="20" t="s">
        <v>0</v>
      </c>
      <c r="AP32" s="20"/>
      <c r="AQ32" s="20">
        <v>440</v>
      </c>
      <c r="AR32" s="20">
        <v>24</v>
      </c>
      <c r="AS32" s="20">
        <v>3</v>
      </c>
      <c r="AT32" s="20">
        <v>0</v>
      </c>
      <c r="AU32" s="20">
        <v>0</v>
      </c>
      <c r="AV32" s="20"/>
      <c r="AW32" s="20">
        <v>0</v>
      </c>
      <c r="AX32" s="20"/>
      <c r="AY32" s="20">
        <v>7</v>
      </c>
      <c r="AZ32" s="20">
        <v>2</v>
      </c>
      <c r="BA32" s="20">
        <v>0</v>
      </c>
      <c r="BB32" s="20">
        <v>0</v>
      </c>
      <c r="BC32" s="20" t="s">
        <v>708</v>
      </c>
      <c r="BD32" s="26">
        <v>20</v>
      </c>
      <c r="BE32" s="20">
        <v>10</v>
      </c>
      <c r="BF32" s="20">
        <v>20</v>
      </c>
      <c r="BG32" s="20">
        <v>10</v>
      </c>
      <c r="BH32" s="20">
        <v>0</v>
      </c>
      <c r="BI32" s="20"/>
      <c r="BJ32" s="26">
        <v>28</v>
      </c>
      <c r="BK32" s="26" t="s">
        <v>20</v>
      </c>
      <c r="BL32" s="26">
        <v>0</v>
      </c>
      <c r="BM32" s="26"/>
      <c r="BN32" s="26">
        <v>5</v>
      </c>
      <c r="BO32" s="26"/>
      <c r="BP32" s="26"/>
      <c r="BQ32" s="26"/>
      <c r="BR32" s="26"/>
      <c r="BS32" s="26">
        <v>10</v>
      </c>
      <c r="BT32" s="26">
        <v>1</v>
      </c>
      <c r="BU32" s="26" t="s">
        <v>0</v>
      </c>
      <c r="BV32" s="26" t="s">
        <v>0</v>
      </c>
      <c r="BW32" s="26" t="s">
        <v>309</v>
      </c>
      <c r="BX32" s="27" t="s">
        <v>473</v>
      </c>
      <c r="BY32" s="27" t="s">
        <v>0</v>
      </c>
      <c r="BZ32" s="20" t="s">
        <v>0</v>
      </c>
      <c r="CA32" s="20" t="s">
        <v>0</v>
      </c>
      <c r="CB32" s="20" t="s">
        <v>20</v>
      </c>
      <c r="CC32" s="20">
        <v>100</v>
      </c>
      <c r="CD32" s="20" t="s">
        <v>20</v>
      </c>
      <c r="CE32" s="20" t="s">
        <v>20</v>
      </c>
      <c r="CF32" s="20" t="s">
        <v>313</v>
      </c>
      <c r="CG32" s="20" t="s">
        <v>20</v>
      </c>
      <c r="CH32" s="20" t="s">
        <v>0</v>
      </c>
      <c r="CI32" s="20" t="s">
        <v>0</v>
      </c>
      <c r="CJ32" s="20" t="s">
        <v>311</v>
      </c>
      <c r="CK32" s="20" t="s">
        <v>20</v>
      </c>
      <c r="CL32" s="20" t="s">
        <v>474</v>
      </c>
      <c r="CM32" s="20" t="s">
        <v>20</v>
      </c>
      <c r="CN32" s="20" t="s">
        <v>20</v>
      </c>
      <c r="CO32" s="20" t="s">
        <v>0</v>
      </c>
      <c r="CP32" s="20" t="s">
        <v>20</v>
      </c>
      <c r="CQ32" s="27"/>
      <c r="CR32" s="20" t="s">
        <v>20</v>
      </c>
      <c r="CS32" s="20" t="s">
        <v>0</v>
      </c>
      <c r="CT32" s="20" t="s">
        <v>20</v>
      </c>
      <c r="CU32" s="20" t="s">
        <v>0</v>
      </c>
      <c r="CV32" s="20" t="s">
        <v>464</v>
      </c>
      <c r="CW32" s="20">
        <v>0</v>
      </c>
      <c r="CX32" s="363">
        <v>100</v>
      </c>
      <c r="CY32" s="20" t="s">
        <v>475</v>
      </c>
      <c r="CZ32" s="28" t="s">
        <v>20</v>
      </c>
      <c r="DA32" s="28" t="s">
        <v>0</v>
      </c>
      <c r="DB32" s="27" t="s">
        <v>0</v>
      </c>
      <c r="DC32" s="27" t="s">
        <v>20</v>
      </c>
      <c r="DD32" s="27" t="s">
        <v>20</v>
      </c>
      <c r="DE32" s="28" t="s">
        <v>20</v>
      </c>
      <c r="DF32" s="20" t="s">
        <v>20</v>
      </c>
      <c r="DG32" s="20" t="s">
        <v>0</v>
      </c>
      <c r="DH32" s="29" t="s">
        <v>20</v>
      </c>
      <c r="DI32" s="20" t="s">
        <v>20</v>
      </c>
      <c r="DJ32" s="20"/>
      <c r="DK32" s="20" t="s">
        <v>477</v>
      </c>
      <c r="DL32" s="20" t="s">
        <v>482</v>
      </c>
      <c r="DM32" s="28"/>
      <c r="DN32" s="103" t="s">
        <v>468</v>
      </c>
      <c r="DO32" s="103" t="s">
        <v>483</v>
      </c>
      <c r="DP32" s="27">
        <v>1276</v>
      </c>
      <c r="DQ32" s="28" t="s">
        <v>484</v>
      </c>
      <c r="DR32" s="20" t="s">
        <v>485</v>
      </c>
      <c r="DS32" s="20">
        <v>16</v>
      </c>
      <c r="DT32" s="20"/>
      <c r="DU32" s="20">
        <v>-1</v>
      </c>
      <c r="DV32" s="20"/>
      <c r="DW32" s="20"/>
      <c r="DX32" s="20"/>
      <c r="DY32" s="20"/>
      <c r="DZ32" s="20"/>
      <c r="EA32" s="20"/>
      <c r="EB32" s="20"/>
      <c r="EC32" s="20"/>
      <c r="ED32" s="20"/>
      <c r="EE32" s="20"/>
      <c r="EF32" s="20"/>
      <c r="EG32" s="20"/>
      <c r="EH32" s="20"/>
      <c r="EI32" s="20"/>
      <c r="EJ32" s="20"/>
      <c r="EK32" s="20"/>
      <c r="EL32" s="20"/>
      <c r="EM32" s="20"/>
      <c r="EN32" s="20"/>
      <c r="EO32" s="20"/>
      <c r="EP32" s="20"/>
      <c r="EQ32" s="20"/>
      <c r="ER32" s="20"/>
    </row>
    <row r="33" spans="1:148" s="30" customFormat="1">
      <c r="A33" s="20" t="s">
        <v>328</v>
      </c>
      <c r="B33" s="1069" t="s">
        <v>407</v>
      </c>
      <c r="C33" s="347">
        <v>400</v>
      </c>
      <c r="D33" s="721">
        <f t="shared" si="5"/>
        <v>215</v>
      </c>
      <c r="E33" s="347">
        <v>215</v>
      </c>
      <c r="F33" s="20" t="s">
        <v>185</v>
      </c>
      <c r="G33" s="874" t="s">
        <v>639</v>
      </c>
      <c r="H33" s="717">
        <v>400</v>
      </c>
      <c r="I33" s="20" t="s">
        <v>186</v>
      </c>
      <c r="K33" s="20" t="s">
        <v>5</v>
      </c>
      <c r="L33" s="20" t="s">
        <v>187</v>
      </c>
      <c r="M33" s="354">
        <v>40.298791999999999</v>
      </c>
      <c r="N33" s="594">
        <v>21.794443000000001</v>
      </c>
      <c r="O33" s="62">
        <v>0</v>
      </c>
      <c r="P33" s="20">
        <v>0</v>
      </c>
      <c r="Q33" s="22" t="s">
        <v>507</v>
      </c>
      <c r="R33" s="23"/>
      <c r="S33" s="23" t="s">
        <v>199</v>
      </c>
      <c r="T33" s="23" t="s">
        <v>20</v>
      </c>
      <c r="U33" s="24" t="s">
        <v>20</v>
      </c>
      <c r="V33" s="24" t="s">
        <v>20</v>
      </c>
      <c r="W33" s="22" t="s">
        <v>20</v>
      </c>
      <c r="X33" s="22" t="s">
        <v>0</v>
      </c>
      <c r="Y33" s="25" t="s">
        <v>20</v>
      </c>
      <c r="Z33" s="25" t="s">
        <v>198</v>
      </c>
      <c r="AA33" s="23"/>
      <c r="AB33" s="1026">
        <v>80</v>
      </c>
      <c r="AC33" s="20" t="s">
        <v>196</v>
      </c>
      <c r="AD33" s="20"/>
      <c r="AE33" s="20">
        <v>20</v>
      </c>
      <c r="AF33" s="23"/>
      <c r="AG33" s="20"/>
      <c r="AH33" s="20"/>
      <c r="AI33" s="20">
        <v>29</v>
      </c>
      <c r="AJ33" s="20">
        <v>29</v>
      </c>
      <c r="AK33" s="20">
        <v>42</v>
      </c>
      <c r="AL33" s="20" t="s">
        <v>371</v>
      </c>
      <c r="AM33" s="160" t="s">
        <v>719</v>
      </c>
      <c r="AN33" s="20"/>
      <c r="AO33" s="20" t="s">
        <v>20</v>
      </c>
      <c r="AP33" s="20"/>
      <c r="AQ33" s="20">
        <v>0</v>
      </c>
      <c r="AR33" s="20"/>
      <c r="AS33" s="20">
        <v>0</v>
      </c>
      <c r="AT33" s="20">
        <v>0</v>
      </c>
      <c r="AU33" s="20">
        <v>0</v>
      </c>
      <c r="AV33" s="20"/>
      <c r="AW33" s="20">
        <v>215</v>
      </c>
      <c r="AX33" s="20"/>
      <c r="AY33" s="20">
        <v>0</v>
      </c>
      <c r="AZ33" s="20">
        <v>0</v>
      </c>
      <c r="BA33" s="20">
        <v>0</v>
      </c>
      <c r="BB33" s="20">
        <v>0</v>
      </c>
      <c r="BC33" s="20" t="s">
        <v>186</v>
      </c>
      <c r="BD33" s="26">
        <v>0</v>
      </c>
      <c r="BE33" s="20">
        <v>0</v>
      </c>
      <c r="BF33" s="20">
        <v>0</v>
      </c>
      <c r="BG33" s="20">
        <v>100</v>
      </c>
      <c r="BH33" s="20">
        <v>0</v>
      </c>
      <c r="BI33" s="20"/>
      <c r="BJ33" s="26">
        <v>40</v>
      </c>
      <c r="BK33" s="26" t="s">
        <v>20</v>
      </c>
      <c r="BL33" s="26"/>
      <c r="BM33" s="26"/>
      <c r="BN33" s="26">
        <v>15</v>
      </c>
      <c r="BO33" s="26"/>
      <c r="BP33" s="26" t="s">
        <v>20</v>
      </c>
      <c r="BQ33" s="26"/>
      <c r="BR33" s="26"/>
      <c r="BS33" s="26">
        <v>40</v>
      </c>
      <c r="BT33" s="26"/>
      <c r="BU33" s="26" t="s">
        <v>0</v>
      </c>
      <c r="BV33" s="26" t="s">
        <v>0</v>
      </c>
      <c r="BW33" s="27" t="s">
        <v>309</v>
      </c>
      <c r="BX33" s="27" t="s">
        <v>426</v>
      </c>
      <c r="BY33" s="27" t="s">
        <v>20</v>
      </c>
      <c r="BZ33" s="20" t="s">
        <v>0</v>
      </c>
      <c r="CA33" s="20" t="s">
        <v>0</v>
      </c>
      <c r="CB33" s="20" t="s">
        <v>20</v>
      </c>
      <c r="CC33" s="20">
        <v>100</v>
      </c>
      <c r="CD33" s="20" t="s">
        <v>311</v>
      </c>
      <c r="CE33" s="20" t="s">
        <v>20</v>
      </c>
      <c r="CF33" s="20" t="s">
        <v>312</v>
      </c>
      <c r="CG33" s="20" t="s">
        <v>20</v>
      </c>
      <c r="CH33" s="20" t="s">
        <v>0</v>
      </c>
      <c r="CI33" s="20" t="s">
        <v>0</v>
      </c>
      <c r="CJ33" s="20" t="s">
        <v>20</v>
      </c>
      <c r="CK33" s="20" t="s">
        <v>20</v>
      </c>
      <c r="CL33" s="20" t="s">
        <v>363</v>
      </c>
      <c r="CM33" s="20" t="s">
        <v>20</v>
      </c>
      <c r="CN33" s="20" t="s">
        <v>0</v>
      </c>
      <c r="CO33" s="20" t="s">
        <v>0</v>
      </c>
      <c r="CP33" s="20" t="s">
        <v>20</v>
      </c>
      <c r="CQ33" s="27"/>
      <c r="CR33" s="20" t="s">
        <v>20</v>
      </c>
      <c r="CS33" s="20" t="s">
        <v>0</v>
      </c>
      <c r="CT33" s="20" t="s">
        <v>20</v>
      </c>
      <c r="CU33" s="20" t="s">
        <v>0</v>
      </c>
      <c r="CV33" s="20" t="s">
        <v>429</v>
      </c>
      <c r="CW33" s="20"/>
      <c r="CX33" s="363">
        <v>100</v>
      </c>
      <c r="CY33" s="20" t="s">
        <v>4</v>
      </c>
      <c r="CZ33" s="28" t="s">
        <v>0</v>
      </c>
      <c r="DA33" s="28" t="s">
        <v>20</v>
      </c>
      <c r="DB33" s="27" t="s">
        <v>20</v>
      </c>
      <c r="DC33" s="27" t="s">
        <v>20</v>
      </c>
      <c r="DD33" s="27" t="s">
        <v>20</v>
      </c>
      <c r="DE33" s="28" t="s">
        <v>20</v>
      </c>
      <c r="DF33" s="20" t="s">
        <v>20</v>
      </c>
      <c r="DG33" s="20" t="s">
        <v>20</v>
      </c>
      <c r="DH33" s="29" t="s">
        <v>20</v>
      </c>
      <c r="DI33" s="20" t="s">
        <v>20</v>
      </c>
      <c r="DJ33" s="20"/>
      <c r="DK33" s="20"/>
      <c r="DL33" s="20"/>
      <c r="DM33" s="28"/>
      <c r="DN33" s="103"/>
      <c r="DO33" s="103"/>
      <c r="DP33" s="27"/>
      <c r="DQ33" s="28"/>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row>
    <row r="34" spans="1:148" ht="15">
      <c r="A34" s="51" t="s">
        <v>387</v>
      </c>
      <c r="B34" s="1070" t="s">
        <v>722</v>
      </c>
      <c r="C34" s="387">
        <v>700</v>
      </c>
      <c r="D34" s="722">
        <f t="shared" si="5"/>
        <v>569.14285714285711</v>
      </c>
      <c r="E34" s="387">
        <v>660</v>
      </c>
      <c r="F34" s="20" t="s">
        <v>185</v>
      </c>
      <c r="G34" s="881" t="s">
        <v>720</v>
      </c>
      <c r="H34" s="1047">
        <v>693</v>
      </c>
      <c r="I34" s="160" t="s">
        <v>708</v>
      </c>
      <c r="J34" s="1048"/>
      <c r="K34" s="20" t="s">
        <v>5</v>
      </c>
      <c r="L34" s="1048" t="s">
        <v>742</v>
      </c>
      <c r="M34" s="1048">
        <v>39.224421</v>
      </c>
      <c r="N34" s="1048">
        <v>20.872986999999998</v>
      </c>
      <c r="O34" s="1048">
        <v>0</v>
      </c>
      <c r="P34" s="1048">
        <v>0</v>
      </c>
      <c r="Q34" s="22" t="s">
        <v>507</v>
      </c>
      <c r="R34" s="1048"/>
      <c r="S34" s="11" t="s">
        <v>708</v>
      </c>
      <c r="T34" s="23" t="s">
        <v>20</v>
      </c>
      <c r="U34" s="24" t="s">
        <v>20</v>
      </c>
      <c r="V34" s="1048" t="s">
        <v>0</v>
      </c>
      <c r="W34" s="24" t="s">
        <v>20</v>
      </c>
      <c r="X34" s="24" t="s">
        <v>20</v>
      </c>
      <c r="Y34" s="24" t="s">
        <v>20</v>
      </c>
      <c r="Z34" s="25" t="s">
        <v>198</v>
      </c>
      <c r="AA34" s="1048"/>
      <c r="AB34" s="1048">
        <v>50</v>
      </c>
      <c r="AC34" s="1048" t="s">
        <v>197</v>
      </c>
      <c r="AD34" s="1048"/>
      <c r="AE34" s="1048">
        <v>25</v>
      </c>
      <c r="AF34" s="1048" t="s">
        <v>196</v>
      </c>
      <c r="AG34" s="1048"/>
      <c r="AH34" s="1048">
        <v>10</v>
      </c>
      <c r="AI34" s="1048">
        <v>25</v>
      </c>
      <c r="AJ34" s="1048">
        <v>25</v>
      </c>
      <c r="AK34" s="1048">
        <v>50</v>
      </c>
      <c r="AL34" s="20" t="s">
        <v>371</v>
      </c>
      <c r="AM34" s="160" t="s">
        <v>719</v>
      </c>
      <c r="AN34" s="1048"/>
      <c r="AO34" s="20" t="s">
        <v>20</v>
      </c>
      <c r="AP34" s="1048"/>
      <c r="AQ34" s="1048">
        <v>83</v>
      </c>
      <c r="AR34" s="1049">
        <v>24</v>
      </c>
      <c r="AS34" s="1048">
        <v>0</v>
      </c>
      <c r="AT34" s="1048">
        <v>0</v>
      </c>
      <c r="AU34" s="1048">
        <v>0</v>
      </c>
      <c r="AV34" s="1048"/>
      <c r="AW34" s="1048">
        <v>0</v>
      </c>
      <c r="AX34" s="1048"/>
      <c r="AY34" s="1048">
        <v>5</v>
      </c>
      <c r="AZ34" s="1048">
        <v>1</v>
      </c>
      <c r="BA34" s="1048">
        <v>0</v>
      </c>
      <c r="BB34" s="1048">
        <v>4</v>
      </c>
      <c r="BC34" s="20" t="s">
        <v>708</v>
      </c>
      <c r="BD34" s="1048"/>
      <c r="BE34" s="1048">
        <v>100</v>
      </c>
      <c r="BF34" s="1048"/>
      <c r="BG34" s="1048">
        <v>0</v>
      </c>
      <c r="BH34" s="1048">
        <v>0</v>
      </c>
      <c r="BI34" s="1048"/>
      <c r="BJ34" s="1048">
        <v>60</v>
      </c>
      <c r="BK34" s="26" t="s">
        <v>20</v>
      </c>
      <c r="BL34" s="1048" t="s">
        <v>20</v>
      </c>
      <c r="BM34" s="1048"/>
      <c r="BN34" s="1048">
        <v>17</v>
      </c>
      <c r="BO34" s="1048">
        <v>5</v>
      </c>
      <c r="BP34" s="1048" t="s">
        <v>20</v>
      </c>
      <c r="BQ34" s="1048"/>
      <c r="BR34" s="1048"/>
      <c r="BS34" s="1048">
        <v>15</v>
      </c>
      <c r="BT34" s="1048">
        <v>0</v>
      </c>
      <c r="BU34" s="26" t="s">
        <v>0</v>
      </c>
      <c r="BV34" s="26" t="s">
        <v>0</v>
      </c>
      <c r="BW34" s="27" t="s">
        <v>309</v>
      </c>
      <c r="BX34" s="27" t="s">
        <v>473</v>
      </c>
      <c r="BY34" s="27" t="s">
        <v>0</v>
      </c>
      <c r="BZ34" s="27" t="s">
        <v>0</v>
      </c>
      <c r="CA34" s="27" t="s">
        <v>0</v>
      </c>
      <c r="CB34" s="20" t="s">
        <v>20</v>
      </c>
      <c r="CC34" s="1048">
        <v>100</v>
      </c>
      <c r="CD34" s="1048" t="s">
        <v>20</v>
      </c>
      <c r="CE34" s="20" t="s">
        <v>20</v>
      </c>
      <c r="CF34" s="20" t="s">
        <v>312</v>
      </c>
      <c r="CG34" s="20" t="s">
        <v>20</v>
      </c>
      <c r="CH34" s="1048" t="s">
        <v>20</v>
      </c>
      <c r="CI34" s="20" t="s">
        <v>0</v>
      </c>
      <c r="CJ34" s="20" t="s">
        <v>20</v>
      </c>
      <c r="CK34" s="20" t="s">
        <v>20</v>
      </c>
      <c r="CL34" s="1048"/>
      <c r="CM34" s="1050" t="s">
        <v>20</v>
      </c>
      <c r="CN34" s="1050" t="s">
        <v>20</v>
      </c>
      <c r="CO34" s="1050" t="s">
        <v>20</v>
      </c>
      <c r="CP34" s="1050" t="s">
        <v>20</v>
      </c>
      <c r="CQ34" s="1048"/>
      <c r="CR34" s="1050" t="s">
        <v>20</v>
      </c>
      <c r="CS34" s="1050" t="s">
        <v>20</v>
      </c>
      <c r="CT34" s="1050" t="s">
        <v>20</v>
      </c>
      <c r="CU34" s="1048" t="s">
        <v>0</v>
      </c>
      <c r="CV34" s="20" t="s">
        <v>429</v>
      </c>
      <c r="CW34" s="1048"/>
      <c r="CX34" s="1048">
        <v>40</v>
      </c>
      <c r="CY34" s="1048"/>
      <c r="CZ34" s="1051" t="s">
        <v>20</v>
      </c>
      <c r="DA34" s="1051" t="s">
        <v>20</v>
      </c>
      <c r="DB34" s="1052" t="s">
        <v>20</v>
      </c>
      <c r="DC34" s="1052" t="s">
        <v>20</v>
      </c>
      <c r="DD34" s="1052" t="s">
        <v>20</v>
      </c>
      <c r="DE34" s="1051" t="s">
        <v>20</v>
      </c>
      <c r="DF34" s="1050" t="s">
        <v>20</v>
      </c>
      <c r="DG34" s="1050" t="s">
        <v>0</v>
      </c>
      <c r="DH34" s="1053" t="s">
        <v>20</v>
      </c>
      <c r="DI34" s="1048" t="s">
        <v>20</v>
      </c>
      <c r="DJ34" s="1048" t="s">
        <v>743</v>
      </c>
      <c r="DK34" s="1048" t="s">
        <v>744</v>
      </c>
      <c r="DL34" s="1048" t="s">
        <v>745</v>
      </c>
      <c r="DM34" s="1048"/>
      <c r="DN34" s="1048" t="s">
        <v>731</v>
      </c>
      <c r="DO34" s="1048" t="s">
        <v>746</v>
      </c>
      <c r="DP34" s="1048">
        <v>2306</v>
      </c>
      <c r="DQ34" s="1048" t="s">
        <v>747</v>
      </c>
      <c r="DR34" s="1048" t="s">
        <v>748</v>
      </c>
      <c r="DS34" s="1048">
        <v>27</v>
      </c>
      <c r="DT34" s="1048"/>
      <c r="DU34" s="1048">
        <v>-1</v>
      </c>
      <c r="DV34" s="51"/>
      <c r="DW34" s="51"/>
      <c r="DX34" s="51"/>
      <c r="DY34" s="51"/>
      <c r="DZ34" s="51"/>
      <c r="EA34" s="51"/>
      <c r="EB34" s="51"/>
      <c r="EC34" s="51"/>
      <c r="ED34" s="51"/>
      <c r="EE34" s="51"/>
      <c r="EF34" s="51"/>
      <c r="EG34" s="51"/>
      <c r="EH34" s="51"/>
      <c r="EI34" s="51"/>
      <c r="EJ34" s="51"/>
      <c r="EK34" s="51"/>
      <c r="EL34" s="51"/>
      <c r="EM34" s="51"/>
      <c r="EN34" s="51"/>
      <c r="EO34" s="51"/>
      <c r="EP34" s="51"/>
      <c r="EQ34" s="51"/>
      <c r="ER34" s="51"/>
    </row>
    <row r="35" spans="1:148" s="366" customFormat="1">
      <c r="A35" s="26" t="s">
        <v>329</v>
      </c>
      <c r="B35" s="1069" t="s">
        <v>412</v>
      </c>
      <c r="C35" s="353">
        <v>1500</v>
      </c>
      <c r="D35" s="721">
        <f t="shared" si="5"/>
        <v>1529.1428571428571</v>
      </c>
      <c r="E35" s="353">
        <v>1075</v>
      </c>
      <c r="F35" s="26" t="s">
        <v>185</v>
      </c>
      <c r="G35" s="874" t="s">
        <v>639</v>
      </c>
      <c r="H35" s="715"/>
      <c r="I35" s="160" t="s">
        <v>708</v>
      </c>
      <c r="J35" s="26"/>
      <c r="K35" s="26" t="s">
        <v>5</v>
      </c>
      <c r="L35" s="26" t="s">
        <v>200</v>
      </c>
      <c r="M35" s="354">
        <v>39.607669999999999</v>
      </c>
      <c r="N35" s="26">
        <v>20.902259999999998</v>
      </c>
      <c r="O35" s="355">
        <v>0</v>
      </c>
      <c r="P35" s="26">
        <v>0</v>
      </c>
      <c r="Q35" s="356" t="s">
        <v>507</v>
      </c>
      <c r="R35" s="357"/>
      <c r="S35" s="358" t="s">
        <v>711</v>
      </c>
      <c r="T35" s="358" t="s">
        <v>20</v>
      </c>
      <c r="U35" s="359" t="s">
        <v>20</v>
      </c>
      <c r="V35" s="359" t="s">
        <v>0</v>
      </c>
      <c r="W35" s="360" t="s">
        <v>0</v>
      </c>
      <c r="X35" s="360" t="s">
        <v>20</v>
      </c>
      <c r="Y35" s="26" t="s">
        <v>20</v>
      </c>
      <c r="Z35" s="26" t="s">
        <v>198</v>
      </c>
      <c r="AA35" s="358"/>
      <c r="AB35" s="26">
        <v>80</v>
      </c>
      <c r="AC35" s="26" t="s">
        <v>197</v>
      </c>
      <c r="AD35" s="26"/>
      <c r="AE35" s="26">
        <v>15</v>
      </c>
      <c r="AF35" s="358" t="s">
        <v>460</v>
      </c>
      <c r="AG35" s="26"/>
      <c r="AH35" s="26">
        <v>5</v>
      </c>
      <c r="AI35" s="26">
        <v>35</v>
      </c>
      <c r="AJ35" s="26">
        <v>35</v>
      </c>
      <c r="AK35" s="26">
        <v>30</v>
      </c>
      <c r="AL35" s="26" t="s">
        <v>371</v>
      </c>
      <c r="AM35" s="160" t="s">
        <v>719</v>
      </c>
      <c r="AN35" s="26"/>
      <c r="AO35" s="26" t="s">
        <v>20</v>
      </c>
      <c r="AP35" s="26"/>
      <c r="AQ35" s="26">
        <v>223</v>
      </c>
      <c r="AR35" s="26">
        <v>24</v>
      </c>
      <c r="AS35" s="26">
        <v>0</v>
      </c>
      <c r="AT35" s="26">
        <v>0</v>
      </c>
      <c r="AU35" s="26">
        <v>0</v>
      </c>
      <c r="AV35" s="26"/>
      <c r="AW35" s="26">
        <v>0</v>
      </c>
      <c r="AX35" s="26"/>
      <c r="AY35" s="26">
        <v>28</v>
      </c>
      <c r="AZ35" s="26"/>
      <c r="BA35" s="26"/>
      <c r="BB35" s="26"/>
      <c r="BC35" s="20" t="s">
        <v>708</v>
      </c>
      <c r="BD35" s="26"/>
      <c r="BE35" s="26">
        <v>100</v>
      </c>
      <c r="BF35" s="26"/>
      <c r="BG35" s="26">
        <v>100</v>
      </c>
      <c r="BH35" s="26">
        <v>0</v>
      </c>
      <c r="BI35" s="26"/>
      <c r="BJ35" s="26">
        <v>20</v>
      </c>
      <c r="BK35" s="26" t="s">
        <v>20</v>
      </c>
      <c r="BL35" s="26">
        <v>0</v>
      </c>
      <c r="BM35" s="26"/>
      <c r="BN35" s="26">
        <v>12</v>
      </c>
      <c r="BO35" s="26">
        <v>0</v>
      </c>
      <c r="BP35" s="26" t="s">
        <v>0</v>
      </c>
      <c r="BQ35" s="26"/>
      <c r="BR35" s="26">
        <v>28</v>
      </c>
      <c r="BS35" s="26">
        <v>28</v>
      </c>
      <c r="BT35" s="26">
        <v>0</v>
      </c>
      <c r="BU35" s="26" t="s">
        <v>0</v>
      </c>
      <c r="BV35" s="26" t="s">
        <v>0</v>
      </c>
      <c r="BW35" s="26" t="s">
        <v>309</v>
      </c>
      <c r="BX35" s="26" t="s">
        <v>428</v>
      </c>
      <c r="BY35" s="26" t="s">
        <v>0</v>
      </c>
      <c r="BZ35" s="26" t="s">
        <v>0</v>
      </c>
      <c r="CA35" s="26" t="s">
        <v>0</v>
      </c>
      <c r="CB35" s="26" t="s">
        <v>20</v>
      </c>
      <c r="CC35" s="26">
        <v>100</v>
      </c>
      <c r="CD35" s="26" t="s">
        <v>20</v>
      </c>
      <c r="CE35" s="26" t="s">
        <v>0</v>
      </c>
      <c r="CF35" s="26" t="s">
        <v>312</v>
      </c>
      <c r="CG35" s="26" t="s">
        <v>20</v>
      </c>
      <c r="CH35" s="26" t="s">
        <v>0</v>
      </c>
      <c r="CI35" s="26" t="s">
        <v>0</v>
      </c>
      <c r="CJ35" s="26" t="s">
        <v>311</v>
      </c>
      <c r="CK35" s="26" t="s">
        <v>20</v>
      </c>
      <c r="CL35" s="26" t="s">
        <v>244</v>
      </c>
      <c r="CM35" s="26" t="s">
        <v>20</v>
      </c>
      <c r="CN35" s="26" t="s">
        <v>20</v>
      </c>
      <c r="CO35" s="26" t="s">
        <v>20</v>
      </c>
      <c r="CP35" s="26" t="s">
        <v>20</v>
      </c>
      <c r="CQ35" s="26"/>
      <c r="CR35" s="26" t="s">
        <v>20</v>
      </c>
      <c r="CS35" s="26" t="s">
        <v>0</v>
      </c>
      <c r="CT35" s="26" t="s">
        <v>20</v>
      </c>
      <c r="CU35" s="26" t="s">
        <v>20</v>
      </c>
      <c r="CV35" s="361" t="s">
        <v>317</v>
      </c>
      <c r="CW35" s="362"/>
      <c r="CX35" s="363">
        <v>120</v>
      </c>
      <c r="CY35" s="26"/>
      <c r="CZ35" s="363" t="s">
        <v>20</v>
      </c>
      <c r="DA35" s="363" t="s">
        <v>20</v>
      </c>
      <c r="DB35" s="363" t="s">
        <v>20</v>
      </c>
      <c r="DC35" s="363" t="s">
        <v>20</v>
      </c>
      <c r="DD35" s="363" t="s">
        <v>20</v>
      </c>
      <c r="DE35" s="363" t="s">
        <v>20</v>
      </c>
      <c r="DF35" s="363" t="s">
        <v>20</v>
      </c>
      <c r="DG35" s="363" t="s">
        <v>20</v>
      </c>
      <c r="DH35" s="363" t="s">
        <v>20</v>
      </c>
      <c r="DI35" s="26" t="s">
        <v>20</v>
      </c>
      <c r="DJ35" s="26"/>
      <c r="DK35" s="26" t="s">
        <v>202</v>
      </c>
      <c r="DL35" s="361" t="s">
        <v>203</v>
      </c>
      <c r="DM35" s="364"/>
      <c r="DN35" s="365">
        <v>202052965802541</v>
      </c>
      <c r="DO35" s="365" t="s">
        <v>204</v>
      </c>
      <c r="DP35" s="26">
        <v>809</v>
      </c>
      <c r="DQ35" s="363" t="s">
        <v>205</v>
      </c>
      <c r="DR35" s="26" t="s">
        <v>206</v>
      </c>
      <c r="DS35" s="26">
        <v>2</v>
      </c>
      <c r="DT35" s="26"/>
      <c r="DU35" s="26">
        <v>-1</v>
      </c>
      <c r="DV35" s="26"/>
      <c r="DW35" s="26"/>
      <c r="DX35" s="26"/>
      <c r="DY35" s="26"/>
      <c r="DZ35" s="26"/>
      <c r="EA35" s="26"/>
      <c r="EB35" s="26"/>
      <c r="EC35" s="26"/>
      <c r="ED35" s="26"/>
      <c r="EE35" s="26"/>
      <c r="EF35" s="26"/>
      <c r="EG35" s="26"/>
      <c r="EH35" s="26"/>
      <c r="EI35" s="26"/>
      <c r="EJ35" s="26"/>
      <c r="EK35" s="26"/>
      <c r="EL35" s="26"/>
      <c r="EM35" s="26"/>
      <c r="EN35" s="26"/>
      <c r="EO35" s="26"/>
      <c r="EP35" s="26"/>
      <c r="EQ35" s="26"/>
      <c r="ER35" s="26"/>
    </row>
    <row r="36" spans="1:148">
      <c r="A36" s="4" t="s">
        <v>388</v>
      </c>
      <c r="B36" s="1068" t="s">
        <v>721</v>
      </c>
      <c r="C36" s="346">
        <v>900</v>
      </c>
      <c r="D36" s="720">
        <f t="shared" si="5"/>
        <v>870.85714285714289</v>
      </c>
      <c r="E36" s="346">
        <v>840</v>
      </c>
      <c r="F36" s="4" t="s">
        <v>472</v>
      </c>
      <c r="G36" s="880" t="s">
        <v>639</v>
      </c>
      <c r="H36" s="719">
        <v>820</v>
      </c>
      <c r="I36" s="160" t="s">
        <v>708</v>
      </c>
      <c r="J36" s="4"/>
      <c r="K36" s="4" t="s">
        <v>5</v>
      </c>
      <c r="L36" s="9" t="s">
        <v>486</v>
      </c>
      <c r="M36" s="160">
        <v>40.764308</v>
      </c>
      <c r="N36" s="4">
        <v>22.446693</v>
      </c>
      <c r="O36" s="61">
        <v>0</v>
      </c>
      <c r="P36" s="4">
        <v>0</v>
      </c>
      <c r="Q36" s="10" t="s">
        <v>507</v>
      </c>
      <c r="R36" s="11"/>
      <c r="S36" s="11" t="s">
        <v>708</v>
      </c>
      <c r="T36" s="11" t="s">
        <v>20</v>
      </c>
      <c r="U36" s="12" t="s">
        <v>20</v>
      </c>
      <c r="V36" s="12" t="s">
        <v>0</v>
      </c>
      <c r="W36" s="10" t="s">
        <v>20</v>
      </c>
      <c r="X36" s="10" t="s">
        <v>20</v>
      </c>
      <c r="Y36" s="13" t="s">
        <v>20</v>
      </c>
      <c r="Z36" s="160" t="s">
        <v>198</v>
      </c>
      <c r="AA36" s="11"/>
      <c r="AB36" s="4">
        <v>55</v>
      </c>
      <c r="AC36" s="4" t="s">
        <v>196</v>
      </c>
      <c r="AD36" s="4"/>
      <c r="AE36" s="4">
        <v>35</v>
      </c>
      <c r="AF36" s="11" t="s">
        <v>197</v>
      </c>
      <c r="AG36" s="4"/>
      <c r="AH36" s="4">
        <v>5</v>
      </c>
      <c r="AI36" s="4">
        <v>50</v>
      </c>
      <c r="AJ36" s="4">
        <v>30</v>
      </c>
      <c r="AK36" s="4">
        <v>20</v>
      </c>
      <c r="AL36" s="4" t="s">
        <v>371</v>
      </c>
      <c r="AM36" s="160" t="s">
        <v>719</v>
      </c>
      <c r="AN36" s="51"/>
      <c r="AO36" s="51" t="s">
        <v>20</v>
      </c>
      <c r="AP36" s="51"/>
      <c r="AQ36" s="51">
        <v>127</v>
      </c>
      <c r="AR36" s="51">
        <v>24</v>
      </c>
      <c r="AS36" s="51">
        <v>0</v>
      </c>
      <c r="AT36" s="51">
        <v>0</v>
      </c>
      <c r="AU36" s="51">
        <v>0</v>
      </c>
      <c r="AV36" s="51"/>
      <c r="AW36" s="51">
        <v>0</v>
      </c>
      <c r="AX36" s="51"/>
      <c r="AY36" s="51">
        <v>5</v>
      </c>
      <c r="AZ36" s="51">
        <v>0</v>
      </c>
      <c r="BA36" s="51">
        <v>0</v>
      </c>
      <c r="BB36" s="51">
        <v>0</v>
      </c>
      <c r="BC36" s="20" t="s">
        <v>708</v>
      </c>
      <c r="BD36" s="57">
        <v>60</v>
      </c>
      <c r="BE36" s="51">
        <v>40</v>
      </c>
      <c r="BF36" s="51">
        <v>30</v>
      </c>
      <c r="BG36" s="51">
        <v>0</v>
      </c>
      <c r="BH36" s="51">
        <v>0</v>
      </c>
      <c r="BI36" s="51"/>
      <c r="BJ36" s="57">
        <v>28</v>
      </c>
      <c r="BK36" s="57" t="s">
        <v>0</v>
      </c>
      <c r="BL36" s="57">
        <v>0</v>
      </c>
      <c r="BM36" s="57"/>
      <c r="BN36" s="57">
        <v>15</v>
      </c>
      <c r="BO36" s="57">
        <v>0</v>
      </c>
      <c r="BP36" s="57"/>
      <c r="BQ36" s="57"/>
      <c r="BR36" s="57">
        <v>0</v>
      </c>
      <c r="BS36" s="57">
        <v>2</v>
      </c>
      <c r="BT36" s="57">
        <v>0</v>
      </c>
      <c r="BU36" s="57" t="s">
        <v>0</v>
      </c>
      <c r="BV36" s="57" t="s">
        <v>0</v>
      </c>
      <c r="BW36" s="26" t="s">
        <v>309</v>
      </c>
      <c r="BX36" s="58" t="s">
        <v>473</v>
      </c>
      <c r="BY36" s="58" t="s">
        <v>0</v>
      </c>
      <c r="BZ36" s="51" t="s">
        <v>0</v>
      </c>
      <c r="CA36" s="51" t="s">
        <v>0</v>
      </c>
      <c r="CB36" s="51" t="s">
        <v>20</v>
      </c>
      <c r="CC36" s="51">
        <v>100</v>
      </c>
      <c r="CD36" s="51" t="s">
        <v>20</v>
      </c>
      <c r="CE36" s="51" t="s">
        <v>20</v>
      </c>
      <c r="CF36" s="51" t="s">
        <v>313</v>
      </c>
      <c r="CG36" s="51" t="s">
        <v>20</v>
      </c>
      <c r="CH36" s="51" t="s">
        <v>20</v>
      </c>
      <c r="CI36" s="51" t="s">
        <v>0</v>
      </c>
      <c r="CJ36" s="51" t="s">
        <v>311</v>
      </c>
      <c r="CK36" s="51" t="s">
        <v>20</v>
      </c>
      <c r="CL36" s="51" t="s">
        <v>244</v>
      </c>
      <c r="CM36" s="51" t="s">
        <v>20</v>
      </c>
      <c r="CN36" s="51" t="s">
        <v>20</v>
      </c>
      <c r="CO36" s="51" t="s">
        <v>20</v>
      </c>
      <c r="CP36" s="51" t="s">
        <v>20</v>
      </c>
      <c r="CQ36" s="58"/>
      <c r="CR36" s="51" t="s">
        <v>20</v>
      </c>
      <c r="CS36" s="51" t="s">
        <v>0</v>
      </c>
      <c r="CT36" s="51" t="s">
        <v>20</v>
      </c>
      <c r="CU36" s="51" t="s">
        <v>20</v>
      </c>
      <c r="CV36" s="51" t="s">
        <v>464</v>
      </c>
      <c r="CW36" s="51">
        <v>0</v>
      </c>
      <c r="CX36" s="377">
        <v>75</v>
      </c>
      <c r="CY36" s="51" t="s">
        <v>475</v>
      </c>
      <c r="CZ36" s="59" t="s">
        <v>0</v>
      </c>
      <c r="DA36" s="59" t="s">
        <v>0</v>
      </c>
      <c r="DB36" s="58" t="s">
        <v>0</v>
      </c>
      <c r="DC36" s="58" t="s">
        <v>20</v>
      </c>
      <c r="DD36" s="58" t="s">
        <v>20</v>
      </c>
      <c r="DE36" s="59" t="s">
        <v>20</v>
      </c>
      <c r="DF36" s="51" t="s">
        <v>20</v>
      </c>
      <c r="DG36" s="51" t="s">
        <v>0</v>
      </c>
      <c r="DH36" s="60" t="s">
        <v>20</v>
      </c>
      <c r="DI36" s="51" t="s">
        <v>20</v>
      </c>
      <c r="DJ36" s="51"/>
      <c r="DK36" s="51" t="s">
        <v>482</v>
      </c>
      <c r="DL36" s="51" t="s">
        <v>487</v>
      </c>
      <c r="DM36" s="59"/>
      <c r="DN36" s="102" t="s">
        <v>468</v>
      </c>
      <c r="DO36" s="102" t="s">
        <v>488</v>
      </c>
      <c r="DP36" s="58">
        <v>1277</v>
      </c>
      <c r="DQ36" s="59" t="s">
        <v>489</v>
      </c>
      <c r="DR36" s="51" t="s">
        <v>490</v>
      </c>
      <c r="DS36" s="51">
        <v>17</v>
      </c>
      <c r="DT36" s="51"/>
      <c r="DU36" s="51">
        <v>-1</v>
      </c>
      <c r="DV36" s="51"/>
      <c r="DW36" s="51"/>
      <c r="DX36" s="51"/>
      <c r="DY36" s="51"/>
      <c r="DZ36" s="51"/>
      <c r="EA36" s="51"/>
      <c r="EB36" s="51"/>
      <c r="EC36" s="51"/>
      <c r="ED36" s="51"/>
      <c r="EE36" s="51"/>
      <c r="EF36" s="51"/>
      <c r="EG36" s="51"/>
      <c r="EH36" s="51"/>
      <c r="EI36" s="51"/>
      <c r="EJ36" s="51"/>
      <c r="EK36" s="51"/>
      <c r="EL36" s="51"/>
      <c r="EM36" s="51"/>
      <c r="EN36" s="51"/>
      <c r="EO36" s="51"/>
      <c r="EP36" s="51"/>
      <c r="EQ36" s="51"/>
      <c r="ER36" s="51"/>
    </row>
    <row r="37" spans="1:148" s="30" customFormat="1">
      <c r="A37" s="347" t="s">
        <v>389</v>
      </c>
      <c r="B37" s="1069" t="s">
        <v>723</v>
      </c>
      <c r="C37" s="347">
        <v>400</v>
      </c>
      <c r="D37" s="721">
        <f t="shared" si="5"/>
        <v>377</v>
      </c>
      <c r="E37" s="347">
        <v>377</v>
      </c>
      <c r="F37" s="347" t="s">
        <v>472</v>
      </c>
      <c r="G37" s="876" t="s">
        <v>639</v>
      </c>
      <c r="H37" s="717">
        <v>381</v>
      </c>
      <c r="I37" s="160" t="s">
        <v>708</v>
      </c>
      <c r="J37" s="20"/>
      <c r="K37" s="20" t="s">
        <v>5</v>
      </c>
      <c r="L37" s="21" t="s">
        <v>491</v>
      </c>
      <c r="M37" s="26">
        <v>40.515402999999999</v>
      </c>
      <c r="N37" s="20">
        <v>22.208319700000001</v>
      </c>
      <c r="O37" s="62">
        <v>0</v>
      </c>
      <c r="P37" s="20">
        <v>0</v>
      </c>
      <c r="Q37" s="22" t="s">
        <v>507</v>
      </c>
      <c r="R37" s="23"/>
      <c r="S37" s="11" t="s">
        <v>708</v>
      </c>
      <c r="T37" s="23" t="s">
        <v>20</v>
      </c>
      <c r="U37" s="24" t="s">
        <v>20</v>
      </c>
      <c r="V37" s="24" t="s">
        <v>0</v>
      </c>
      <c r="W37" s="22" t="s">
        <v>20</v>
      </c>
      <c r="X37" s="22" t="s">
        <v>20</v>
      </c>
      <c r="Y37" s="25" t="s">
        <v>20</v>
      </c>
      <c r="Z37" s="26" t="s">
        <v>198</v>
      </c>
      <c r="AA37" s="23"/>
      <c r="AB37" s="20">
        <v>90</v>
      </c>
      <c r="AC37" s="20" t="s">
        <v>196</v>
      </c>
      <c r="AD37" s="20"/>
      <c r="AE37" s="20">
        <v>9</v>
      </c>
      <c r="AF37" s="20" t="s">
        <v>492</v>
      </c>
      <c r="AH37" s="20">
        <v>1</v>
      </c>
      <c r="AI37" s="20">
        <v>23</v>
      </c>
      <c r="AJ37" s="20">
        <v>25</v>
      </c>
      <c r="AK37" s="20">
        <v>35</v>
      </c>
      <c r="AL37" s="20" t="s">
        <v>371</v>
      </c>
      <c r="AM37" s="160" t="s">
        <v>719</v>
      </c>
      <c r="AN37" s="20"/>
      <c r="AO37" s="20" t="s">
        <v>20</v>
      </c>
      <c r="AP37" s="20"/>
      <c r="AQ37" s="20">
        <v>0</v>
      </c>
      <c r="AR37" s="20"/>
      <c r="AS37" s="20">
        <v>0</v>
      </c>
      <c r="AT37" s="20">
        <v>0</v>
      </c>
      <c r="AU37" s="20">
        <v>0</v>
      </c>
      <c r="AV37" s="20"/>
      <c r="AW37" s="20">
        <v>377</v>
      </c>
      <c r="AX37" s="20"/>
      <c r="AY37" s="20">
        <v>0</v>
      </c>
      <c r="AZ37" s="20">
        <v>0</v>
      </c>
      <c r="BA37" s="20">
        <v>0</v>
      </c>
      <c r="BB37" s="20">
        <v>0</v>
      </c>
      <c r="BC37" s="20" t="s">
        <v>708</v>
      </c>
      <c r="BD37" s="26">
        <v>40</v>
      </c>
      <c r="BE37" s="20">
        <v>40</v>
      </c>
      <c r="BF37" s="20">
        <v>20</v>
      </c>
      <c r="BG37" s="20">
        <v>0</v>
      </c>
      <c r="BH37" s="20">
        <v>0</v>
      </c>
      <c r="BI37" s="20"/>
      <c r="BJ37" s="26">
        <v>12</v>
      </c>
      <c r="BK37" s="26" t="s">
        <v>20</v>
      </c>
      <c r="BL37" s="26">
        <v>0</v>
      </c>
      <c r="BM37" s="26"/>
      <c r="BN37" s="26">
        <v>8</v>
      </c>
      <c r="BO37" s="26">
        <v>0</v>
      </c>
      <c r="BP37" s="26" t="s">
        <v>20</v>
      </c>
      <c r="BQ37" s="26"/>
      <c r="BR37" s="26">
        <v>0</v>
      </c>
      <c r="BS37" s="26">
        <v>3</v>
      </c>
      <c r="BT37" s="26">
        <v>0</v>
      </c>
      <c r="BU37" s="26" t="s">
        <v>0</v>
      </c>
      <c r="BV37" s="26" t="s">
        <v>0</v>
      </c>
      <c r="BW37" s="26" t="s">
        <v>309</v>
      </c>
      <c r="BX37" s="27" t="s">
        <v>473</v>
      </c>
      <c r="BY37" s="27" t="s">
        <v>0</v>
      </c>
      <c r="BZ37" s="20" t="s">
        <v>0</v>
      </c>
      <c r="CA37" s="20" t="s">
        <v>0</v>
      </c>
      <c r="CB37" s="20" t="s">
        <v>20</v>
      </c>
      <c r="CC37" s="20">
        <v>100</v>
      </c>
      <c r="CD37" s="20" t="s">
        <v>20</v>
      </c>
      <c r="CE37" s="20" t="s">
        <v>20</v>
      </c>
      <c r="CF37" s="20" t="s">
        <v>625</v>
      </c>
      <c r="CG37" s="20" t="s">
        <v>20</v>
      </c>
      <c r="CH37" s="20" t="s">
        <v>20</v>
      </c>
      <c r="CI37" s="20" t="s">
        <v>311</v>
      </c>
      <c r="CJ37" s="20" t="s">
        <v>311</v>
      </c>
      <c r="CK37" s="20" t="s">
        <v>20</v>
      </c>
      <c r="CL37" s="20" t="s">
        <v>244</v>
      </c>
      <c r="CM37" s="20" t="s">
        <v>20</v>
      </c>
      <c r="CN37" s="20" t="s">
        <v>20</v>
      </c>
      <c r="CO37" s="20" t="s">
        <v>20</v>
      </c>
      <c r="CP37" s="20" t="s">
        <v>20</v>
      </c>
      <c r="CQ37" s="27"/>
      <c r="CR37" s="20" t="s">
        <v>20</v>
      </c>
      <c r="CS37" s="20" t="s">
        <v>0</v>
      </c>
      <c r="CT37" s="20" t="s">
        <v>0</v>
      </c>
      <c r="CU37" s="20" t="s">
        <v>20</v>
      </c>
      <c r="CV37" s="20" t="s">
        <v>464</v>
      </c>
      <c r="CW37" s="20">
        <v>0</v>
      </c>
      <c r="CX37" s="363">
        <v>100</v>
      </c>
      <c r="CY37" s="20" t="s">
        <v>493</v>
      </c>
      <c r="CZ37" s="28" t="s">
        <v>20</v>
      </c>
      <c r="DA37" s="28" t="s">
        <v>0</v>
      </c>
      <c r="DB37" s="27" t="s">
        <v>0</v>
      </c>
      <c r="DC37" s="27" t="s">
        <v>20</v>
      </c>
      <c r="DD37" s="27" t="s">
        <v>0</v>
      </c>
      <c r="DE37" s="28" t="s">
        <v>20</v>
      </c>
      <c r="DF37" s="20" t="s">
        <v>20</v>
      </c>
      <c r="DG37" s="20" t="s">
        <v>0</v>
      </c>
      <c r="DH37" s="29" t="s">
        <v>20</v>
      </c>
      <c r="DI37" s="20" t="s">
        <v>20</v>
      </c>
      <c r="DJ37" s="20"/>
      <c r="DK37" s="20" t="s">
        <v>487</v>
      </c>
      <c r="DL37" s="20" t="s">
        <v>494</v>
      </c>
      <c r="DM37" s="28"/>
      <c r="DN37" s="103" t="s">
        <v>468</v>
      </c>
      <c r="DO37" s="103" t="s">
        <v>495</v>
      </c>
      <c r="DP37" s="27">
        <v>1278</v>
      </c>
      <c r="DQ37" s="28" t="s">
        <v>496</v>
      </c>
      <c r="DR37" s="20" t="s">
        <v>497</v>
      </c>
      <c r="DS37" s="20">
        <v>18</v>
      </c>
      <c r="DT37" s="20"/>
      <c r="DU37" s="20">
        <v>-1</v>
      </c>
      <c r="DV37" s="20"/>
      <c r="DW37" s="20"/>
      <c r="DX37" s="20"/>
      <c r="DY37" s="20"/>
      <c r="DZ37" s="20"/>
      <c r="EA37" s="20"/>
      <c r="EB37" s="20"/>
      <c r="EC37" s="20"/>
      <c r="ED37" s="20"/>
      <c r="EE37" s="20"/>
      <c r="EF37" s="20"/>
      <c r="EG37" s="20"/>
      <c r="EH37" s="20"/>
      <c r="EI37" s="20"/>
      <c r="EJ37" s="20"/>
      <c r="EK37" s="20"/>
      <c r="EL37" s="20"/>
      <c r="EM37" s="20"/>
      <c r="EN37" s="20"/>
      <c r="EO37" s="20"/>
      <c r="EP37" s="20"/>
      <c r="EQ37" s="20"/>
      <c r="ER37" s="20"/>
    </row>
    <row r="38" spans="1:148">
      <c r="A38" s="387" t="s">
        <v>215</v>
      </c>
      <c r="B38" s="1070" t="s">
        <v>695</v>
      </c>
      <c r="C38" s="387">
        <v>150</v>
      </c>
      <c r="D38" s="722">
        <f t="shared" si="5"/>
        <v>162</v>
      </c>
      <c r="E38" s="387">
        <v>162</v>
      </c>
      <c r="F38" s="387" t="s">
        <v>185</v>
      </c>
      <c r="G38" s="882" t="s">
        <v>639</v>
      </c>
      <c r="H38" s="718">
        <v>160</v>
      </c>
      <c r="I38" s="51" t="s">
        <v>725</v>
      </c>
      <c r="K38" s="51" t="s">
        <v>5</v>
      </c>
      <c r="L38" s="51" t="s">
        <v>217</v>
      </c>
      <c r="M38" s="393">
        <v>40.045079999999999</v>
      </c>
      <c r="N38" s="51">
        <v>20.744700000000002</v>
      </c>
      <c r="O38" s="584">
        <v>0</v>
      </c>
      <c r="P38" s="51">
        <v>0</v>
      </c>
      <c r="Q38" s="591" t="s">
        <v>507</v>
      </c>
      <c r="R38" s="592"/>
      <c r="S38" s="586" t="s">
        <v>199</v>
      </c>
      <c r="T38" s="586" t="s">
        <v>20</v>
      </c>
      <c r="U38" s="587" t="s">
        <v>20</v>
      </c>
      <c r="V38" s="587" t="s">
        <v>20</v>
      </c>
      <c r="W38" s="585" t="s">
        <v>20</v>
      </c>
      <c r="X38" s="585" t="s">
        <v>0</v>
      </c>
      <c r="Y38" s="588" t="s">
        <v>20</v>
      </c>
      <c r="Z38" s="57" t="s">
        <v>198</v>
      </c>
      <c r="AA38" s="586"/>
      <c r="AB38" s="51">
        <v>100</v>
      </c>
      <c r="AC38" s="51"/>
      <c r="AD38" s="51"/>
      <c r="AE38" s="51"/>
      <c r="AF38" s="586"/>
      <c r="AG38" s="51"/>
      <c r="AH38" s="51"/>
      <c r="AI38" s="51">
        <v>30</v>
      </c>
      <c r="AJ38" s="51">
        <v>30</v>
      </c>
      <c r="AK38" s="51">
        <v>40</v>
      </c>
      <c r="AL38" s="51" t="s">
        <v>371</v>
      </c>
      <c r="AM38" s="160" t="s">
        <v>719</v>
      </c>
      <c r="AN38" s="51"/>
      <c r="AO38" s="51" t="s">
        <v>20</v>
      </c>
      <c r="AP38" s="51"/>
      <c r="AQ38" s="51"/>
      <c r="AR38" s="51"/>
      <c r="AS38" s="51"/>
      <c r="AT38" s="51"/>
      <c r="AU38" s="51"/>
      <c r="AV38" s="51"/>
      <c r="AW38" s="51">
        <v>162</v>
      </c>
      <c r="AX38" s="51"/>
      <c r="AY38" s="51"/>
      <c r="AZ38" s="51"/>
      <c r="BA38" s="51"/>
      <c r="BB38" s="51"/>
      <c r="BC38" s="51" t="s">
        <v>20</v>
      </c>
      <c r="BD38" s="57"/>
      <c r="BE38" s="51">
        <v>0</v>
      </c>
      <c r="BF38" s="51">
        <v>0</v>
      </c>
      <c r="BG38" s="51">
        <v>0</v>
      </c>
      <c r="BH38" s="51">
        <v>0</v>
      </c>
      <c r="BI38" s="51"/>
      <c r="BJ38" s="57">
        <v>25</v>
      </c>
      <c r="BK38" s="57" t="s">
        <v>20</v>
      </c>
      <c r="BL38" s="57">
        <v>0</v>
      </c>
      <c r="BM38" s="57"/>
      <c r="BN38" s="57">
        <v>25</v>
      </c>
      <c r="BO38" s="57">
        <v>25</v>
      </c>
      <c r="BP38" s="57" t="s">
        <v>20</v>
      </c>
      <c r="BQ38" s="57"/>
      <c r="BR38" s="57"/>
      <c r="BS38" s="57">
        <v>35</v>
      </c>
      <c r="BT38" s="57">
        <v>0</v>
      </c>
      <c r="BU38" s="57" t="s">
        <v>0</v>
      </c>
      <c r="BV38" s="57" t="s">
        <v>0</v>
      </c>
      <c r="BW38" s="26" t="s">
        <v>309</v>
      </c>
      <c r="BX38" s="58" t="s">
        <v>500</v>
      </c>
      <c r="BY38" s="58" t="s">
        <v>20</v>
      </c>
      <c r="BZ38" s="51" t="s">
        <v>0</v>
      </c>
      <c r="CA38" s="51" t="s">
        <v>0</v>
      </c>
      <c r="CB38" s="51" t="s">
        <v>20</v>
      </c>
      <c r="CC38" s="51">
        <v>100</v>
      </c>
      <c r="CD38" s="51" t="s">
        <v>20</v>
      </c>
      <c r="CE38" s="51" t="s">
        <v>0</v>
      </c>
      <c r="CF38" s="51" t="s">
        <v>314</v>
      </c>
      <c r="CG38" s="51" t="s">
        <v>20</v>
      </c>
      <c r="CH38" s="51" t="s">
        <v>0</v>
      </c>
      <c r="CI38" s="51" t="s">
        <v>0</v>
      </c>
      <c r="CJ38" s="51" t="s">
        <v>20</v>
      </c>
      <c r="CK38" s="51" t="s">
        <v>0</v>
      </c>
      <c r="CL38" s="51" t="s">
        <v>364</v>
      </c>
      <c r="CM38" s="51" t="s">
        <v>20</v>
      </c>
      <c r="CN38" s="51" t="s">
        <v>20</v>
      </c>
      <c r="CO38" s="51" t="s">
        <v>0</v>
      </c>
      <c r="CP38" s="51" t="s">
        <v>20</v>
      </c>
      <c r="CQ38" s="58"/>
      <c r="CR38" s="51" t="s">
        <v>20</v>
      </c>
      <c r="CS38" s="51" t="s">
        <v>0</v>
      </c>
      <c r="CT38" s="51" t="s">
        <v>20</v>
      </c>
      <c r="CU38" s="51" t="s">
        <v>20</v>
      </c>
      <c r="CV38" s="350" t="s">
        <v>317</v>
      </c>
      <c r="CW38" s="351"/>
      <c r="CX38" s="377">
        <v>100</v>
      </c>
      <c r="CY38" s="51"/>
      <c r="CZ38" s="59" t="s">
        <v>20</v>
      </c>
      <c r="DA38" s="59" t="s">
        <v>20</v>
      </c>
      <c r="DB38" s="58" t="s">
        <v>20</v>
      </c>
      <c r="DC38" s="58" t="s">
        <v>20</v>
      </c>
      <c r="DD38" s="58" t="s">
        <v>20</v>
      </c>
      <c r="DE38" s="59" t="s">
        <v>20</v>
      </c>
      <c r="DF38" s="51" t="s">
        <v>20</v>
      </c>
      <c r="DG38" s="51" t="s">
        <v>20</v>
      </c>
      <c r="DH38" s="60" t="s">
        <v>20</v>
      </c>
      <c r="DI38" s="51" t="s">
        <v>20</v>
      </c>
      <c r="DJ38" s="51"/>
      <c r="DK38" s="51" t="s">
        <v>218</v>
      </c>
      <c r="DL38" s="350" t="s">
        <v>219</v>
      </c>
      <c r="DM38" s="352"/>
      <c r="DN38" s="102">
        <v>202052965802541</v>
      </c>
      <c r="DO38" s="102" t="s">
        <v>220</v>
      </c>
      <c r="DP38" s="58">
        <v>997</v>
      </c>
      <c r="DQ38" s="59" t="s">
        <v>221</v>
      </c>
      <c r="DR38" s="51" t="s">
        <v>222</v>
      </c>
      <c r="DS38" s="51">
        <v>2</v>
      </c>
      <c r="DT38" s="51"/>
      <c r="DU38" s="51">
        <v>-1</v>
      </c>
      <c r="DV38" s="51"/>
      <c r="DW38" s="51"/>
      <c r="DX38" s="51"/>
      <c r="DY38" s="51"/>
      <c r="DZ38" s="51"/>
      <c r="EA38" s="51"/>
      <c r="EB38" s="51"/>
      <c r="EC38" s="51"/>
      <c r="ED38" s="51"/>
      <c r="EE38" s="51"/>
      <c r="EF38" s="51"/>
      <c r="EG38" s="51"/>
      <c r="EH38" s="51"/>
      <c r="EI38" s="51"/>
      <c r="EJ38" s="51"/>
      <c r="EK38" s="51"/>
      <c r="EL38" s="51"/>
      <c r="EM38" s="51"/>
      <c r="EN38" s="51"/>
      <c r="EO38" s="51"/>
      <c r="EP38" s="51"/>
      <c r="EQ38" s="51"/>
      <c r="ER38" s="51"/>
    </row>
    <row r="39" spans="1:148">
      <c r="A39" s="387" t="s">
        <v>644</v>
      </c>
      <c r="B39" s="1070" t="s">
        <v>418</v>
      </c>
      <c r="C39" s="387"/>
      <c r="D39" s="722">
        <f t="shared" si="5"/>
        <v>100</v>
      </c>
      <c r="E39" s="387"/>
      <c r="F39" s="387" t="s">
        <v>697</v>
      </c>
      <c r="G39" s="882" t="s">
        <v>639</v>
      </c>
      <c r="H39" s="1024">
        <v>62</v>
      </c>
      <c r="I39" s="36" t="s">
        <v>646</v>
      </c>
      <c r="K39" s="51" t="s">
        <v>5</v>
      </c>
      <c r="L39" s="36" t="s">
        <v>647</v>
      </c>
      <c r="M39" s="56">
        <v>36.893388000000002</v>
      </c>
      <c r="N39" s="36">
        <v>27.283432999999999</v>
      </c>
      <c r="O39" s="36">
        <v>0</v>
      </c>
      <c r="P39" s="36">
        <v>0</v>
      </c>
      <c r="Q39" s="36" t="s">
        <v>712</v>
      </c>
      <c r="S39" s="387" t="s">
        <v>418</v>
      </c>
      <c r="T39" s="387" t="s">
        <v>0</v>
      </c>
      <c r="U39" s="587" t="s">
        <v>20</v>
      </c>
      <c r="V39" s="587" t="s">
        <v>20</v>
      </c>
      <c r="W39" s="585" t="s">
        <v>20</v>
      </c>
      <c r="X39" s="36" t="s">
        <v>20</v>
      </c>
      <c r="Y39" s="588" t="s">
        <v>20</v>
      </c>
      <c r="Z39" s="36" t="s">
        <v>458</v>
      </c>
      <c r="AB39" s="36">
        <v>74</v>
      </c>
      <c r="AC39" s="36" t="s">
        <v>197</v>
      </c>
      <c r="AE39" s="36">
        <v>19</v>
      </c>
      <c r="AF39" s="36" t="s">
        <v>645</v>
      </c>
      <c r="AG39" s="36" t="s">
        <v>650</v>
      </c>
      <c r="AH39" s="36">
        <v>7</v>
      </c>
      <c r="AI39" s="36">
        <v>11</v>
      </c>
      <c r="AJ39" s="36">
        <v>7</v>
      </c>
      <c r="AK39" s="36">
        <v>82</v>
      </c>
      <c r="AL39" s="51" t="s">
        <v>371</v>
      </c>
      <c r="AM39" s="36" t="s">
        <v>651</v>
      </c>
      <c r="AO39" s="51" t="s">
        <v>20</v>
      </c>
      <c r="AW39" s="36">
        <v>100</v>
      </c>
      <c r="BC39" s="36" t="s">
        <v>653</v>
      </c>
      <c r="BJ39" s="56">
        <v>100</v>
      </c>
      <c r="BK39" s="56" t="s">
        <v>20</v>
      </c>
      <c r="BL39" s="56">
        <v>0</v>
      </c>
      <c r="BM39" s="56"/>
      <c r="BN39" s="56">
        <v>100</v>
      </c>
      <c r="BO39" s="56">
        <v>100</v>
      </c>
      <c r="BP39" s="56" t="s">
        <v>20</v>
      </c>
      <c r="BQ39" s="56"/>
      <c r="BR39" s="56">
        <v>100</v>
      </c>
      <c r="BS39" s="56">
        <v>100</v>
      </c>
      <c r="BT39" s="56"/>
      <c r="BU39" s="57" t="s">
        <v>0</v>
      </c>
      <c r="BV39" s="57" t="s">
        <v>0</v>
      </c>
      <c r="BW39" s="36" t="s">
        <v>599</v>
      </c>
      <c r="BX39" s="36" t="s">
        <v>702</v>
      </c>
      <c r="BY39" s="58" t="s">
        <v>20</v>
      </c>
      <c r="BZ39" s="51" t="s">
        <v>0</v>
      </c>
      <c r="CA39" s="51" t="s">
        <v>0</v>
      </c>
      <c r="CB39" s="51" t="s">
        <v>20</v>
      </c>
      <c r="CC39" s="36">
        <v>100</v>
      </c>
      <c r="CD39" s="51" t="s">
        <v>20</v>
      </c>
      <c r="CE39" s="51" t="s">
        <v>0</v>
      </c>
      <c r="CF39" s="36" t="s">
        <v>625</v>
      </c>
      <c r="CG39" s="51" t="s">
        <v>20</v>
      </c>
      <c r="CH39" s="51" t="s">
        <v>0</v>
      </c>
      <c r="CI39" s="51" t="s">
        <v>0</v>
      </c>
      <c r="CJ39" s="51" t="s">
        <v>20</v>
      </c>
      <c r="CK39" s="51" t="s">
        <v>0</v>
      </c>
      <c r="CL39" s="36" t="s">
        <v>703</v>
      </c>
      <c r="CM39" s="36" t="s">
        <v>0</v>
      </c>
      <c r="CN39" s="36" t="s">
        <v>0</v>
      </c>
      <c r="CO39" s="36" t="s">
        <v>0</v>
      </c>
      <c r="CP39" s="36" t="s">
        <v>20</v>
      </c>
      <c r="CR39" s="51" t="s">
        <v>20</v>
      </c>
      <c r="CS39" s="36" t="s">
        <v>20</v>
      </c>
      <c r="CT39" s="36" t="s">
        <v>0</v>
      </c>
      <c r="CU39" s="51" t="s">
        <v>20</v>
      </c>
      <c r="CV39" s="20" t="s">
        <v>429</v>
      </c>
      <c r="CX39" s="56">
        <v>100</v>
      </c>
      <c r="CY39" s="36" t="s">
        <v>656</v>
      </c>
      <c r="CZ39" s="28" t="s">
        <v>0</v>
      </c>
      <c r="DA39" s="59" t="s">
        <v>0</v>
      </c>
      <c r="DB39" s="58" t="s">
        <v>0</v>
      </c>
      <c r="DC39" s="57" t="s">
        <v>0</v>
      </c>
      <c r="DD39" s="27" t="s">
        <v>0</v>
      </c>
      <c r="DE39" s="59" t="s">
        <v>0</v>
      </c>
      <c r="DF39" s="36" t="s">
        <v>0</v>
      </c>
      <c r="DG39" s="36" t="s">
        <v>0</v>
      </c>
      <c r="DH39" s="51" t="s">
        <v>0</v>
      </c>
      <c r="DI39" s="36" t="s">
        <v>0</v>
      </c>
      <c r="DJ39" s="36" t="s">
        <v>657</v>
      </c>
      <c r="DK39" s="36" t="s">
        <v>658</v>
      </c>
      <c r="DL39" s="36" t="s">
        <v>659</v>
      </c>
      <c r="DN39" s="36" t="s">
        <v>660</v>
      </c>
      <c r="DO39" s="36" t="s">
        <v>661</v>
      </c>
      <c r="DP39" s="36">
        <v>1491</v>
      </c>
      <c r="DQ39" s="36" t="s">
        <v>662</v>
      </c>
      <c r="DR39" s="36" t="s">
        <v>663</v>
      </c>
      <c r="DS39" s="36">
        <v>20</v>
      </c>
      <c r="DU39" s="36">
        <v>-1</v>
      </c>
    </row>
    <row r="40" spans="1:148">
      <c r="A40" s="346" t="s">
        <v>386</v>
      </c>
      <c r="B40" s="1068" t="s">
        <v>414</v>
      </c>
      <c r="C40" s="346">
        <v>1000</v>
      </c>
      <c r="D40" s="722">
        <f t="shared" si="5"/>
        <v>800</v>
      </c>
      <c r="E40" s="346">
        <v>755</v>
      </c>
      <c r="F40" s="346" t="s">
        <v>698</v>
      </c>
      <c r="G40" s="882" t="s">
        <v>639</v>
      </c>
      <c r="H40" s="719">
        <v>740</v>
      </c>
      <c r="I40" s="4" t="s">
        <v>199</v>
      </c>
      <c r="J40" s="4"/>
      <c r="K40" s="4" t="s">
        <v>700</v>
      </c>
      <c r="L40" s="9" t="s">
        <v>665</v>
      </c>
      <c r="M40" s="160">
        <v>40.960284999999999</v>
      </c>
      <c r="N40" s="4">
        <v>24.523902</v>
      </c>
      <c r="O40" s="61">
        <v>0</v>
      </c>
      <c r="P40" s="4">
        <v>0</v>
      </c>
      <c r="Q40" s="10" t="s">
        <v>507</v>
      </c>
      <c r="R40" s="11"/>
      <c r="S40" s="11" t="s">
        <v>199</v>
      </c>
      <c r="T40" s="11" t="s">
        <v>20</v>
      </c>
      <c r="U40" s="587" t="s">
        <v>20</v>
      </c>
      <c r="V40" s="587" t="s">
        <v>20</v>
      </c>
      <c r="W40" s="585" t="s">
        <v>20</v>
      </c>
      <c r="X40" s="10" t="s">
        <v>0</v>
      </c>
      <c r="Y40" s="588" t="s">
        <v>20</v>
      </c>
      <c r="Z40" s="160" t="s">
        <v>198</v>
      </c>
      <c r="AA40" s="11"/>
      <c r="AB40" s="4">
        <v>70</v>
      </c>
      <c r="AC40" s="4" t="s">
        <v>196</v>
      </c>
      <c r="AD40" s="4"/>
      <c r="AE40" s="4">
        <v>25</v>
      </c>
      <c r="AF40" s="11" t="s">
        <v>645</v>
      </c>
      <c r="AG40" s="4" t="s">
        <v>667</v>
      </c>
      <c r="AH40" s="4">
        <v>5</v>
      </c>
      <c r="AI40" s="4">
        <v>25</v>
      </c>
      <c r="AJ40" s="4">
        <v>35</v>
      </c>
      <c r="AK40" s="4">
        <v>40</v>
      </c>
      <c r="AL40" s="51" t="s">
        <v>371</v>
      </c>
      <c r="AM40" s="160" t="s">
        <v>719</v>
      </c>
      <c r="AN40" s="51"/>
      <c r="AO40" s="51" t="s">
        <v>20</v>
      </c>
      <c r="AP40" s="51"/>
      <c r="AQ40" s="51">
        <v>0</v>
      </c>
      <c r="AR40" s="51"/>
      <c r="AS40" s="51">
        <v>0</v>
      </c>
      <c r="AT40" s="51">
        <v>0</v>
      </c>
      <c r="AU40" s="51">
        <v>0</v>
      </c>
      <c r="AV40" s="51"/>
      <c r="AW40" s="51">
        <v>800</v>
      </c>
      <c r="AX40" s="51"/>
      <c r="AY40" s="51">
        <v>0</v>
      </c>
      <c r="AZ40" s="51">
        <v>0</v>
      </c>
      <c r="BA40" s="51">
        <v>0</v>
      </c>
      <c r="BB40" s="51">
        <v>1</v>
      </c>
      <c r="BC40" s="51" t="s">
        <v>668</v>
      </c>
      <c r="BD40" s="57">
        <v>0</v>
      </c>
      <c r="BE40" s="51">
        <v>0</v>
      </c>
      <c r="BF40" s="51">
        <v>20</v>
      </c>
      <c r="BG40" s="51">
        <v>0</v>
      </c>
      <c r="BH40" s="51">
        <v>0</v>
      </c>
      <c r="BI40" s="51"/>
      <c r="BJ40" s="57">
        <v>22</v>
      </c>
      <c r="BK40" s="57" t="s">
        <v>0</v>
      </c>
      <c r="BL40" s="57">
        <v>22</v>
      </c>
      <c r="BM40" s="57"/>
      <c r="BN40" s="57">
        <v>0</v>
      </c>
      <c r="BO40" s="57">
        <v>0</v>
      </c>
      <c r="BP40" s="57" t="s">
        <v>20</v>
      </c>
      <c r="BQ40" s="57"/>
      <c r="BR40" s="57">
        <v>12</v>
      </c>
      <c r="BS40" s="57">
        <v>12</v>
      </c>
      <c r="BT40" s="57">
        <v>0</v>
      </c>
      <c r="BU40" s="57" t="s">
        <v>0</v>
      </c>
      <c r="BV40" s="57" t="s">
        <v>0</v>
      </c>
      <c r="BW40" s="26" t="s">
        <v>701</v>
      </c>
      <c r="BX40" s="26" t="s">
        <v>428</v>
      </c>
      <c r="BY40" s="58" t="s">
        <v>0</v>
      </c>
      <c r="BZ40" s="51" t="s">
        <v>0</v>
      </c>
      <c r="CA40" s="51" t="s">
        <v>0</v>
      </c>
      <c r="CB40" s="51" t="s">
        <v>20</v>
      </c>
      <c r="CC40" s="51">
        <v>100</v>
      </c>
      <c r="CD40" s="51" t="s">
        <v>651</v>
      </c>
      <c r="CE40" s="51" t="s">
        <v>20</v>
      </c>
      <c r="CF40" s="51" t="s">
        <v>312</v>
      </c>
      <c r="CG40" s="51" t="s">
        <v>20</v>
      </c>
      <c r="CH40" s="20" t="s">
        <v>20</v>
      </c>
      <c r="CI40" s="51" t="s">
        <v>0</v>
      </c>
      <c r="CJ40" s="51" t="s">
        <v>20</v>
      </c>
      <c r="CK40" s="20" t="s">
        <v>20</v>
      </c>
      <c r="CL40" s="51"/>
      <c r="CM40" s="51" t="s">
        <v>20</v>
      </c>
      <c r="CN40" s="51" t="s">
        <v>20</v>
      </c>
      <c r="CO40" s="51" t="s">
        <v>20</v>
      </c>
      <c r="CP40" s="51" t="s">
        <v>20</v>
      </c>
      <c r="CQ40" s="58"/>
      <c r="CR40" s="51" t="s">
        <v>20</v>
      </c>
      <c r="CS40" s="36" t="s">
        <v>20</v>
      </c>
      <c r="CT40" s="51" t="s">
        <v>20</v>
      </c>
      <c r="CU40" s="51" t="s">
        <v>0</v>
      </c>
      <c r="CV40" s="361" t="s">
        <v>317</v>
      </c>
      <c r="CW40" s="51"/>
      <c r="CX40" s="377"/>
      <c r="CY40" s="51" t="s">
        <v>669</v>
      </c>
      <c r="CZ40" s="59" t="s">
        <v>20</v>
      </c>
      <c r="DA40" s="59" t="s">
        <v>0</v>
      </c>
      <c r="DB40" s="58" t="s">
        <v>0</v>
      </c>
      <c r="DC40" s="57" t="s">
        <v>20</v>
      </c>
      <c r="DD40" s="58" t="s">
        <v>20</v>
      </c>
      <c r="DE40" s="59" t="s">
        <v>20</v>
      </c>
      <c r="DF40" s="51" t="s">
        <v>20</v>
      </c>
      <c r="DG40" s="36" t="s">
        <v>0</v>
      </c>
      <c r="DH40" s="60" t="s">
        <v>20</v>
      </c>
      <c r="DI40" s="51" t="s">
        <v>20</v>
      </c>
      <c r="DJ40" s="51"/>
      <c r="DK40" s="51" t="s">
        <v>670</v>
      </c>
      <c r="DL40" s="51" t="s">
        <v>671</v>
      </c>
      <c r="DM40" s="59"/>
      <c r="DN40" s="102"/>
      <c r="DO40" s="102" t="s">
        <v>672</v>
      </c>
      <c r="DP40" s="58">
        <v>1527</v>
      </c>
      <c r="DQ40" s="59" t="s">
        <v>673</v>
      </c>
      <c r="DR40" s="51" t="s">
        <v>674</v>
      </c>
      <c r="DS40" s="51">
        <v>21</v>
      </c>
      <c r="DT40" s="51"/>
      <c r="DU40" s="51">
        <v>-1</v>
      </c>
      <c r="DV40" s="51"/>
      <c r="DW40" s="51"/>
      <c r="DX40" s="51"/>
      <c r="DY40" s="51"/>
      <c r="DZ40" s="51"/>
      <c r="EA40" s="51"/>
      <c r="EB40" s="51"/>
      <c r="EC40" s="51"/>
      <c r="ED40" s="51"/>
      <c r="EE40" s="51"/>
      <c r="EF40" s="51"/>
      <c r="EG40" s="51"/>
      <c r="EH40" s="51"/>
      <c r="EI40" s="51"/>
      <c r="EJ40" s="51"/>
      <c r="EK40" s="51"/>
      <c r="EL40" s="51"/>
      <c r="EM40" s="51"/>
      <c r="EN40" s="51"/>
      <c r="EO40" s="51"/>
      <c r="EP40" s="51"/>
      <c r="EQ40" s="51"/>
      <c r="ER40" s="51"/>
    </row>
    <row r="41" spans="1:148" s="30" customFormat="1" ht="15.75">
      <c r="A41" s="347" t="s">
        <v>693</v>
      </c>
      <c r="B41" s="1071" t="s">
        <v>415</v>
      </c>
      <c r="C41" s="347">
        <v>200</v>
      </c>
      <c r="D41" s="722">
        <f t="shared" si="5"/>
        <v>202</v>
      </c>
      <c r="E41" s="347">
        <v>202</v>
      </c>
      <c r="F41" s="347" t="s">
        <v>698</v>
      </c>
      <c r="G41" s="882" t="s">
        <v>639</v>
      </c>
      <c r="H41" s="717">
        <v>220</v>
      </c>
      <c r="I41" s="20" t="s">
        <v>199</v>
      </c>
      <c r="J41" s="20"/>
      <c r="K41" s="4" t="s">
        <v>700</v>
      </c>
      <c r="L41" s="21" t="s">
        <v>675</v>
      </c>
      <c r="M41" s="26">
        <v>40.920242999999999</v>
      </c>
      <c r="N41" s="20">
        <v>24.269065000000001</v>
      </c>
      <c r="O41" s="62">
        <v>0</v>
      </c>
      <c r="P41" s="20">
        <v>0</v>
      </c>
      <c r="Q41" s="22" t="s">
        <v>507</v>
      </c>
      <c r="R41" s="23"/>
      <c r="S41" s="36" t="s">
        <v>418</v>
      </c>
      <c r="T41" s="23" t="s">
        <v>0</v>
      </c>
      <c r="U41" s="587" t="s">
        <v>20</v>
      </c>
      <c r="V41" s="587" t="s">
        <v>20</v>
      </c>
      <c r="W41" s="585" t="s">
        <v>20</v>
      </c>
      <c r="X41" s="22" t="s">
        <v>20</v>
      </c>
      <c r="Y41" s="588" t="s">
        <v>20</v>
      </c>
      <c r="Z41" s="26" t="s">
        <v>198</v>
      </c>
      <c r="AA41" s="23"/>
      <c r="AB41" s="20">
        <v>75</v>
      </c>
      <c r="AC41" s="20" t="s">
        <v>196</v>
      </c>
      <c r="AD41" s="20"/>
      <c r="AE41" s="20">
        <v>25</v>
      </c>
      <c r="AF41" s="23"/>
      <c r="AG41" s="20"/>
      <c r="AH41" s="20"/>
      <c r="AI41" s="20">
        <v>25</v>
      </c>
      <c r="AJ41" s="20">
        <v>35</v>
      </c>
      <c r="AK41" s="20">
        <v>40</v>
      </c>
      <c r="AL41" s="51" t="s">
        <v>371</v>
      </c>
      <c r="AM41" s="160" t="s">
        <v>719</v>
      </c>
      <c r="AN41" s="20"/>
      <c r="AO41" s="51" t="s">
        <v>20</v>
      </c>
      <c r="AP41" s="20"/>
      <c r="AQ41" s="20">
        <v>0</v>
      </c>
      <c r="AR41" s="20"/>
      <c r="AS41" s="20">
        <v>0</v>
      </c>
      <c r="AT41" s="20">
        <v>0</v>
      </c>
      <c r="AU41" s="20">
        <v>0</v>
      </c>
      <c r="AV41" s="20"/>
      <c r="AW41" s="20">
        <v>202</v>
      </c>
      <c r="AX41" s="20"/>
      <c r="AY41" s="20">
        <v>0</v>
      </c>
      <c r="AZ41" s="20">
        <v>0</v>
      </c>
      <c r="BA41" s="20">
        <v>0</v>
      </c>
      <c r="BB41" s="20">
        <v>0</v>
      </c>
      <c r="BC41" s="20" t="s">
        <v>244</v>
      </c>
      <c r="BD41" s="26">
        <v>0</v>
      </c>
      <c r="BE41" s="20">
        <v>0</v>
      </c>
      <c r="BF41" s="20">
        <v>25</v>
      </c>
      <c r="BG41" s="20">
        <v>0</v>
      </c>
      <c r="BH41" s="20">
        <v>0</v>
      </c>
      <c r="BI41" s="20"/>
      <c r="BJ41" s="1025">
        <v>7</v>
      </c>
      <c r="BK41" s="20" t="s">
        <v>0</v>
      </c>
      <c r="BL41" s="1025">
        <v>0</v>
      </c>
      <c r="BM41" s="1025"/>
      <c r="BN41" s="1025">
        <v>14</v>
      </c>
      <c r="BO41" s="27"/>
      <c r="BP41" s="20" t="s">
        <v>0</v>
      </c>
      <c r="BQ41" s="27"/>
      <c r="BR41" s="1025">
        <v>6</v>
      </c>
      <c r="BS41" s="1025">
        <v>6</v>
      </c>
      <c r="BT41" s="1025">
        <v>0</v>
      </c>
      <c r="BU41" s="27" t="s">
        <v>188</v>
      </c>
      <c r="BV41" s="57" t="s">
        <v>0</v>
      </c>
      <c r="BW41" s="26" t="s">
        <v>309</v>
      </c>
      <c r="BX41" s="26" t="s">
        <v>428</v>
      </c>
      <c r="BY41" s="27" t="s">
        <v>0</v>
      </c>
      <c r="BZ41" s="51" t="s">
        <v>0</v>
      </c>
      <c r="CA41" s="51" t="s">
        <v>0</v>
      </c>
      <c r="CB41" s="51" t="s">
        <v>20</v>
      </c>
      <c r="CC41" s="20">
        <v>100</v>
      </c>
      <c r="CD41" s="51" t="s">
        <v>20</v>
      </c>
      <c r="CE41" s="51" t="s">
        <v>20</v>
      </c>
      <c r="CF41" s="51" t="s">
        <v>313</v>
      </c>
      <c r="CG41" s="51" t="s">
        <v>20</v>
      </c>
      <c r="CH41" s="20" t="s">
        <v>20</v>
      </c>
      <c r="CI41" s="57" t="s">
        <v>20</v>
      </c>
      <c r="CJ41" s="51" t="s">
        <v>20</v>
      </c>
      <c r="CK41" s="20" t="s">
        <v>20</v>
      </c>
      <c r="CL41" s="20"/>
      <c r="CM41" s="20" t="s">
        <v>20</v>
      </c>
      <c r="CN41" s="20" t="s">
        <v>20</v>
      </c>
      <c r="CO41" s="20" t="s">
        <v>20</v>
      </c>
      <c r="CP41" s="20" t="s">
        <v>20</v>
      </c>
      <c r="CQ41" s="27"/>
      <c r="CR41" s="51" t="s">
        <v>20</v>
      </c>
      <c r="CS41" s="36" t="s">
        <v>20</v>
      </c>
      <c r="CT41" s="20" t="s">
        <v>20</v>
      </c>
      <c r="CU41" s="20" t="s">
        <v>311</v>
      </c>
      <c r="CV41" s="361" t="s">
        <v>317</v>
      </c>
      <c r="CW41" s="20">
        <v>20</v>
      </c>
      <c r="CX41" s="363">
        <v>4</v>
      </c>
      <c r="CY41" s="20" t="s">
        <v>669</v>
      </c>
      <c r="CZ41" s="59" t="s">
        <v>20</v>
      </c>
      <c r="DA41" s="59" t="s">
        <v>0</v>
      </c>
      <c r="DB41" s="58" t="s">
        <v>0</v>
      </c>
      <c r="DC41" s="57" t="s">
        <v>20</v>
      </c>
      <c r="DD41" s="58" t="s">
        <v>20</v>
      </c>
      <c r="DE41" s="59" t="s">
        <v>20</v>
      </c>
      <c r="DF41" s="51" t="s">
        <v>20</v>
      </c>
      <c r="DG41" s="36" t="s">
        <v>0</v>
      </c>
      <c r="DH41" s="60" t="s">
        <v>20</v>
      </c>
      <c r="DI41" s="51" t="s">
        <v>20</v>
      </c>
      <c r="DJ41" s="20" t="s">
        <v>676</v>
      </c>
      <c r="DK41" s="20" t="s">
        <v>677</v>
      </c>
      <c r="DL41" s="20" t="s">
        <v>678</v>
      </c>
      <c r="DM41" s="28"/>
      <c r="DN41" s="103"/>
      <c r="DO41" s="103" t="s">
        <v>679</v>
      </c>
      <c r="DP41" s="27">
        <v>1658</v>
      </c>
      <c r="DQ41" s="28" t="s">
        <v>680</v>
      </c>
      <c r="DR41" s="20" t="s">
        <v>681</v>
      </c>
      <c r="DS41" s="20">
        <v>22</v>
      </c>
      <c r="DT41" s="20"/>
      <c r="DU41" s="20">
        <v>-1</v>
      </c>
      <c r="DV41" s="20"/>
      <c r="DW41" s="20"/>
      <c r="DX41" s="20"/>
      <c r="DY41" s="20"/>
      <c r="DZ41" s="20"/>
      <c r="EA41" s="20"/>
      <c r="EB41" s="20"/>
      <c r="EC41" s="20"/>
      <c r="ED41" s="20"/>
      <c r="EE41" s="20"/>
      <c r="EF41" s="20"/>
      <c r="EG41" s="20"/>
      <c r="EH41" s="20"/>
      <c r="EI41" s="20"/>
      <c r="EJ41" s="20"/>
      <c r="EK41" s="20"/>
      <c r="EL41" s="20"/>
      <c r="EM41" s="20"/>
      <c r="EN41" s="20"/>
      <c r="EO41" s="20"/>
      <c r="EP41" s="20"/>
      <c r="EQ41" s="20"/>
      <c r="ER41" s="20"/>
    </row>
    <row r="42" spans="1:148" ht="14.25" customHeight="1">
      <c r="A42" s="346" t="s">
        <v>694</v>
      </c>
      <c r="B42" s="1068" t="s">
        <v>418</v>
      </c>
      <c r="C42" s="346">
        <v>0</v>
      </c>
      <c r="D42" s="722">
        <f t="shared" si="5"/>
        <v>0</v>
      </c>
      <c r="E42" s="1068" t="s">
        <v>418</v>
      </c>
      <c r="F42" s="346" t="s">
        <v>699</v>
      </c>
      <c r="G42" s="882" t="s">
        <v>639</v>
      </c>
      <c r="H42" s="1029">
        <v>50</v>
      </c>
      <c r="I42" s="1030" t="s">
        <v>186</v>
      </c>
      <c r="K42" s="1030" t="s">
        <v>5</v>
      </c>
      <c r="L42" s="1030" t="s">
        <v>682</v>
      </c>
      <c r="M42" s="1031">
        <v>37.992856000000003</v>
      </c>
      <c r="N42" s="1030">
        <v>23.729696000000001</v>
      </c>
      <c r="O42" s="1030">
        <v>0</v>
      </c>
      <c r="P42" s="1030">
        <v>0</v>
      </c>
      <c r="Q42" s="1030" t="s">
        <v>683</v>
      </c>
      <c r="S42" s="36" t="s">
        <v>418</v>
      </c>
      <c r="T42" s="1032" t="s">
        <v>0</v>
      </c>
      <c r="U42" s="1033" t="s">
        <v>20</v>
      </c>
      <c r="V42" s="1033" t="s">
        <v>20</v>
      </c>
      <c r="W42" s="1034" t="s">
        <v>20</v>
      </c>
      <c r="X42" s="1030" t="s">
        <v>20</v>
      </c>
      <c r="Y42" s="1035" t="s">
        <v>20</v>
      </c>
      <c r="Z42" s="1036" t="s">
        <v>198</v>
      </c>
      <c r="AA42" s="1030"/>
      <c r="AB42" s="1030">
        <v>50</v>
      </c>
      <c r="AC42" s="1030" t="s">
        <v>197</v>
      </c>
      <c r="AD42" s="1030"/>
      <c r="AE42" s="1030">
        <v>40</v>
      </c>
      <c r="AF42" s="1030" t="s">
        <v>458</v>
      </c>
      <c r="AG42" s="1030"/>
      <c r="AH42" s="1030">
        <v>10</v>
      </c>
      <c r="AI42" s="1030">
        <v>35</v>
      </c>
      <c r="AJ42" s="1030">
        <v>60</v>
      </c>
      <c r="AK42" s="1030">
        <v>5</v>
      </c>
      <c r="AL42" s="1037" t="s">
        <v>371</v>
      </c>
      <c r="AM42" s="160" t="s">
        <v>719</v>
      </c>
      <c r="AN42" s="1037"/>
      <c r="AO42" s="1037" t="s">
        <v>0</v>
      </c>
      <c r="AP42" s="1037"/>
      <c r="AQ42" s="1037">
        <v>0</v>
      </c>
      <c r="AR42" s="1037"/>
      <c r="AS42" s="1037">
        <v>0</v>
      </c>
      <c r="AT42" s="1037">
        <v>0</v>
      </c>
      <c r="AU42" s="1037">
        <v>0</v>
      </c>
      <c r="AV42" s="1037"/>
      <c r="AW42" s="1037">
        <v>0</v>
      </c>
      <c r="AX42" s="1037"/>
      <c r="AY42" s="1037">
        <v>0</v>
      </c>
      <c r="AZ42" s="1037">
        <v>0</v>
      </c>
      <c r="BA42" s="1037">
        <v>0</v>
      </c>
      <c r="BB42" s="1037">
        <v>0</v>
      </c>
      <c r="BC42" s="1037" t="s">
        <v>244</v>
      </c>
      <c r="BD42" s="1037">
        <v>0</v>
      </c>
      <c r="BE42" s="1037">
        <v>0</v>
      </c>
      <c r="BF42" s="1037">
        <v>0</v>
      </c>
      <c r="BG42" s="1037">
        <v>0</v>
      </c>
      <c r="BH42" s="1037">
        <v>0</v>
      </c>
      <c r="BI42" s="1037"/>
      <c r="BJ42" s="1037">
        <v>0</v>
      </c>
      <c r="BK42" s="1037" t="s">
        <v>20</v>
      </c>
      <c r="BL42" s="1037"/>
      <c r="BM42" s="1037"/>
      <c r="BN42" s="1037"/>
      <c r="BO42" s="1037"/>
      <c r="BP42" s="1037" t="s">
        <v>20</v>
      </c>
      <c r="BQ42" s="1037"/>
      <c r="BR42" s="1037"/>
      <c r="BS42" s="1037"/>
      <c r="BT42" s="1037"/>
      <c r="BU42" s="1037" t="s">
        <v>20</v>
      </c>
      <c r="BV42" s="1038" t="s">
        <v>0</v>
      </c>
      <c r="BW42" s="1037" t="s">
        <v>684</v>
      </c>
      <c r="BX42" s="1037" t="s">
        <v>645</v>
      </c>
      <c r="BY42" s="1039" t="s">
        <v>20</v>
      </c>
      <c r="BZ42" s="1037" t="s">
        <v>20</v>
      </c>
      <c r="CA42" s="1037" t="s">
        <v>20</v>
      </c>
      <c r="CB42" s="1037" t="s">
        <v>0</v>
      </c>
      <c r="CC42" s="1037">
        <v>0</v>
      </c>
      <c r="CD42" s="1037" t="s">
        <v>20</v>
      </c>
      <c r="CE42" s="1037" t="s">
        <v>0</v>
      </c>
      <c r="CF42" s="1037" t="s">
        <v>314</v>
      </c>
      <c r="CG42" s="1037" t="s">
        <v>20</v>
      </c>
      <c r="CH42" s="51" t="s">
        <v>0</v>
      </c>
      <c r="CI42" s="1038" t="s">
        <v>20</v>
      </c>
      <c r="CJ42" s="1037" t="s">
        <v>20</v>
      </c>
      <c r="CK42" s="1037" t="s">
        <v>0</v>
      </c>
      <c r="CL42" s="1037" t="s">
        <v>655</v>
      </c>
      <c r="CM42" s="36" t="s">
        <v>0</v>
      </c>
      <c r="CN42" s="36" t="s">
        <v>0</v>
      </c>
      <c r="CO42" s="1037" t="s">
        <v>0</v>
      </c>
      <c r="CP42" s="1037" t="s">
        <v>20</v>
      </c>
      <c r="CQ42" s="1037"/>
      <c r="CR42" s="20" t="s">
        <v>0</v>
      </c>
      <c r="CS42" s="36" t="s">
        <v>20</v>
      </c>
      <c r="CT42" s="1037" t="s">
        <v>0</v>
      </c>
      <c r="CU42" s="1037" t="s">
        <v>20</v>
      </c>
      <c r="CV42" s="1037" t="s">
        <v>311</v>
      </c>
      <c r="CW42" s="1037"/>
      <c r="CX42" s="1038">
        <v>0</v>
      </c>
      <c r="CY42" s="1037" t="s">
        <v>685</v>
      </c>
      <c r="CZ42" s="1040" t="s">
        <v>0</v>
      </c>
      <c r="DA42" s="1037" t="s">
        <v>20</v>
      </c>
      <c r="DB42" s="1037" t="s">
        <v>20</v>
      </c>
      <c r="DC42" s="1038" t="s">
        <v>20</v>
      </c>
      <c r="DD42" s="1041" t="s">
        <v>0</v>
      </c>
      <c r="DE42" s="1042" t="s">
        <v>20</v>
      </c>
      <c r="DF42" s="1037" t="s">
        <v>20</v>
      </c>
      <c r="DG42" s="1037" t="s">
        <v>0</v>
      </c>
      <c r="DH42" s="1037" t="s">
        <v>0</v>
      </c>
      <c r="DI42" s="1037" t="s">
        <v>20</v>
      </c>
      <c r="DJ42" s="1037" t="s">
        <v>686</v>
      </c>
      <c r="DK42" s="1037" t="s">
        <v>687</v>
      </c>
      <c r="DL42" s="1037" t="s">
        <v>688</v>
      </c>
      <c r="DM42" s="1037"/>
      <c r="DN42" s="1037" t="s">
        <v>689</v>
      </c>
      <c r="DO42" s="1037" t="s">
        <v>690</v>
      </c>
      <c r="DP42" s="1037">
        <v>1660</v>
      </c>
      <c r="DQ42" s="1037" t="s">
        <v>691</v>
      </c>
      <c r="DR42" s="1037" t="s">
        <v>692</v>
      </c>
      <c r="DS42" s="1037">
        <v>23</v>
      </c>
      <c r="DT42" s="51"/>
      <c r="DU42" s="51">
        <v>-1</v>
      </c>
      <c r="DV42" s="51"/>
      <c r="DW42" s="51"/>
      <c r="DX42" s="51"/>
      <c r="DY42" s="51"/>
      <c r="DZ42" s="51"/>
      <c r="EA42" s="51"/>
      <c r="EB42" s="51"/>
      <c r="EC42" s="51"/>
      <c r="ED42" s="51"/>
      <c r="EE42" s="51"/>
      <c r="EF42" s="51"/>
      <c r="EG42" s="51"/>
      <c r="EH42" s="51"/>
      <c r="EI42" s="51"/>
      <c r="EJ42" s="51"/>
      <c r="EK42" s="51"/>
      <c r="EL42" s="51"/>
      <c r="EM42" s="51"/>
      <c r="EN42" s="51"/>
      <c r="EO42" s="51"/>
      <c r="EP42" s="51"/>
      <c r="EQ42" s="51"/>
      <c r="ER42" s="51"/>
    </row>
    <row r="43" spans="1:148" s="30" customFormat="1" ht="15" customHeight="1">
      <c r="A43" s="347" t="s">
        <v>385</v>
      </c>
      <c r="B43" s="1069">
        <v>42372</v>
      </c>
      <c r="C43" s="347">
        <v>500</v>
      </c>
      <c r="D43" s="722">
        <f t="shared" si="5"/>
        <v>479</v>
      </c>
      <c r="E43" s="347">
        <v>479</v>
      </c>
      <c r="F43" s="1044" t="s">
        <v>698</v>
      </c>
      <c r="G43" s="878" t="s">
        <v>720</v>
      </c>
      <c r="H43" s="1043">
        <v>540</v>
      </c>
      <c r="I43" s="1043" t="s">
        <v>199</v>
      </c>
      <c r="J43" s="1043"/>
      <c r="K43" s="1030" t="s">
        <v>5</v>
      </c>
      <c r="L43" s="1043" t="s">
        <v>713</v>
      </c>
      <c r="M43" s="1043">
        <v>41.171430000000001</v>
      </c>
      <c r="N43" s="1043">
        <v>24.068963</v>
      </c>
      <c r="O43" s="1043">
        <v>0</v>
      </c>
      <c r="P43" s="1043">
        <v>0</v>
      </c>
      <c r="Q43" s="1043" t="s">
        <v>507</v>
      </c>
      <c r="R43" s="1043"/>
      <c r="S43" s="1043" t="s">
        <v>199</v>
      </c>
      <c r="T43" s="1043" t="s">
        <v>20</v>
      </c>
      <c r="U43" s="1043" t="s">
        <v>20</v>
      </c>
      <c r="V43" s="1043" t="s">
        <v>20</v>
      </c>
      <c r="W43" s="1043" t="s">
        <v>20</v>
      </c>
      <c r="X43" s="1043" t="s">
        <v>0</v>
      </c>
      <c r="Y43" s="1043" t="s">
        <v>20</v>
      </c>
      <c r="Z43" s="1036" t="s">
        <v>198</v>
      </c>
      <c r="AA43" s="1043"/>
      <c r="AB43" s="1043">
        <v>75</v>
      </c>
      <c r="AC43" s="1043" t="s">
        <v>196</v>
      </c>
      <c r="AD43" s="1043"/>
      <c r="AE43" s="1043">
        <v>25</v>
      </c>
      <c r="AF43" s="1043"/>
      <c r="AG43" s="1043"/>
      <c r="AH43" s="1043"/>
      <c r="AI43" s="1043">
        <v>35</v>
      </c>
      <c r="AJ43" s="1043">
        <v>35</v>
      </c>
      <c r="AK43" s="1043">
        <v>30</v>
      </c>
      <c r="AL43" s="1037" t="s">
        <v>371</v>
      </c>
      <c r="AM43" s="160" t="s">
        <v>719</v>
      </c>
      <c r="AN43" s="1043"/>
      <c r="AO43" s="51" t="s">
        <v>20</v>
      </c>
      <c r="AP43" s="1043"/>
      <c r="AQ43" s="1043">
        <v>0</v>
      </c>
      <c r="AR43" s="1043"/>
      <c r="AS43" s="1043">
        <v>0</v>
      </c>
      <c r="AT43" s="1043">
        <v>0</v>
      </c>
      <c r="AU43" s="1043">
        <v>0</v>
      </c>
      <c r="AV43" s="1043"/>
      <c r="AW43" s="1043">
        <v>479</v>
      </c>
      <c r="AX43" s="1043"/>
      <c r="AY43" s="1043">
        <v>0</v>
      </c>
      <c r="AZ43" s="1043">
        <v>0</v>
      </c>
      <c r="BA43" s="1043">
        <v>0</v>
      </c>
      <c r="BB43" s="1043">
        <v>0</v>
      </c>
      <c r="BC43" s="1043"/>
      <c r="BD43" s="1043">
        <v>0</v>
      </c>
      <c r="BE43" s="1043">
        <v>0</v>
      </c>
      <c r="BF43" s="1043">
        <v>20</v>
      </c>
      <c r="BG43" s="1043">
        <v>0</v>
      </c>
      <c r="BH43" s="1043">
        <v>0</v>
      </c>
      <c r="BI43" s="1043"/>
      <c r="BJ43" s="1043">
        <v>24</v>
      </c>
      <c r="BK43" s="1043" t="s">
        <v>0</v>
      </c>
      <c r="BL43" s="1043">
        <v>0</v>
      </c>
      <c r="BM43" s="1043"/>
      <c r="BN43" s="1043">
        <v>10</v>
      </c>
      <c r="BO43" s="1043">
        <v>10</v>
      </c>
      <c r="BP43" s="1043" t="s">
        <v>0</v>
      </c>
      <c r="BQ43" s="1043"/>
      <c r="BR43" s="1043">
        <v>20</v>
      </c>
      <c r="BS43" s="1043">
        <v>20</v>
      </c>
      <c r="BT43" s="1043">
        <v>0</v>
      </c>
      <c r="BU43" s="1043" t="s">
        <v>188</v>
      </c>
      <c r="BV43" s="1038" t="s">
        <v>0</v>
      </c>
      <c r="BW43" s="26" t="s">
        <v>701</v>
      </c>
      <c r="BX43" s="26" t="s">
        <v>428</v>
      </c>
      <c r="BY43" s="1043" t="s">
        <v>0</v>
      </c>
      <c r="BZ43" s="1043" t="s">
        <v>0</v>
      </c>
      <c r="CA43" s="1043" t="s">
        <v>0</v>
      </c>
      <c r="CB43" s="1043" t="s">
        <v>20</v>
      </c>
      <c r="CC43" s="1043">
        <v>100</v>
      </c>
      <c r="CD43" s="1043" t="s">
        <v>20</v>
      </c>
      <c r="CE43" s="1043" t="s">
        <v>0</v>
      </c>
      <c r="CF43" s="51" t="s">
        <v>313</v>
      </c>
      <c r="CG43" s="1037" t="s">
        <v>20</v>
      </c>
      <c r="CH43" s="1037" t="s">
        <v>20</v>
      </c>
      <c r="CI43" s="20" t="s">
        <v>20</v>
      </c>
      <c r="CJ43" s="20" t="s">
        <v>20</v>
      </c>
      <c r="CK43" s="20" t="s">
        <v>20</v>
      </c>
      <c r="CL43" s="1043"/>
      <c r="CM43" s="1043" t="s">
        <v>20</v>
      </c>
      <c r="CN43" s="1043" t="s">
        <v>20</v>
      </c>
      <c r="CO43" s="1043" t="s">
        <v>20</v>
      </c>
      <c r="CP43" s="1043" t="s">
        <v>20</v>
      </c>
      <c r="CQ43" s="1043"/>
      <c r="CR43" s="1043" t="s">
        <v>20</v>
      </c>
      <c r="CS43" s="1043" t="s">
        <v>20</v>
      </c>
      <c r="CT43" s="1043" t="s">
        <v>20</v>
      </c>
      <c r="CU43" s="20" t="s">
        <v>311</v>
      </c>
      <c r="CV43" s="361" t="s">
        <v>317</v>
      </c>
      <c r="CW43" s="1043"/>
      <c r="CX43" s="1043">
        <v>25</v>
      </c>
      <c r="CY43" s="1043" t="s">
        <v>669</v>
      </c>
      <c r="CZ43" s="59" t="s">
        <v>20</v>
      </c>
      <c r="DA43" s="1043" t="s">
        <v>0</v>
      </c>
      <c r="DB43" s="1043" t="s">
        <v>0</v>
      </c>
      <c r="DC43" s="59" t="s">
        <v>20</v>
      </c>
      <c r="DD43" s="59" t="s">
        <v>20</v>
      </c>
      <c r="DE43" s="59" t="s">
        <v>20</v>
      </c>
      <c r="DF43" s="59" t="s">
        <v>20</v>
      </c>
      <c r="DG43" s="1043" t="s">
        <v>0</v>
      </c>
      <c r="DH43" s="59" t="s">
        <v>20</v>
      </c>
      <c r="DI43" s="59" t="s">
        <v>20</v>
      </c>
      <c r="DJ43" s="1043"/>
      <c r="DK43" s="1043" t="s">
        <v>714</v>
      </c>
      <c r="DL43" s="1043" t="s">
        <v>715</v>
      </c>
      <c r="DM43" s="1043"/>
      <c r="DN43" s="1043"/>
      <c r="DO43" s="1043" t="s">
        <v>716</v>
      </c>
      <c r="DP43" s="1043">
        <v>2064</v>
      </c>
      <c r="DQ43" s="1043" t="s">
        <v>717</v>
      </c>
      <c r="DR43" s="1043" t="s">
        <v>718</v>
      </c>
      <c r="DS43" s="1043">
        <v>24</v>
      </c>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row>
    <row r="44" spans="1:148" s="30" customFormat="1" ht="36" customHeight="1">
      <c r="A44" s="1054" t="s">
        <v>741</v>
      </c>
      <c r="B44" s="1072" t="s">
        <v>720</v>
      </c>
      <c r="C44" s="1054">
        <v>300</v>
      </c>
      <c r="D44" s="1055">
        <f t="shared" si="5"/>
        <v>328</v>
      </c>
      <c r="E44" s="1054">
        <v>328</v>
      </c>
      <c r="F44" s="1036" t="s">
        <v>185</v>
      </c>
      <c r="G44" s="1056" t="s">
        <v>720</v>
      </c>
      <c r="H44" s="1054">
        <v>328</v>
      </c>
      <c r="I44" s="1031" t="s">
        <v>708</v>
      </c>
      <c r="J44" s="1054"/>
      <c r="K44" s="1030" t="s">
        <v>5</v>
      </c>
      <c r="L44" s="1054" t="s">
        <v>732</v>
      </c>
      <c r="M44" s="1054">
        <v>37.938417999999999</v>
      </c>
      <c r="N44" s="1054">
        <v>21.206941</v>
      </c>
      <c r="O44" s="1054">
        <v>0</v>
      </c>
      <c r="P44" s="1054">
        <v>0</v>
      </c>
      <c r="Q44" s="1057" t="s">
        <v>507</v>
      </c>
      <c r="R44" s="1054"/>
      <c r="S44" s="1058" t="s">
        <v>708</v>
      </c>
      <c r="T44" s="1057" t="s">
        <v>20</v>
      </c>
      <c r="U44" s="1057" t="s">
        <v>20</v>
      </c>
      <c r="V44" s="1054" t="s">
        <v>0</v>
      </c>
      <c r="W44" s="1057" t="s">
        <v>20</v>
      </c>
      <c r="X44" s="1057" t="s">
        <v>20</v>
      </c>
      <c r="Y44" s="1057" t="s">
        <v>20</v>
      </c>
      <c r="Z44" s="1036" t="s">
        <v>198</v>
      </c>
      <c r="AA44" s="1054"/>
      <c r="AB44" s="1054">
        <v>100</v>
      </c>
      <c r="AC44" s="1054"/>
      <c r="AD44" s="1054"/>
      <c r="AE44" s="1054">
        <v>0</v>
      </c>
      <c r="AF44" s="1054"/>
      <c r="AG44" s="1054"/>
      <c r="AH44" s="1054">
        <v>0</v>
      </c>
      <c r="AI44" s="1054">
        <v>23</v>
      </c>
      <c r="AJ44" s="1054">
        <v>23</v>
      </c>
      <c r="AK44" s="1054">
        <v>54</v>
      </c>
      <c r="AL44" s="1037" t="s">
        <v>371</v>
      </c>
      <c r="AM44" s="1054" t="s">
        <v>244</v>
      </c>
      <c r="AN44" s="1054"/>
      <c r="AO44" s="1037" t="s">
        <v>20</v>
      </c>
      <c r="AP44" s="1054"/>
      <c r="AQ44" s="1054"/>
      <c r="AR44" s="1054"/>
      <c r="AS44" s="1054"/>
      <c r="AT44" s="1054"/>
      <c r="AU44" s="1054"/>
      <c r="AV44" s="1054"/>
      <c r="AW44" s="1054">
        <v>328</v>
      </c>
      <c r="AX44" s="1054"/>
      <c r="AY44" s="1054"/>
      <c r="AZ44" s="1054"/>
      <c r="BA44" s="1054"/>
      <c r="BB44" s="1054"/>
      <c r="BC44" s="1054" t="s">
        <v>201</v>
      </c>
      <c r="BD44" s="1054"/>
      <c r="BE44" s="1054">
        <v>100</v>
      </c>
      <c r="BF44" s="1054"/>
      <c r="BG44" s="1054"/>
      <c r="BH44" s="1054">
        <v>100</v>
      </c>
      <c r="BI44" s="1054"/>
      <c r="BJ44" s="1054">
        <v>43</v>
      </c>
      <c r="BK44" s="1054" t="s">
        <v>0</v>
      </c>
      <c r="BL44" s="1054">
        <v>0</v>
      </c>
      <c r="BM44" s="1054"/>
      <c r="BN44" s="1054">
        <v>38</v>
      </c>
      <c r="BO44" s="1054">
        <v>0</v>
      </c>
      <c r="BP44" s="1054" t="s">
        <v>0</v>
      </c>
      <c r="BQ44" s="1054"/>
      <c r="BR44" s="1054"/>
      <c r="BS44" s="1054">
        <v>50</v>
      </c>
      <c r="BT44" s="1054">
        <v>0</v>
      </c>
      <c r="BU44" s="57" t="s">
        <v>0</v>
      </c>
      <c r="BV44" s="1038" t="s">
        <v>0</v>
      </c>
      <c r="BW44" s="1036" t="s">
        <v>309</v>
      </c>
      <c r="BX44" s="1041" t="s">
        <v>426</v>
      </c>
      <c r="BY44" s="1039" t="s">
        <v>20</v>
      </c>
      <c r="BZ44" s="1057" t="s">
        <v>0</v>
      </c>
      <c r="CA44" s="1057" t="s">
        <v>0</v>
      </c>
      <c r="CB44" s="1039" t="s">
        <v>20</v>
      </c>
      <c r="CC44" s="1054">
        <v>100</v>
      </c>
      <c r="CD44" s="1057" t="s">
        <v>20</v>
      </c>
      <c r="CE44" s="1057" t="s">
        <v>20</v>
      </c>
      <c r="CF44" s="1037" t="s">
        <v>312</v>
      </c>
      <c r="CG44" s="1057" t="s">
        <v>20</v>
      </c>
      <c r="CH44" s="1037" t="s">
        <v>20</v>
      </c>
      <c r="CI44" s="1054" t="s">
        <v>0</v>
      </c>
      <c r="CJ44" s="1054" t="s">
        <v>20</v>
      </c>
      <c r="CK44" s="1054" t="s">
        <v>0</v>
      </c>
      <c r="CL44" s="1054"/>
      <c r="CM44" s="1057" t="s">
        <v>20</v>
      </c>
      <c r="CN44" s="1057" t="s">
        <v>20</v>
      </c>
      <c r="CO44" s="1057" t="s">
        <v>20</v>
      </c>
      <c r="CP44" s="1057" t="s">
        <v>20</v>
      </c>
      <c r="CQ44" s="1054"/>
      <c r="CR44" s="1057" t="s">
        <v>20</v>
      </c>
      <c r="CS44" s="1057" t="s">
        <v>20</v>
      </c>
      <c r="CT44" s="1057" t="s">
        <v>20</v>
      </c>
      <c r="CU44" s="1054" t="s">
        <v>20</v>
      </c>
      <c r="CV44" s="1059" t="s">
        <v>317</v>
      </c>
      <c r="CW44" s="1054"/>
      <c r="CX44" s="1036">
        <v>100</v>
      </c>
      <c r="CY44" s="1054"/>
      <c r="CZ44" s="1054" t="s">
        <v>20</v>
      </c>
      <c r="DA44" s="1054" t="s">
        <v>20</v>
      </c>
      <c r="DB44" s="1054" t="s">
        <v>20</v>
      </c>
      <c r="DC44" s="1054" t="s">
        <v>20</v>
      </c>
      <c r="DD44" s="1054" t="s">
        <v>20</v>
      </c>
      <c r="DE44" s="1054" t="s">
        <v>20</v>
      </c>
      <c r="DF44" s="1054" t="s">
        <v>20</v>
      </c>
      <c r="DG44" s="1054" t="s">
        <v>20</v>
      </c>
      <c r="DH44" s="1054" t="s">
        <v>20</v>
      </c>
      <c r="DI44" s="1054" t="s">
        <v>20</v>
      </c>
      <c r="DJ44" s="1054" t="s">
        <v>735</v>
      </c>
      <c r="DK44" s="1054" t="s">
        <v>736</v>
      </c>
      <c r="DL44" s="1054" t="s">
        <v>737</v>
      </c>
      <c r="DM44" s="1054"/>
      <c r="DN44" s="1054" t="s">
        <v>731</v>
      </c>
      <c r="DO44" s="1054" t="s">
        <v>738</v>
      </c>
      <c r="DP44" s="1054">
        <v>2762</v>
      </c>
      <c r="DQ44" s="1054" t="s">
        <v>739</v>
      </c>
      <c r="DR44" s="1054" t="s">
        <v>740</v>
      </c>
      <c r="DS44" s="1054"/>
      <c r="DT44" s="1054"/>
      <c r="DU44" s="1054"/>
      <c r="DV44" s="1054"/>
      <c r="DW44" s="1054"/>
      <c r="DX44" s="1054"/>
      <c r="DY44" s="1054"/>
      <c r="DZ44" s="1054"/>
      <c r="EA44" s="1054"/>
      <c r="EB44" s="1054"/>
      <c r="EC44" s="1054"/>
      <c r="ED44" s="1054"/>
      <c r="EE44" s="1054"/>
      <c r="EF44" s="1054"/>
      <c r="EG44" s="1054"/>
      <c r="EH44" s="1054"/>
      <c r="EI44" s="1054"/>
      <c r="EJ44" s="1054"/>
      <c r="EK44" s="1054"/>
      <c r="EL44" s="1054"/>
      <c r="EM44" s="1054"/>
      <c r="EN44" s="1054"/>
      <c r="EO44" s="1054"/>
      <c r="EP44" s="1054"/>
      <c r="EQ44" s="1054"/>
      <c r="ER44" s="1054"/>
    </row>
    <row r="45" spans="1:148" s="387" customFormat="1" ht="36" customHeight="1">
      <c r="A45" s="346" t="s">
        <v>332</v>
      </c>
      <c r="B45" s="1068" t="s">
        <v>418</v>
      </c>
      <c r="C45" s="1067" t="s">
        <v>760</v>
      </c>
      <c r="D45" s="1055">
        <f t="shared" si="5"/>
        <v>1357.7142857142858</v>
      </c>
      <c r="E45" s="346">
        <v>11318</v>
      </c>
      <c r="F45" s="346"/>
      <c r="G45" s="882" t="s">
        <v>720</v>
      </c>
      <c r="H45" s="1043">
        <v>9000</v>
      </c>
      <c r="I45" s="1043" t="s">
        <v>645</v>
      </c>
      <c r="J45" s="1043" t="s">
        <v>508</v>
      </c>
      <c r="K45" s="1043" t="s">
        <v>749</v>
      </c>
      <c r="L45" s="1043"/>
      <c r="M45" s="1043"/>
      <c r="N45" s="1043"/>
      <c r="O45" s="1043"/>
      <c r="P45" s="1043"/>
      <c r="Q45" s="1063" t="s">
        <v>508</v>
      </c>
      <c r="R45" s="1043"/>
      <c r="S45" s="1064" t="s">
        <v>513</v>
      </c>
      <c r="T45" s="1043" t="s">
        <v>20</v>
      </c>
      <c r="U45" s="1043" t="s">
        <v>20</v>
      </c>
      <c r="V45" s="1043" t="s">
        <v>20</v>
      </c>
      <c r="W45" s="1043" t="s">
        <v>20</v>
      </c>
      <c r="X45" s="1043" t="s">
        <v>20</v>
      </c>
      <c r="Y45" s="1043" t="s">
        <v>20</v>
      </c>
      <c r="Z45" s="353" t="s">
        <v>198</v>
      </c>
      <c r="AA45" s="1043"/>
      <c r="AB45" s="1043">
        <v>50</v>
      </c>
      <c r="AC45" s="1043" t="s">
        <v>196</v>
      </c>
      <c r="AD45" s="1043"/>
      <c r="AE45" s="1043">
        <v>40</v>
      </c>
      <c r="AF45" s="1043" t="s">
        <v>197</v>
      </c>
      <c r="AG45" s="1043"/>
      <c r="AH45" s="1043">
        <v>8</v>
      </c>
      <c r="AI45" s="1043">
        <v>38</v>
      </c>
      <c r="AJ45" s="1043">
        <v>22</v>
      </c>
      <c r="AK45" s="1043">
        <v>40</v>
      </c>
      <c r="AL45" s="387" t="s">
        <v>371</v>
      </c>
      <c r="AM45" s="367" t="s">
        <v>719</v>
      </c>
      <c r="AN45" s="1043"/>
      <c r="AO45" s="387" t="s">
        <v>0</v>
      </c>
      <c r="AP45" s="1043"/>
      <c r="AQ45" s="1043">
        <v>28</v>
      </c>
      <c r="AR45" s="1062">
        <v>24</v>
      </c>
      <c r="AS45" s="1043">
        <v>17</v>
      </c>
      <c r="AT45" s="1043">
        <v>0</v>
      </c>
      <c r="AU45" s="1043">
        <v>0</v>
      </c>
      <c r="AV45" s="1043"/>
      <c r="AW45" s="1043">
        <v>0</v>
      </c>
      <c r="AX45" s="1043"/>
      <c r="AY45" s="1043">
        <v>3000</v>
      </c>
      <c r="AZ45" s="1043"/>
      <c r="BA45" s="1043"/>
      <c r="BB45" s="1043"/>
      <c r="BC45" s="1043" t="s">
        <v>244</v>
      </c>
      <c r="BD45" s="1043"/>
      <c r="BE45" s="1043"/>
      <c r="BF45" s="1043"/>
      <c r="BG45" s="1043"/>
      <c r="BH45" s="1043"/>
      <c r="BI45" s="1043"/>
      <c r="BJ45" s="1043">
        <v>128</v>
      </c>
      <c r="BK45" s="387" t="s">
        <v>20</v>
      </c>
      <c r="BL45" s="1043"/>
      <c r="BM45" s="1043"/>
      <c r="BN45" s="1043">
        <v>0</v>
      </c>
      <c r="BO45" s="1043">
        <v>0</v>
      </c>
      <c r="BP45" s="387" t="s">
        <v>20</v>
      </c>
      <c r="BQ45" s="1043"/>
      <c r="BR45" s="1043"/>
      <c r="BS45" s="1043"/>
      <c r="BT45" s="1043"/>
      <c r="BU45" s="388" t="s">
        <v>0</v>
      </c>
      <c r="BV45" s="388" t="s">
        <v>0</v>
      </c>
      <c r="BW45" s="353" t="s">
        <v>309</v>
      </c>
      <c r="BX45" s="353" t="s">
        <v>428</v>
      </c>
      <c r="BY45" s="1043" t="s">
        <v>0</v>
      </c>
      <c r="BZ45" s="1043" t="s">
        <v>0</v>
      </c>
      <c r="CA45" s="1043" t="s">
        <v>0</v>
      </c>
      <c r="CB45" s="1065" t="s">
        <v>20</v>
      </c>
      <c r="CC45" s="1043">
        <v>100</v>
      </c>
      <c r="CD45" s="1043" t="s">
        <v>20</v>
      </c>
      <c r="CE45" s="387" t="s">
        <v>0</v>
      </c>
      <c r="CF45" s="387" t="s">
        <v>312</v>
      </c>
      <c r="CG45" s="1043" t="s">
        <v>20</v>
      </c>
      <c r="CH45" s="387" t="s">
        <v>0</v>
      </c>
      <c r="CI45" s="387" t="s">
        <v>0</v>
      </c>
      <c r="CJ45" s="387" t="s">
        <v>0</v>
      </c>
      <c r="CK45" s="387" t="s">
        <v>0</v>
      </c>
      <c r="CL45" s="1043" t="s">
        <v>750</v>
      </c>
      <c r="CM45" s="1043" t="s">
        <v>20</v>
      </c>
      <c r="CN45" s="1043" t="s">
        <v>20</v>
      </c>
      <c r="CO45" s="1043" t="s">
        <v>20</v>
      </c>
      <c r="CP45" s="1043" t="s">
        <v>20</v>
      </c>
      <c r="CQ45" s="1043"/>
      <c r="CR45" s="347" t="s">
        <v>0</v>
      </c>
      <c r="CS45" s="347" t="s">
        <v>0</v>
      </c>
      <c r="CT45" s="347" t="s">
        <v>0</v>
      </c>
      <c r="CU45" s="347" t="s">
        <v>0</v>
      </c>
      <c r="CV45" s="388" t="s">
        <v>316</v>
      </c>
      <c r="CW45" s="1043"/>
      <c r="CX45" s="1043"/>
      <c r="CY45" s="1043" t="s">
        <v>751</v>
      </c>
      <c r="CZ45" s="1066" t="s">
        <v>0</v>
      </c>
      <c r="DA45" s="1066" t="s">
        <v>0</v>
      </c>
      <c r="DB45" s="1066" t="s">
        <v>0</v>
      </c>
      <c r="DC45" s="1066" t="s">
        <v>0</v>
      </c>
      <c r="DD45" s="1043" t="s">
        <v>20</v>
      </c>
      <c r="DE45" s="1043" t="s">
        <v>20</v>
      </c>
      <c r="DF45" s="1043" t="s">
        <v>20</v>
      </c>
      <c r="DG45" s="1066" t="s">
        <v>0</v>
      </c>
      <c r="DH45" s="1043" t="s">
        <v>20</v>
      </c>
      <c r="DI45" s="1043" t="s">
        <v>20</v>
      </c>
      <c r="DJ45" s="1043" t="s">
        <v>752</v>
      </c>
      <c r="DK45" s="1043" t="s">
        <v>753</v>
      </c>
      <c r="DL45" s="1043" t="s">
        <v>754</v>
      </c>
      <c r="DM45" s="1043"/>
      <c r="DN45" s="1043" t="s">
        <v>755</v>
      </c>
      <c r="DO45" s="1043" t="s">
        <v>756</v>
      </c>
      <c r="DP45" s="1043">
        <v>2763</v>
      </c>
      <c r="DQ45" s="1043" t="s">
        <v>757</v>
      </c>
      <c r="DR45" s="1043" t="s">
        <v>758</v>
      </c>
      <c r="DS45" s="1043">
        <v>31</v>
      </c>
      <c r="DT45" s="1043"/>
      <c r="DU45" s="1043">
        <v>-1</v>
      </c>
    </row>
    <row r="46" spans="1:148" s="30" customFormat="1" ht="36" customHeight="1">
      <c r="A46" s="1060"/>
      <c r="B46" s="1060"/>
      <c r="C46" s="1060"/>
      <c r="D46" s="1060"/>
      <c r="E46" s="1060"/>
      <c r="F46" s="1060"/>
      <c r="G46" s="1060"/>
      <c r="H46" s="1060"/>
      <c r="I46" s="1060"/>
      <c r="J46" s="1060"/>
      <c r="K46" s="1060"/>
      <c r="L46" s="1060"/>
      <c r="M46" s="1060"/>
      <c r="N46" s="1060"/>
      <c r="O46" s="1060"/>
      <c r="P46" s="1060"/>
      <c r="Q46" s="1060"/>
      <c r="R46" s="1060"/>
      <c r="S46" s="1060"/>
      <c r="T46" s="1060"/>
      <c r="U46" s="1060"/>
      <c r="V46" s="1060"/>
      <c r="W46" s="1060"/>
      <c r="X46" s="1060"/>
      <c r="Y46" s="1060"/>
      <c r="Z46" s="1061"/>
      <c r="AA46" s="1060"/>
      <c r="AB46" s="1060"/>
      <c r="AC46" s="1060"/>
      <c r="AD46" s="1060"/>
      <c r="AE46" s="1060"/>
      <c r="AF46" s="1060"/>
      <c r="AG46" s="1060"/>
      <c r="AH46" s="1060"/>
      <c r="AI46" s="1060"/>
      <c r="AJ46" s="1060"/>
      <c r="AK46" s="1060"/>
      <c r="AL46" s="1060"/>
      <c r="AM46" s="1060"/>
      <c r="AN46" s="1060"/>
      <c r="AO46" s="1060"/>
      <c r="AP46" s="1060"/>
      <c r="AQ46" s="1060"/>
      <c r="AR46" s="1060"/>
      <c r="AS46" s="1060"/>
      <c r="AT46" s="1060"/>
      <c r="AU46" s="1060"/>
      <c r="AV46" s="1060"/>
      <c r="AW46" s="1060"/>
      <c r="AX46" s="1060"/>
      <c r="AY46" s="1060"/>
      <c r="AZ46" s="1060"/>
      <c r="BA46" s="1060"/>
      <c r="BB46" s="1060"/>
      <c r="BC46" s="1060"/>
      <c r="BD46" s="1060"/>
      <c r="BE46" s="1060"/>
      <c r="BF46" s="1060"/>
      <c r="BG46" s="1060"/>
      <c r="BH46" s="1060"/>
      <c r="BI46" s="1060"/>
      <c r="BJ46" s="1060"/>
      <c r="BK46" s="1060"/>
      <c r="BL46" s="1060"/>
      <c r="BM46" s="1060"/>
      <c r="BN46" s="1060"/>
      <c r="BO46" s="1060"/>
      <c r="BP46" s="1060"/>
      <c r="BQ46" s="1060"/>
      <c r="BR46" s="1060"/>
      <c r="BS46" s="1060"/>
      <c r="BT46" s="1060"/>
      <c r="BU46" s="1060"/>
      <c r="BV46" s="1060"/>
      <c r="BW46" s="1060"/>
      <c r="BX46" s="1060"/>
      <c r="BY46" s="1060"/>
      <c r="BZ46" s="1060"/>
      <c r="CA46" s="1060"/>
      <c r="CB46" s="1060"/>
      <c r="CC46" s="1060"/>
      <c r="CD46" s="1060"/>
      <c r="CE46" s="1060"/>
      <c r="CF46" s="1060"/>
      <c r="CG46" s="1060"/>
      <c r="CH46" s="1060"/>
      <c r="CI46" s="1060"/>
      <c r="CJ46" s="1060"/>
      <c r="CK46" s="1060"/>
      <c r="CL46" s="1060"/>
      <c r="CM46" s="1060"/>
      <c r="CN46" s="1060"/>
      <c r="CO46" s="1060"/>
      <c r="CP46" s="1060"/>
      <c r="CQ46" s="1060"/>
      <c r="CR46" s="1060"/>
      <c r="CS46" s="1060"/>
      <c r="CT46" s="1060"/>
      <c r="CU46" s="1060"/>
      <c r="CV46" s="1060"/>
      <c r="CW46" s="1060"/>
      <c r="CX46" s="1061"/>
      <c r="CY46" s="1060"/>
      <c r="CZ46" s="1060"/>
      <c r="DA46" s="1060"/>
      <c r="DB46" s="1060"/>
      <c r="DC46" s="1061"/>
      <c r="DD46" s="1060"/>
      <c r="DE46" s="1060"/>
      <c r="DF46" s="1060"/>
      <c r="DG46" s="1060"/>
      <c r="DH46" s="1060"/>
      <c r="DI46" s="1060"/>
      <c r="DJ46" s="1060"/>
      <c r="DK46" s="1060"/>
      <c r="DL46" s="1060"/>
      <c r="DM46" s="1060"/>
      <c r="DN46" s="1060"/>
      <c r="DO46" s="1060"/>
      <c r="DP46" s="1060"/>
      <c r="DQ46" s="1060"/>
      <c r="DR46" s="1060"/>
      <c r="DS46" s="1060"/>
      <c r="DT46" s="1060"/>
      <c r="DU46" s="1060"/>
      <c r="DV46" s="1060"/>
      <c r="DW46" s="1060"/>
      <c r="DX46" s="1060"/>
      <c r="DY46" s="1060"/>
      <c r="DZ46" s="1060"/>
      <c r="EA46" s="1060"/>
      <c r="EB46" s="1060"/>
      <c r="EC46" s="1060"/>
      <c r="ED46" s="1060"/>
      <c r="EE46" s="1060"/>
      <c r="EF46" s="1060"/>
      <c r="EG46" s="1060"/>
      <c r="EH46" s="1060"/>
      <c r="EI46" s="1060"/>
      <c r="EJ46" s="1060"/>
      <c r="EK46" s="1060"/>
      <c r="EL46" s="1060"/>
      <c r="EM46" s="1060"/>
      <c r="EN46" s="1060"/>
      <c r="EO46" s="1060"/>
      <c r="EP46" s="1060"/>
      <c r="EQ46" s="1060"/>
      <c r="ER46" s="1060"/>
    </row>
    <row r="47" spans="1:148" ht="36" customHeight="1">
      <c r="A47" s="4"/>
      <c r="B47" s="346"/>
      <c r="C47" s="346"/>
      <c r="D47" s="346"/>
      <c r="E47" s="346"/>
      <c r="F47" s="4"/>
      <c r="G47" s="4"/>
      <c r="H47" s="346"/>
      <c r="I47" s="4"/>
      <c r="J47" s="4"/>
      <c r="K47" s="4"/>
      <c r="L47" s="4"/>
      <c r="M47" s="4"/>
      <c r="N47" s="4"/>
      <c r="O47" s="4"/>
      <c r="P47" s="4"/>
      <c r="Q47" s="4"/>
      <c r="R47" s="4"/>
      <c r="S47" s="4"/>
      <c r="T47" s="4"/>
      <c r="U47" s="4"/>
      <c r="V47" s="4"/>
      <c r="W47" s="4"/>
      <c r="X47" s="4"/>
      <c r="Y47" s="4"/>
      <c r="Z47" s="160"/>
      <c r="AA47" s="4"/>
      <c r="AB47" s="4"/>
      <c r="AC47" s="4"/>
      <c r="AD47" s="4"/>
      <c r="AE47" s="4"/>
      <c r="AF47" s="4"/>
      <c r="AG47" s="4"/>
      <c r="AH47" s="4"/>
      <c r="AI47" s="4"/>
      <c r="AJ47" s="4"/>
      <c r="AK47" s="4"/>
      <c r="AL47" s="4"/>
      <c r="AM47" s="4"/>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7"/>
      <c r="CY47" s="51"/>
      <c r="CZ47" s="51"/>
      <c r="DA47" s="51"/>
      <c r="DB47" s="51"/>
      <c r="DC47" s="57"/>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row>
    <row r="48" spans="1:148" s="30" customFormat="1" ht="36" customHeight="1">
      <c r="A48" s="20"/>
      <c r="B48" s="347"/>
      <c r="C48" s="347"/>
      <c r="D48" s="347"/>
      <c r="E48" s="347"/>
      <c r="F48" s="20"/>
      <c r="G48" s="20"/>
      <c r="H48" s="347"/>
      <c r="I48" s="20"/>
      <c r="J48" s="20"/>
      <c r="K48" s="20"/>
      <c r="L48" s="20"/>
      <c r="M48" s="20"/>
      <c r="N48" s="20"/>
      <c r="O48" s="20"/>
      <c r="P48" s="20"/>
      <c r="Q48" s="20"/>
      <c r="R48" s="20"/>
      <c r="S48" s="20"/>
      <c r="T48" s="20"/>
      <c r="U48" s="20"/>
      <c r="V48" s="20"/>
      <c r="W48" s="20"/>
      <c r="X48" s="20"/>
      <c r="Y48" s="20"/>
      <c r="Z48" s="26"/>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6"/>
      <c r="CY48" s="20"/>
      <c r="CZ48" s="20"/>
      <c r="DA48" s="20"/>
      <c r="DB48" s="20"/>
      <c r="DC48" s="26"/>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row>
    <row r="49" spans="1:148" ht="36" customHeight="1">
      <c r="A49" s="4"/>
      <c r="B49" s="346"/>
      <c r="C49" s="346"/>
      <c r="D49" s="346"/>
      <c r="E49" s="346"/>
      <c r="F49" s="4"/>
      <c r="G49" s="4"/>
      <c r="H49" s="346"/>
      <c r="I49" s="4"/>
      <c r="J49" s="4"/>
      <c r="K49" s="4"/>
      <c r="L49" s="4"/>
      <c r="M49" s="4"/>
      <c r="N49" s="4"/>
      <c r="O49" s="4"/>
      <c r="P49" s="4"/>
      <c r="Q49" s="4"/>
      <c r="R49" s="4"/>
      <c r="S49" s="4"/>
      <c r="T49" s="4"/>
      <c r="U49" s="4"/>
      <c r="V49" s="4"/>
      <c r="W49" s="4"/>
      <c r="X49" s="4"/>
      <c r="Y49" s="4"/>
      <c r="Z49" s="160"/>
      <c r="AA49" s="4"/>
      <c r="AB49" s="4"/>
      <c r="AC49" s="4"/>
      <c r="AD49" s="4"/>
      <c r="AE49" s="4"/>
      <c r="AF49" s="4"/>
      <c r="AG49" s="4"/>
      <c r="AH49" s="4"/>
      <c r="AI49" s="4"/>
      <c r="AJ49" s="4"/>
      <c r="AK49" s="4"/>
      <c r="AL49" s="4"/>
      <c r="AM49" s="4"/>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7"/>
      <c r="CY49" s="51"/>
      <c r="CZ49" s="51"/>
      <c r="DA49" s="51"/>
      <c r="DB49" s="51"/>
      <c r="DC49" s="57"/>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row>
    <row r="50" spans="1:148" s="30" customFormat="1" ht="36" customHeight="1">
      <c r="A50" s="20"/>
      <c r="B50" s="347"/>
      <c r="C50" s="347"/>
      <c r="D50" s="347"/>
      <c r="E50" s="347"/>
      <c r="F50" s="20"/>
      <c r="G50" s="20"/>
      <c r="H50" s="347"/>
      <c r="I50" s="20"/>
      <c r="J50" s="20"/>
      <c r="K50" s="20"/>
      <c r="L50" s="20"/>
      <c r="M50" s="20"/>
      <c r="N50" s="20"/>
      <c r="O50" s="20"/>
      <c r="P50" s="20"/>
      <c r="Q50" s="20"/>
      <c r="R50" s="20"/>
      <c r="S50" s="20"/>
      <c r="T50" s="20"/>
      <c r="U50" s="20"/>
      <c r="V50" s="20"/>
      <c r="W50" s="20"/>
      <c r="X50" s="20"/>
      <c r="Y50" s="20"/>
      <c r="Z50" s="26"/>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6"/>
      <c r="CY50" s="20"/>
      <c r="CZ50" s="20"/>
      <c r="DA50" s="20"/>
      <c r="DB50" s="20"/>
      <c r="DC50" s="26"/>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row>
    <row r="51" spans="1:148" ht="36" customHeight="1">
      <c r="A51" s="4"/>
      <c r="B51" s="346"/>
      <c r="C51" s="346"/>
      <c r="D51" s="346"/>
      <c r="E51" s="346"/>
      <c r="F51" s="4"/>
      <c r="G51" s="4"/>
      <c r="H51" s="346"/>
      <c r="I51" s="4"/>
      <c r="J51" s="4"/>
      <c r="K51" s="4"/>
      <c r="L51" s="4"/>
      <c r="M51" s="4"/>
      <c r="N51" s="4"/>
      <c r="O51" s="4"/>
      <c r="P51" s="4"/>
      <c r="Q51" s="4"/>
      <c r="R51" s="4"/>
      <c r="S51" s="4"/>
      <c r="T51" s="4"/>
      <c r="U51" s="4"/>
      <c r="V51" s="4"/>
      <c r="W51" s="4"/>
      <c r="X51" s="4"/>
      <c r="Y51" s="4"/>
      <c r="Z51" s="160"/>
      <c r="AA51" s="4"/>
      <c r="AB51" s="4"/>
      <c r="AC51" s="4"/>
      <c r="AD51" s="4"/>
      <c r="AE51" s="4"/>
      <c r="AF51" s="4"/>
      <c r="AG51" s="4"/>
      <c r="AH51" s="4"/>
      <c r="AI51" s="4"/>
      <c r="AJ51" s="4"/>
      <c r="AK51" s="4"/>
      <c r="AL51" s="4"/>
      <c r="AM51" s="4"/>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7"/>
      <c r="CY51" s="51"/>
      <c r="CZ51" s="51"/>
      <c r="DA51" s="51"/>
      <c r="DB51" s="51"/>
      <c r="DC51" s="57"/>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row>
    <row r="52" spans="1:148" s="30" customFormat="1" ht="36" customHeight="1">
      <c r="A52" s="20"/>
      <c r="B52" s="347"/>
      <c r="C52" s="347"/>
      <c r="D52" s="347"/>
      <c r="E52" s="347"/>
      <c r="F52" s="20"/>
      <c r="G52" s="20"/>
      <c r="H52" s="347"/>
      <c r="I52" s="20"/>
      <c r="J52" s="20"/>
      <c r="K52" s="20"/>
      <c r="L52" s="20"/>
      <c r="M52" s="20"/>
      <c r="N52" s="20"/>
      <c r="O52" s="20"/>
      <c r="P52" s="20"/>
      <c r="Q52" s="20"/>
      <c r="R52" s="20"/>
      <c r="S52" s="20"/>
      <c r="T52" s="20"/>
      <c r="U52" s="20"/>
      <c r="V52" s="20"/>
      <c r="W52" s="20"/>
      <c r="X52" s="20"/>
      <c r="Y52" s="20"/>
      <c r="Z52" s="26"/>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6"/>
      <c r="CY52" s="20"/>
      <c r="CZ52" s="20"/>
      <c r="DA52" s="20"/>
      <c r="DB52" s="20"/>
      <c r="DC52" s="26"/>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row>
    <row r="53" spans="1:148" ht="36" customHeight="1">
      <c r="A53" s="4"/>
      <c r="B53" s="346"/>
      <c r="C53" s="346"/>
      <c r="D53" s="346"/>
      <c r="E53" s="346"/>
      <c r="F53" s="4"/>
      <c r="G53" s="4"/>
      <c r="H53" s="346"/>
      <c r="I53" s="4"/>
      <c r="J53" s="4"/>
      <c r="K53" s="4"/>
      <c r="L53" s="4"/>
      <c r="M53" s="4"/>
      <c r="N53" s="4"/>
      <c r="O53" s="4"/>
      <c r="P53" s="4"/>
      <c r="Q53" s="4"/>
      <c r="R53" s="4"/>
      <c r="S53" s="4"/>
      <c r="T53" s="4"/>
      <c r="U53" s="4"/>
      <c r="V53" s="4"/>
      <c r="W53" s="4"/>
      <c r="X53" s="4"/>
      <c r="Y53" s="4"/>
      <c r="Z53" s="160"/>
      <c r="AA53" s="4"/>
      <c r="AB53" s="4"/>
      <c r="AC53" s="4"/>
      <c r="AD53" s="4"/>
      <c r="AE53" s="4"/>
      <c r="AF53" s="4"/>
      <c r="AG53" s="4"/>
      <c r="AH53" s="4"/>
      <c r="AI53" s="4"/>
      <c r="AJ53" s="4"/>
      <c r="AK53" s="4"/>
      <c r="AL53" s="4"/>
      <c r="AM53" s="4"/>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7"/>
      <c r="CY53" s="51"/>
      <c r="CZ53" s="51"/>
      <c r="DA53" s="51"/>
      <c r="DB53" s="51"/>
      <c r="DC53" s="57"/>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row>
    <row r="54" spans="1:148" s="30" customFormat="1" ht="36" customHeight="1">
      <c r="A54" s="20"/>
      <c r="B54" s="347"/>
      <c r="C54" s="347"/>
      <c r="D54" s="347"/>
      <c r="E54" s="347"/>
      <c r="F54" s="20"/>
      <c r="G54" s="20"/>
      <c r="H54" s="347"/>
      <c r="I54" s="20"/>
      <c r="J54" s="20"/>
      <c r="K54" s="20"/>
      <c r="L54" s="20"/>
      <c r="M54" s="20"/>
      <c r="N54" s="20"/>
      <c r="O54" s="20"/>
      <c r="P54" s="20"/>
      <c r="Q54" s="20"/>
      <c r="R54" s="20"/>
      <c r="S54" s="20"/>
      <c r="T54" s="20"/>
      <c r="U54" s="20"/>
      <c r="V54" s="20"/>
      <c r="W54" s="20"/>
      <c r="X54" s="20"/>
      <c r="Y54" s="20"/>
      <c r="Z54" s="26"/>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6"/>
      <c r="CY54" s="20"/>
      <c r="CZ54" s="20"/>
      <c r="DA54" s="20"/>
      <c r="DB54" s="20"/>
      <c r="DC54" s="26"/>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row>
    <row r="55" spans="1:148" ht="36" customHeight="1">
      <c r="A55" s="4"/>
      <c r="B55" s="346"/>
      <c r="C55" s="346"/>
      <c r="D55" s="346"/>
      <c r="E55" s="346"/>
      <c r="F55" s="4"/>
      <c r="G55" s="4"/>
      <c r="H55" s="346"/>
      <c r="I55" s="4"/>
      <c r="J55" s="4"/>
      <c r="K55" s="4"/>
      <c r="L55" s="4"/>
      <c r="M55" s="4"/>
      <c r="N55" s="4"/>
      <c r="O55" s="4"/>
      <c r="P55" s="4"/>
      <c r="Q55" s="4"/>
      <c r="R55" s="4"/>
      <c r="S55" s="4"/>
      <c r="T55" s="4"/>
      <c r="U55" s="4"/>
      <c r="V55" s="4"/>
      <c r="W55" s="4"/>
      <c r="X55" s="4"/>
      <c r="Y55" s="4"/>
      <c r="Z55" s="160"/>
      <c r="AA55" s="4"/>
      <c r="AB55" s="4"/>
      <c r="AC55" s="4"/>
      <c r="AD55" s="4"/>
      <c r="AE55" s="4"/>
      <c r="AF55" s="4"/>
      <c r="AG55" s="4"/>
      <c r="AH55" s="4"/>
      <c r="AI55" s="4"/>
      <c r="AJ55" s="4"/>
      <c r="AK55" s="4"/>
      <c r="AL55" s="4"/>
      <c r="AM55" s="4"/>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7"/>
      <c r="CY55" s="51"/>
      <c r="CZ55" s="51"/>
      <c r="DA55" s="51"/>
      <c r="DB55" s="51"/>
      <c r="DC55" s="57"/>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row>
    <row r="56" spans="1:148" s="30" customFormat="1" ht="36" customHeight="1">
      <c r="A56" s="20"/>
      <c r="B56" s="347"/>
      <c r="C56" s="347"/>
      <c r="D56" s="347"/>
      <c r="E56" s="347"/>
      <c r="F56" s="20"/>
      <c r="G56" s="20"/>
      <c r="H56" s="347"/>
      <c r="I56" s="20"/>
      <c r="J56" s="20"/>
      <c r="K56" s="20"/>
      <c r="L56" s="20"/>
      <c r="M56" s="20"/>
      <c r="N56" s="20"/>
      <c r="O56" s="20"/>
      <c r="P56" s="20"/>
      <c r="Q56" s="20"/>
      <c r="R56" s="20"/>
      <c r="S56" s="20"/>
      <c r="T56" s="20"/>
      <c r="U56" s="20"/>
      <c r="V56" s="20"/>
      <c r="W56" s="20"/>
      <c r="X56" s="20"/>
      <c r="Y56" s="20"/>
      <c r="Z56" s="26"/>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6"/>
      <c r="CY56" s="20"/>
      <c r="CZ56" s="20"/>
      <c r="DA56" s="20"/>
      <c r="DB56" s="20"/>
      <c r="DC56" s="26"/>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row>
    <row r="57" spans="1:148" ht="36" customHeight="1">
      <c r="A57" s="4"/>
      <c r="B57" s="346"/>
      <c r="C57" s="346"/>
      <c r="D57" s="346"/>
      <c r="E57" s="346"/>
      <c r="F57" s="4"/>
      <c r="G57" s="4"/>
      <c r="H57" s="346"/>
      <c r="I57" s="4"/>
      <c r="J57" s="4"/>
      <c r="K57" s="4"/>
      <c r="L57" s="4"/>
      <c r="M57" s="4"/>
      <c r="N57" s="4"/>
      <c r="O57" s="4"/>
      <c r="P57" s="4"/>
      <c r="Q57" s="4"/>
      <c r="R57" s="4"/>
      <c r="S57" s="4"/>
      <c r="T57" s="4"/>
      <c r="U57" s="4"/>
      <c r="V57" s="4"/>
      <c r="W57" s="4"/>
      <c r="X57" s="4"/>
      <c r="Y57" s="4"/>
      <c r="Z57" s="160"/>
      <c r="AA57" s="4"/>
      <c r="AB57" s="4"/>
      <c r="AC57" s="4"/>
      <c r="AD57" s="4"/>
      <c r="AE57" s="4"/>
      <c r="AF57" s="4"/>
      <c r="AG57" s="4"/>
      <c r="AH57" s="4"/>
      <c r="AI57" s="4"/>
      <c r="AJ57" s="4"/>
      <c r="AK57" s="4"/>
      <c r="AL57" s="4"/>
      <c r="AM57" s="4"/>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7"/>
      <c r="CY57" s="51"/>
      <c r="CZ57" s="51"/>
      <c r="DA57" s="51"/>
      <c r="DB57" s="51"/>
      <c r="DC57" s="57"/>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row>
    <row r="58" spans="1:148" s="30" customFormat="1" ht="36" customHeight="1">
      <c r="A58" s="20"/>
      <c r="B58" s="347"/>
      <c r="C58" s="347"/>
      <c r="D58" s="347"/>
      <c r="E58" s="347"/>
      <c r="F58" s="20"/>
      <c r="G58" s="20"/>
      <c r="H58" s="347"/>
      <c r="I58" s="20"/>
      <c r="J58" s="20"/>
      <c r="K58" s="20"/>
      <c r="L58" s="20"/>
      <c r="M58" s="20"/>
      <c r="N58" s="20"/>
      <c r="O58" s="20"/>
      <c r="P58" s="20"/>
      <c r="Q58" s="20"/>
      <c r="R58" s="20"/>
      <c r="S58" s="20"/>
      <c r="T58" s="20"/>
      <c r="U58" s="20"/>
      <c r="V58" s="20"/>
      <c r="W58" s="20"/>
      <c r="X58" s="20"/>
      <c r="Y58" s="20"/>
      <c r="Z58" s="26"/>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6"/>
      <c r="CY58" s="20"/>
      <c r="CZ58" s="20"/>
      <c r="DA58" s="20"/>
      <c r="DB58" s="20"/>
      <c r="DC58" s="26"/>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row>
    <row r="59" spans="1:148" ht="36" customHeight="1">
      <c r="A59" s="4"/>
      <c r="B59" s="346"/>
      <c r="C59" s="346"/>
      <c r="D59" s="346"/>
      <c r="E59" s="346"/>
      <c r="F59" s="4"/>
      <c r="G59" s="4"/>
      <c r="H59" s="346"/>
      <c r="I59" s="4"/>
      <c r="J59" s="4"/>
      <c r="K59" s="4"/>
      <c r="L59" s="4"/>
      <c r="M59" s="4"/>
      <c r="N59" s="4"/>
      <c r="O59" s="4"/>
      <c r="P59" s="4"/>
      <c r="Q59" s="4"/>
      <c r="R59" s="4"/>
      <c r="S59" s="4"/>
      <c r="T59" s="4"/>
      <c r="U59" s="4"/>
      <c r="V59" s="4"/>
      <c r="W59" s="4"/>
      <c r="X59" s="4"/>
      <c r="Y59" s="4"/>
      <c r="Z59" s="160"/>
      <c r="AA59" s="4"/>
      <c r="AB59" s="4"/>
      <c r="AC59" s="4"/>
      <c r="AD59" s="4"/>
      <c r="AE59" s="4"/>
      <c r="AF59" s="4"/>
      <c r="AG59" s="4"/>
      <c r="AH59" s="4"/>
      <c r="AI59" s="4"/>
      <c r="AJ59" s="4"/>
      <c r="AK59" s="4"/>
      <c r="AL59" s="4"/>
      <c r="AM59" s="4"/>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7"/>
      <c r="CY59" s="51"/>
      <c r="CZ59" s="51"/>
      <c r="DA59" s="51"/>
      <c r="DB59" s="51"/>
      <c r="DC59" s="57"/>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row>
    <row r="60" spans="1:148" s="30" customFormat="1" ht="36" customHeight="1">
      <c r="A60" s="20"/>
      <c r="B60" s="347"/>
      <c r="C60" s="347"/>
      <c r="D60" s="347"/>
      <c r="E60" s="347"/>
      <c r="F60" s="20"/>
      <c r="G60" s="20"/>
      <c r="H60" s="347"/>
      <c r="I60" s="20"/>
      <c r="J60" s="20"/>
      <c r="K60" s="20"/>
      <c r="L60" s="20"/>
      <c r="M60" s="20"/>
      <c r="N60" s="20"/>
      <c r="O60" s="20"/>
      <c r="P60" s="20"/>
      <c r="Q60" s="20"/>
      <c r="R60" s="20"/>
      <c r="S60" s="20"/>
      <c r="T60" s="20"/>
      <c r="U60" s="20"/>
      <c r="V60" s="20"/>
      <c r="W60" s="20"/>
      <c r="X60" s="20"/>
      <c r="Y60" s="20"/>
      <c r="Z60" s="26"/>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6"/>
      <c r="CY60" s="20"/>
      <c r="CZ60" s="20"/>
      <c r="DA60" s="20"/>
      <c r="DB60" s="20"/>
      <c r="DC60" s="26"/>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row>
    <row r="61" spans="1:148" ht="36" customHeight="1">
      <c r="A61" s="4"/>
      <c r="B61" s="346"/>
      <c r="C61" s="346"/>
      <c r="D61" s="346"/>
      <c r="E61" s="346"/>
      <c r="F61" s="4"/>
      <c r="G61" s="4"/>
      <c r="H61" s="346"/>
      <c r="I61" s="4"/>
      <c r="J61" s="4"/>
      <c r="K61" s="4"/>
      <c r="L61" s="4"/>
      <c r="M61" s="4"/>
      <c r="N61" s="4"/>
      <c r="O61" s="4"/>
      <c r="P61" s="4"/>
      <c r="Q61" s="4"/>
      <c r="R61" s="4"/>
      <c r="S61" s="4"/>
      <c r="T61" s="4"/>
      <c r="U61" s="4"/>
      <c r="V61" s="4"/>
      <c r="W61" s="4"/>
      <c r="X61" s="4"/>
      <c r="Y61" s="4"/>
      <c r="Z61" s="160"/>
      <c r="AA61" s="4"/>
      <c r="AB61" s="4"/>
      <c r="AC61" s="4"/>
      <c r="AD61" s="4"/>
      <c r="AE61" s="4"/>
      <c r="AF61" s="4"/>
      <c r="AG61" s="4"/>
      <c r="AH61" s="4"/>
      <c r="AI61" s="4"/>
      <c r="AJ61" s="4"/>
      <c r="AK61" s="4"/>
      <c r="AL61" s="4"/>
      <c r="AM61" s="4"/>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7"/>
      <c r="CY61" s="51"/>
      <c r="CZ61" s="51"/>
      <c r="DA61" s="51"/>
      <c r="DB61" s="51"/>
      <c r="DC61" s="57"/>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row>
    <row r="62" spans="1:148" s="30" customFormat="1" ht="36" customHeight="1">
      <c r="A62" s="20"/>
      <c r="B62" s="347"/>
      <c r="C62" s="347"/>
      <c r="D62" s="347"/>
      <c r="E62" s="347"/>
      <c r="F62" s="20"/>
      <c r="G62" s="20"/>
      <c r="H62" s="347"/>
      <c r="I62" s="20"/>
      <c r="J62" s="20"/>
      <c r="K62" s="20"/>
      <c r="L62" s="20"/>
      <c r="M62" s="20"/>
      <c r="N62" s="20"/>
      <c r="O62" s="20"/>
      <c r="P62" s="20"/>
      <c r="Q62" s="20"/>
      <c r="R62" s="20"/>
      <c r="S62" s="20"/>
      <c r="T62" s="20"/>
      <c r="U62" s="20"/>
      <c r="V62" s="20"/>
      <c r="W62" s="20"/>
      <c r="X62" s="20"/>
      <c r="Y62" s="20"/>
      <c r="Z62" s="26"/>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6"/>
      <c r="CY62" s="20"/>
      <c r="CZ62" s="20"/>
      <c r="DA62" s="20"/>
      <c r="DB62" s="20"/>
      <c r="DC62" s="26"/>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row>
    <row r="63" spans="1:148" ht="36" customHeight="1">
      <c r="A63" s="4"/>
      <c r="B63" s="346"/>
      <c r="C63" s="346"/>
      <c r="D63" s="346"/>
      <c r="E63" s="346"/>
      <c r="F63" s="4"/>
      <c r="G63" s="4"/>
      <c r="H63" s="346"/>
      <c r="I63" s="4"/>
      <c r="J63" s="4"/>
      <c r="K63" s="4"/>
      <c r="L63" s="4"/>
      <c r="M63" s="4"/>
      <c r="N63" s="4"/>
      <c r="O63" s="4"/>
      <c r="P63" s="4"/>
      <c r="Q63" s="4"/>
      <c r="R63" s="4"/>
      <c r="S63" s="4"/>
      <c r="T63" s="4"/>
      <c r="U63" s="4"/>
      <c r="V63" s="4"/>
      <c r="W63" s="4"/>
      <c r="X63" s="4"/>
      <c r="Y63" s="4"/>
      <c r="Z63" s="160"/>
      <c r="AA63" s="4"/>
      <c r="AB63" s="4"/>
      <c r="AC63" s="4"/>
      <c r="AD63" s="4"/>
      <c r="AE63" s="4"/>
      <c r="AF63" s="4"/>
      <c r="AG63" s="4"/>
      <c r="AH63" s="4"/>
      <c r="AI63" s="4"/>
      <c r="AJ63" s="4"/>
      <c r="AK63" s="4"/>
      <c r="AL63" s="4"/>
      <c r="AM63" s="4"/>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7"/>
      <c r="CY63" s="51"/>
      <c r="CZ63" s="51"/>
      <c r="DA63" s="51"/>
      <c r="DB63" s="51"/>
      <c r="DC63" s="57"/>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row>
    <row r="64" spans="1:148" s="30" customFormat="1" ht="36" customHeight="1">
      <c r="A64" s="20"/>
      <c r="B64" s="347"/>
      <c r="C64" s="347"/>
      <c r="D64" s="347"/>
      <c r="E64" s="347"/>
      <c r="F64" s="20"/>
      <c r="G64" s="20"/>
      <c r="H64" s="347"/>
      <c r="I64" s="20"/>
      <c r="J64" s="20"/>
      <c r="K64" s="20"/>
      <c r="L64" s="20"/>
      <c r="M64" s="20"/>
      <c r="N64" s="20"/>
      <c r="O64" s="20"/>
      <c r="P64" s="20"/>
      <c r="Q64" s="20"/>
      <c r="R64" s="20"/>
      <c r="S64" s="20"/>
      <c r="T64" s="20"/>
      <c r="U64" s="20"/>
      <c r="V64" s="20"/>
      <c r="W64" s="20"/>
      <c r="X64" s="20"/>
      <c r="Y64" s="20"/>
      <c r="Z64" s="26"/>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6"/>
      <c r="CY64" s="20"/>
      <c r="CZ64" s="20"/>
      <c r="DA64" s="20"/>
      <c r="DB64" s="20"/>
      <c r="DC64" s="26"/>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row>
    <row r="65" spans="1:148" ht="36" customHeight="1">
      <c r="A65" s="4"/>
      <c r="B65" s="346"/>
      <c r="C65" s="346"/>
      <c r="D65" s="346"/>
      <c r="E65" s="346"/>
      <c r="F65" s="4"/>
      <c r="G65" s="4"/>
      <c r="H65" s="346"/>
      <c r="I65" s="4"/>
      <c r="J65" s="4"/>
      <c r="K65" s="4"/>
      <c r="L65" s="4"/>
      <c r="M65" s="4"/>
      <c r="N65" s="4"/>
      <c r="O65" s="4"/>
      <c r="P65" s="4"/>
      <c r="Q65" s="4"/>
      <c r="R65" s="4"/>
      <c r="S65" s="4"/>
      <c r="T65" s="4"/>
      <c r="U65" s="4"/>
      <c r="V65" s="4"/>
      <c r="W65" s="4"/>
      <c r="X65" s="4"/>
      <c r="Y65" s="4"/>
      <c r="Z65" s="160"/>
      <c r="AA65" s="4"/>
      <c r="AB65" s="4"/>
      <c r="AC65" s="4"/>
      <c r="AD65" s="4"/>
      <c r="AE65" s="4"/>
      <c r="AF65" s="4"/>
      <c r="AG65" s="4"/>
      <c r="AH65" s="4"/>
      <c r="AI65" s="4"/>
      <c r="AJ65" s="4"/>
      <c r="AK65" s="4"/>
      <c r="AL65" s="4"/>
      <c r="AM65" s="4"/>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7"/>
      <c r="CY65" s="51"/>
      <c r="CZ65" s="51"/>
      <c r="DA65" s="51"/>
      <c r="DB65" s="51"/>
      <c r="DC65" s="57"/>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row>
    <row r="66" spans="1:148" s="30" customFormat="1" ht="36" customHeight="1">
      <c r="A66" s="20"/>
      <c r="B66" s="347"/>
      <c r="C66" s="347"/>
      <c r="D66" s="347"/>
      <c r="E66" s="347"/>
      <c r="F66" s="20"/>
      <c r="G66" s="20"/>
      <c r="H66" s="347"/>
      <c r="I66" s="20"/>
      <c r="J66" s="20"/>
      <c r="K66" s="20"/>
      <c r="L66" s="20"/>
      <c r="M66" s="20"/>
      <c r="N66" s="20"/>
      <c r="O66" s="20"/>
      <c r="P66" s="20"/>
      <c r="Q66" s="20"/>
      <c r="R66" s="20"/>
      <c r="S66" s="20"/>
      <c r="T66" s="20"/>
      <c r="U66" s="20"/>
      <c r="V66" s="20"/>
      <c r="W66" s="20"/>
      <c r="X66" s="20"/>
      <c r="Y66" s="20"/>
      <c r="Z66" s="26"/>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6"/>
      <c r="CY66" s="20"/>
      <c r="CZ66" s="20"/>
      <c r="DA66" s="20"/>
      <c r="DB66" s="20"/>
      <c r="DC66" s="26"/>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row>
    <row r="67" spans="1:148" ht="36" customHeight="1">
      <c r="A67" s="4"/>
      <c r="B67" s="346"/>
      <c r="C67" s="346"/>
      <c r="D67" s="346"/>
      <c r="E67" s="346"/>
      <c r="F67" s="4"/>
      <c r="G67" s="4"/>
      <c r="H67" s="346"/>
      <c r="I67" s="4"/>
      <c r="J67" s="4"/>
      <c r="K67" s="4"/>
      <c r="L67" s="4"/>
      <c r="M67" s="4"/>
      <c r="N67" s="4"/>
      <c r="O67" s="4"/>
      <c r="P67" s="4"/>
      <c r="Q67" s="4"/>
      <c r="R67" s="4"/>
      <c r="S67" s="4"/>
      <c r="T67" s="4"/>
      <c r="U67" s="4"/>
      <c r="V67" s="4"/>
      <c r="W67" s="4"/>
      <c r="X67" s="4"/>
      <c r="Y67" s="4"/>
      <c r="Z67" s="160"/>
      <c r="AA67" s="4"/>
      <c r="AB67" s="4"/>
      <c r="AC67" s="4"/>
      <c r="AD67" s="4"/>
      <c r="AE67" s="4"/>
      <c r="AF67" s="4"/>
      <c r="AG67" s="4"/>
      <c r="AH67" s="4"/>
      <c r="AI67" s="4"/>
      <c r="AJ67" s="4"/>
      <c r="AK67" s="4"/>
      <c r="AL67" s="4"/>
      <c r="AM67" s="4"/>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7"/>
      <c r="CY67" s="51"/>
      <c r="CZ67" s="51"/>
      <c r="DA67" s="51"/>
      <c r="DB67" s="51"/>
      <c r="DC67" s="57"/>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row>
    <row r="68" spans="1:148" s="30" customFormat="1" ht="36" customHeight="1">
      <c r="A68" s="20"/>
      <c r="B68" s="347"/>
      <c r="C68" s="347"/>
      <c r="D68" s="347"/>
      <c r="E68" s="347"/>
      <c r="F68" s="20"/>
      <c r="G68" s="20"/>
      <c r="H68" s="347"/>
      <c r="I68" s="20"/>
      <c r="J68" s="20"/>
      <c r="K68" s="20"/>
      <c r="L68" s="20"/>
      <c r="M68" s="20"/>
      <c r="N68" s="20"/>
      <c r="O68" s="20"/>
      <c r="P68" s="20"/>
      <c r="Q68" s="20"/>
      <c r="R68" s="20"/>
      <c r="S68" s="20"/>
      <c r="T68" s="20"/>
      <c r="U68" s="20"/>
      <c r="V68" s="20"/>
      <c r="W68" s="20"/>
      <c r="X68" s="20"/>
      <c r="Y68" s="20"/>
      <c r="Z68" s="26"/>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6"/>
      <c r="CY68" s="20"/>
      <c r="CZ68" s="20"/>
      <c r="DA68" s="20"/>
      <c r="DB68" s="20"/>
      <c r="DC68" s="26"/>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row>
    <row r="69" spans="1:148" ht="36" customHeight="1">
      <c r="A69" s="4"/>
      <c r="B69" s="346"/>
      <c r="C69" s="346"/>
      <c r="D69" s="346"/>
      <c r="E69" s="346"/>
      <c r="F69" s="4"/>
      <c r="G69" s="4"/>
      <c r="H69" s="346"/>
      <c r="I69" s="4"/>
      <c r="J69" s="4"/>
      <c r="K69" s="4"/>
      <c r="L69" s="4"/>
      <c r="M69" s="4"/>
      <c r="N69" s="4"/>
      <c r="O69" s="4"/>
      <c r="P69" s="4"/>
      <c r="Q69" s="4"/>
      <c r="R69" s="4"/>
      <c r="S69" s="4"/>
      <c r="T69" s="4"/>
      <c r="U69" s="4"/>
      <c r="V69" s="4"/>
      <c r="W69" s="4"/>
      <c r="X69" s="4"/>
      <c r="Y69" s="4"/>
      <c r="Z69" s="160"/>
      <c r="AA69" s="4"/>
      <c r="AB69" s="4"/>
      <c r="AC69" s="4"/>
      <c r="AD69" s="4"/>
      <c r="AE69" s="4"/>
      <c r="AF69" s="4"/>
      <c r="AG69" s="4"/>
      <c r="AH69" s="4"/>
      <c r="AI69" s="4"/>
      <c r="AJ69" s="4"/>
      <c r="AK69" s="4"/>
      <c r="AL69" s="4"/>
      <c r="AM69" s="4"/>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7"/>
      <c r="CY69" s="51"/>
      <c r="CZ69" s="51"/>
      <c r="DA69" s="51"/>
      <c r="DB69" s="51"/>
      <c r="DC69" s="57"/>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row>
    <row r="70" spans="1:148" s="30" customFormat="1" ht="36" customHeight="1">
      <c r="A70" s="20"/>
      <c r="B70" s="347"/>
      <c r="C70" s="347"/>
      <c r="D70" s="347"/>
      <c r="E70" s="347"/>
      <c r="F70" s="20"/>
      <c r="G70" s="20"/>
      <c r="H70" s="347"/>
      <c r="I70" s="20"/>
      <c r="J70" s="20"/>
      <c r="K70" s="20"/>
      <c r="L70" s="20"/>
      <c r="M70" s="20"/>
      <c r="N70" s="20"/>
      <c r="O70" s="20"/>
      <c r="P70" s="20"/>
      <c r="Q70" s="20"/>
      <c r="R70" s="20"/>
      <c r="S70" s="20"/>
      <c r="T70" s="20"/>
      <c r="U70" s="20"/>
      <c r="V70" s="20"/>
      <c r="W70" s="20"/>
      <c r="X70" s="20"/>
      <c r="Y70" s="20"/>
      <c r="Z70" s="26"/>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6"/>
      <c r="CY70" s="20"/>
      <c r="CZ70" s="20"/>
      <c r="DA70" s="20"/>
      <c r="DB70" s="20"/>
      <c r="DC70" s="26"/>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row>
    <row r="71" spans="1:148" ht="36" customHeight="1">
      <c r="A71" s="4"/>
      <c r="B71" s="346"/>
      <c r="C71" s="346"/>
      <c r="D71" s="346"/>
      <c r="E71" s="346"/>
      <c r="F71" s="4"/>
      <c r="G71" s="4"/>
      <c r="H71" s="346"/>
      <c r="I71" s="4"/>
      <c r="J71" s="4"/>
      <c r="K71" s="4"/>
      <c r="L71" s="4"/>
      <c r="M71" s="4"/>
      <c r="N71" s="4"/>
      <c r="O71" s="4"/>
      <c r="P71" s="4"/>
      <c r="Q71" s="4"/>
      <c r="R71" s="4"/>
      <c r="S71" s="4"/>
      <c r="T71" s="4"/>
      <c r="U71" s="4"/>
      <c r="V71" s="4"/>
      <c r="W71" s="4"/>
      <c r="X71" s="4"/>
      <c r="Y71" s="4"/>
      <c r="Z71" s="160"/>
      <c r="AA71" s="4"/>
      <c r="AB71" s="4"/>
      <c r="AC71" s="4"/>
      <c r="AD71" s="4"/>
      <c r="AE71" s="4"/>
      <c r="AF71" s="4"/>
      <c r="AG71" s="4"/>
      <c r="AH71" s="4"/>
      <c r="AI71" s="4"/>
      <c r="AJ71" s="4"/>
      <c r="AK71" s="4"/>
      <c r="AL71" s="4"/>
      <c r="AM71" s="4"/>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7"/>
      <c r="CY71" s="51"/>
      <c r="CZ71" s="51"/>
      <c r="DA71" s="51"/>
      <c r="DB71" s="51"/>
      <c r="DC71" s="57"/>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row>
    <row r="72" spans="1:148" s="30" customFormat="1" ht="36" customHeight="1">
      <c r="A72" s="20"/>
      <c r="B72" s="347"/>
      <c r="C72" s="347"/>
      <c r="D72" s="347"/>
      <c r="E72" s="347"/>
      <c r="F72" s="20"/>
      <c r="G72" s="20"/>
      <c r="H72" s="347"/>
      <c r="I72" s="20"/>
      <c r="J72" s="20"/>
      <c r="K72" s="20"/>
      <c r="L72" s="20"/>
      <c r="M72" s="20"/>
      <c r="N72" s="20"/>
      <c r="O72" s="20"/>
      <c r="P72" s="20"/>
      <c r="Q72" s="20"/>
      <c r="R72" s="20"/>
      <c r="S72" s="20"/>
      <c r="T72" s="20"/>
      <c r="U72" s="20"/>
      <c r="V72" s="20"/>
      <c r="W72" s="20"/>
      <c r="X72" s="20"/>
      <c r="Y72" s="20"/>
      <c r="Z72" s="26"/>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6"/>
      <c r="CY72" s="20"/>
      <c r="CZ72" s="20"/>
      <c r="DA72" s="20"/>
      <c r="DB72" s="20"/>
      <c r="DC72" s="26"/>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row>
    <row r="73" spans="1:148" ht="36" customHeight="1">
      <c r="A73" s="4"/>
      <c r="B73" s="346"/>
      <c r="C73" s="346"/>
      <c r="D73" s="346"/>
      <c r="E73" s="346"/>
      <c r="F73" s="4"/>
      <c r="G73" s="4"/>
      <c r="H73" s="346"/>
      <c r="I73" s="4"/>
      <c r="J73" s="4"/>
      <c r="K73" s="4"/>
      <c r="L73" s="4"/>
      <c r="M73" s="4"/>
      <c r="N73" s="4"/>
      <c r="O73" s="4"/>
      <c r="P73" s="4"/>
      <c r="Q73" s="4"/>
      <c r="R73" s="4"/>
      <c r="S73" s="4"/>
      <c r="T73" s="4"/>
      <c r="U73" s="4"/>
      <c r="V73" s="4"/>
      <c r="W73" s="4"/>
      <c r="X73" s="4"/>
      <c r="Y73" s="4"/>
      <c r="Z73" s="160"/>
      <c r="AA73" s="4"/>
      <c r="AB73" s="4"/>
      <c r="AC73" s="4"/>
      <c r="AD73" s="4"/>
      <c r="AE73" s="4"/>
      <c r="AF73" s="4"/>
      <c r="AG73" s="4"/>
      <c r="AH73" s="4"/>
      <c r="AI73" s="4"/>
      <c r="AJ73" s="4"/>
      <c r="AK73" s="4"/>
      <c r="AL73" s="4"/>
      <c r="AM73" s="4"/>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7"/>
      <c r="CY73" s="51"/>
      <c r="CZ73" s="51"/>
      <c r="DA73" s="51"/>
      <c r="DB73" s="51"/>
      <c r="DC73" s="57"/>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row>
    <row r="74" spans="1:148" s="30" customFormat="1" ht="36" customHeight="1">
      <c r="A74" s="20"/>
      <c r="B74" s="347"/>
      <c r="C74" s="347"/>
      <c r="D74" s="347"/>
      <c r="E74" s="347"/>
      <c r="F74" s="20"/>
      <c r="G74" s="20"/>
      <c r="H74" s="347"/>
      <c r="I74" s="20"/>
      <c r="J74" s="20"/>
      <c r="K74" s="20"/>
      <c r="L74" s="20"/>
      <c r="M74" s="20"/>
      <c r="N74" s="20"/>
      <c r="O74" s="20"/>
      <c r="P74" s="20"/>
      <c r="Q74" s="20"/>
      <c r="R74" s="20"/>
      <c r="S74" s="20"/>
      <c r="T74" s="20"/>
      <c r="U74" s="20"/>
      <c r="V74" s="20"/>
      <c r="W74" s="20"/>
      <c r="X74" s="20"/>
      <c r="Y74" s="20"/>
      <c r="Z74" s="26"/>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6"/>
      <c r="CY74" s="20"/>
      <c r="CZ74" s="20"/>
      <c r="DA74" s="20"/>
      <c r="DB74" s="20"/>
      <c r="DC74" s="26"/>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row>
    <row r="75" spans="1:148" ht="36" customHeight="1">
      <c r="A75" s="4"/>
      <c r="B75" s="346"/>
      <c r="C75" s="346"/>
      <c r="D75" s="346"/>
      <c r="E75" s="346"/>
      <c r="F75" s="4"/>
      <c r="G75" s="4"/>
      <c r="H75" s="346"/>
      <c r="I75" s="4"/>
      <c r="J75" s="4"/>
      <c r="K75" s="4"/>
      <c r="L75" s="4"/>
      <c r="M75" s="4"/>
      <c r="N75" s="4"/>
      <c r="O75" s="4"/>
      <c r="P75" s="4"/>
      <c r="Q75" s="4"/>
      <c r="R75" s="4"/>
      <c r="S75" s="4"/>
      <c r="T75" s="4"/>
      <c r="U75" s="4"/>
      <c r="V75" s="4"/>
      <c r="W75" s="4"/>
      <c r="X75" s="4"/>
      <c r="Y75" s="4"/>
      <c r="Z75" s="160"/>
      <c r="AA75" s="4"/>
      <c r="AB75" s="4"/>
      <c r="AC75" s="4"/>
      <c r="AD75" s="4"/>
      <c r="AE75" s="4"/>
      <c r="AF75" s="4"/>
      <c r="AG75" s="4"/>
      <c r="AH75" s="4"/>
      <c r="AI75" s="4"/>
      <c r="AJ75" s="4"/>
      <c r="AK75" s="4"/>
      <c r="AL75" s="4"/>
      <c r="AM75" s="4"/>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7"/>
      <c r="CY75" s="51"/>
      <c r="CZ75" s="51"/>
      <c r="DA75" s="51"/>
      <c r="DB75" s="51"/>
      <c r="DC75" s="57"/>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row>
    <row r="76" spans="1:148" s="30" customFormat="1" ht="36" customHeight="1">
      <c r="A76" s="20"/>
      <c r="B76" s="347"/>
      <c r="C76" s="347"/>
      <c r="D76" s="347"/>
      <c r="E76" s="347"/>
      <c r="F76" s="20"/>
      <c r="G76" s="20"/>
      <c r="H76" s="347"/>
      <c r="I76" s="20"/>
      <c r="J76" s="20"/>
      <c r="K76" s="20"/>
      <c r="L76" s="20"/>
      <c r="M76" s="20"/>
      <c r="N76" s="20"/>
      <c r="O76" s="20"/>
      <c r="P76" s="20"/>
      <c r="Q76" s="20"/>
      <c r="R76" s="20"/>
      <c r="S76" s="20"/>
      <c r="T76" s="20"/>
      <c r="U76" s="20"/>
      <c r="V76" s="20"/>
      <c r="W76" s="20"/>
      <c r="X76" s="20"/>
      <c r="Y76" s="20"/>
      <c r="Z76" s="26"/>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6"/>
      <c r="CY76" s="20"/>
      <c r="CZ76" s="20"/>
      <c r="DA76" s="20"/>
      <c r="DB76" s="20"/>
      <c r="DC76" s="26"/>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row>
    <row r="77" spans="1:148" ht="36" customHeight="1">
      <c r="A77" s="4"/>
      <c r="B77" s="346"/>
      <c r="C77" s="346"/>
      <c r="D77" s="346"/>
      <c r="E77" s="346"/>
      <c r="F77" s="4"/>
      <c r="G77" s="4"/>
      <c r="H77" s="346"/>
      <c r="I77" s="4"/>
      <c r="J77" s="4"/>
      <c r="K77" s="4"/>
      <c r="L77" s="4"/>
      <c r="M77" s="4"/>
      <c r="N77" s="4"/>
      <c r="O77" s="4"/>
      <c r="P77" s="4"/>
      <c r="Q77" s="4"/>
      <c r="R77" s="4"/>
      <c r="S77" s="4"/>
      <c r="T77" s="4"/>
      <c r="U77" s="4"/>
      <c r="V77" s="4"/>
      <c r="W77" s="4"/>
      <c r="X77" s="4"/>
      <c r="Y77" s="4"/>
      <c r="Z77" s="160"/>
      <c r="AA77" s="4"/>
      <c r="AB77" s="4"/>
      <c r="AC77" s="4"/>
      <c r="AD77" s="4"/>
      <c r="AE77" s="4"/>
      <c r="AF77" s="4"/>
      <c r="AG77" s="4"/>
      <c r="AH77" s="4"/>
      <c r="AI77" s="4"/>
      <c r="AJ77" s="4"/>
      <c r="AK77" s="4"/>
      <c r="AL77" s="4"/>
      <c r="AM77" s="4"/>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7"/>
      <c r="CY77" s="51"/>
      <c r="CZ77" s="51"/>
      <c r="DA77" s="51"/>
      <c r="DB77" s="51"/>
      <c r="DC77" s="57"/>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row>
    <row r="78" spans="1:148" s="30" customFormat="1" ht="36" customHeight="1">
      <c r="A78" s="20"/>
      <c r="B78" s="347"/>
      <c r="C78" s="347"/>
      <c r="D78" s="347"/>
      <c r="E78" s="347"/>
      <c r="F78" s="20"/>
      <c r="G78" s="20"/>
      <c r="H78" s="347"/>
      <c r="I78" s="20"/>
      <c r="J78" s="20"/>
      <c r="K78" s="20"/>
      <c r="L78" s="20"/>
      <c r="M78" s="20"/>
      <c r="N78" s="20"/>
      <c r="O78" s="20"/>
      <c r="P78" s="20"/>
      <c r="Q78" s="20"/>
      <c r="R78" s="20"/>
      <c r="S78" s="20"/>
      <c r="T78" s="20"/>
      <c r="U78" s="20"/>
      <c r="V78" s="20"/>
      <c r="W78" s="20"/>
      <c r="X78" s="20"/>
      <c r="Y78" s="20"/>
      <c r="Z78" s="26"/>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6"/>
      <c r="CY78" s="20"/>
      <c r="CZ78" s="20"/>
      <c r="DA78" s="20"/>
      <c r="DB78" s="20"/>
      <c r="DC78" s="26"/>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row>
    <row r="79" spans="1:148" ht="36" customHeight="1">
      <c r="A79" s="4"/>
      <c r="B79" s="346"/>
      <c r="C79" s="346"/>
      <c r="D79" s="346"/>
      <c r="E79" s="346"/>
      <c r="F79" s="4"/>
      <c r="G79" s="4"/>
      <c r="H79" s="346"/>
      <c r="I79" s="4"/>
      <c r="J79" s="4"/>
      <c r="K79" s="4"/>
      <c r="L79" s="4"/>
      <c r="M79" s="4"/>
      <c r="N79" s="4"/>
      <c r="O79" s="4"/>
      <c r="P79" s="4"/>
      <c r="Q79" s="4"/>
      <c r="R79" s="4"/>
      <c r="S79" s="4"/>
      <c r="T79" s="4"/>
      <c r="U79" s="4"/>
      <c r="V79" s="4"/>
      <c r="W79" s="4"/>
      <c r="X79" s="4"/>
      <c r="Y79" s="4"/>
      <c r="Z79" s="160"/>
      <c r="AA79" s="4"/>
      <c r="AB79" s="4"/>
      <c r="AC79" s="4"/>
      <c r="AD79" s="4"/>
      <c r="AE79" s="4"/>
      <c r="AF79" s="4"/>
      <c r="AG79" s="4"/>
      <c r="AH79" s="4"/>
      <c r="AI79" s="4"/>
      <c r="AJ79" s="4"/>
      <c r="AK79" s="4"/>
      <c r="AL79" s="4"/>
      <c r="AM79" s="4"/>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7"/>
      <c r="CY79" s="51"/>
      <c r="CZ79" s="51"/>
      <c r="DA79" s="51"/>
      <c r="DB79" s="51"/>
      <c r="DC79" s="57"/>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row>
    <row r="80" spans="1:148" s="30" customFormat="1" ht="36" customHeight="1">
      <c r="A80" s="20"/>
      <c r="B80" s="347"/>
      <c r="C80" s="347"/>
      <c r="D80" s="347"/>
      <c r="E80" s="347"/>
      <c r="F80" s="20"/>
      <c r="G80" s="20"/>
      <c r="H80" s="347"/>
      <c r="I80" s="20"/>
      <c r="J80" s="20"/>
      <c r="K80" s="20"/>
      <c r="L80" s="20"/>
      <c r="M80" s="20"/>
      <c r="N80" s="20"/>
      <c r="O80" s="20"/>
      <c r="P80" s="20"/>
      <c r="Q80" s="20"/>
      <c r="R80" s="20"/>
      <c r="S80" s="20"/>
      <c r="T80" s="20"/>
      <c r="U80" s="20"/>
      <c r="V80" s="20"/>
      <c r="W80" s="20"/>
      <c r="X80" s="20"/>
      <c r="Y80" s="20"/>
      <c r="Z80" s="26"/>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6"/>
      <c r="CY80" s="20"/>
      <c r="CZ80" s="20"/>
      <c r="DA80" s="20"/>
      <c r="DB80" s="20"/>
      <c r="DC80" s="26"/>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row>
    <row r="81" spans="1:148" ht="36" customHeight="1">
      <c r="A81" s="4"/>
      <c r="B81" s="346"/>
      <c r="C81" s="346"/>
      <c r="D81" s="346"/>
      <c r="E81" s="346"/>
      <c r="F81" s="4"/>
      <c r="G81" s="4"/>
      <c r="H81" s="346"/>
      <c r="I81" s="4"/>
      <c r="J81" s="4"/>
      <c r="K81" s="4"/>
      <c r="L81" s="4"/>
      <c r="M81" s="4"/>
      <c r="N81" s="4"/>
      <c r="O81" s="4"/>
      <c r="P81" s="4"/>
      <c r="Q81" s="4"/>
      <c r="R81" s="4"/>
      <c r="S81" s="4"/>
      <c r="T81" s="4"/>
      <c r="U81" s="4"/>
      <c r="V81" s="4"/>
      <c r="W81" s="4"/>
      <c r="X81" s="4"/>
      <c r="Y81" s="4"/>
      <c r="Z81" s="160"/>
      <c r="AA81" s="4"/>
      <c r="AB81" s="4"/>
      <c r="AC81" s="4"/>
      <c r="AD81" s="4"/>
      <c r="AE81" s="4"/>
      <c r="AF81" s="4"/>
      <c r="AG81" s="4"/>
      <c r="AH81" s="4"/>
      <c r="AI81" s="4"/>
      <c r="AJ81" s="4"/>
      <c r="AK81" s="4"/>
      <c r="AL81" s="4"/>
      <c r="AM81" s="4"/>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7"/>
      <c r="CY81" s="51"/>
      <c r="CZ81" s="51"/>
      <c r="DA81" s="51"/>
      <c r="DB81" s="51"/>
      <c r="DC81" s="57"/>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row>
    <row r="82" spans="1:148" s="30" customFormat="1" ht="36" customHeight="1">
      <c r="A82" s="20"/>
      <c r="B82" s="347"/>
      <c r="C82" s="347"/>
      <c r="D82" s="347"/>
      <c r="E82" s="347"/>
      <c r="F82" s="20"/>
      <c r="G82" s="20"/>
      <c r="H82" s="347"/>
      <c r="I82" s="20"/>
      <c r="J82" s="20"/>
      <c r="K82" s="20"/>
      <c r="L82" s="20"/>
      <c r="M82" s="20"/>
      <c r="N82" s="20"/>
      <c r="O82" s="20"/>
      <c r="P82" s="20"/>
      <c r="Q82" s="20"/>
      <c r="R82" s="20"/>
      <c r="S82" s="20"/>
      <c r="T82" s="20"/>
      <c r="U82" s="20"/>
      <c r="V82" s="20"/>
      <c r="W82" s="20"/>
      <c r="X82" s="20"/>
      <c r="Y82" s="20"/>
      <c r="Z82" s="26"/>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6"/>
      <c r="CY82" s="20"/>
      <c r="CZ82" s="20"/>
      <c r="DA82" s="20"/>
      <c r="DB82" s="20"/>
      <c r="DC82" s="26"/>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row>
    <row r="83" spans="1:148" ht="36" customHeight="1">
      <c r="A83" s="4"/>
      <c r="B83" s="346"/>
      <c r="C83" s="346"/>
      <c r="D83" s="346"/>
      <c r="E83" s="346"/>
      <c r="F83" s="4"/>
      <c r="G83" s="4"/>
      <c r="H83" s="346"/>
      <c r="I83" s="4"/>
      <c r="J83" s="4"/>
      <c r="K83" s="4"/>
      <c r="L83" s="4"/>
      <c r="M83" s="4"/>
      <c r="N83" s="4"/>
      <c r="O83" s="4"/>
      <c r="P83" s="4"/>
      <c r="Q83" s="4"/>
      <c r="R83" s="4"/>
      <c r="S83" s="4"/>
      <c r="T83" s="4"/>
      <c r="U83" s="4"/>
      <c r="V83" s="4"/>
      <c r="W83" s="4"/>
      <c r="X83" s="4"/>
      <c r="Y83" s="4"/>
      <c r="Z83" s="160"/>
      <c r="AA83" s="4"/>
      <c r="AB83" s="4"/>
      <c r="AC83" s="4"/>
      <c r="AD83" s="4"/>
      <c r="AE83" s="4"/>
      <c r="AF83" s="4"/>
      <c r="AG83" s="4"/>
      <c r="AH83" s="4"/>
      <c r="AI83" s="4"/>
      <c r="AJ83" s="4"/>
      <c r="AK83" s="4"/>
      <c r="AL83" s="4"/>
      <c r="AM83" s="4"/>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7"/>
      <c r="CY83" s="51"/>
      <c r="CZ83" s="51"/>
      <c r="DA83" s="51"/>
      <c r="DB83" s="51"/>
      <c r="DC83" s="57"/>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row>
    <row r="84" spans="1:148" s="30" customFormat="1" ht="36" customHeight="1">
      <c r="A84" s="20"/>
      <c r="B84" s="347"/>
      <c r="C84" s="347"/>
      <c r="D84" s="347"/>
      <c r="E84" s="347"/>
      <c r="F84" s="20"/>
      <c r="G84" s="20"/>
      <c r="H84" s="347"/>
      <c r="I84" s="20"/>
      <c r="J84" s="20"/>
      <c r="K84" s="20"/>
      <c r="L84" s="20"/>
      <c r="M84" s="20"/>
      <c r="N84" s="20"/>
      <c r="O84" s="20"/>
      <c r="P84" s="20"/>
      <c r="Q84" s="20"/>
      <c r="R84" s="20"/>
      <c r="S84" s="20"/>
      <c r="T84" s="20"/>
      <c r="U84" s="20"/>
      <c r="V84" s="20"/>
      <c r="W84" s="20"/>
      <c r="X84" s="20"/>
      <c r="Y84" s="20"/>
      <c r="Z84" s="26"/>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6"/>
      <c r="CY84" s="20"/>
      <c r="CZ84" s="20"/>
      <c r="DA84" s="20"/>
      <c r="DB84" s="20"/>
      <c r="DC84" s="26"/>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row>
    <row r="85" spans="1:148" ht="36" customHeight="1">
      <c r="A85" s="4"/>
      <c r="B85" s="346"/>
      <c r="C85" s="346"/>
      <c r="D85" s="346"/>
      <c r="E85" s="346"/>
      <c r="F85" s="4"/>
      <c r="G85" s="4"/>
      <c r="H85" s="346"/>
      <c r="I85" s="4"/>
      <c r="J85" s="4"/>
      <c r="K85" s="4"/>
      <c r="L85" s="4"/>
      <c r="M85" s="4"/>
      <c r="N85" s="4"/>
      <c r="O85" s="4"/>
      <c r="P85" s="4"/>
      <c r="Q85" s="4"/>
      <c r="R85" s="4"/>
      <c r="S85" s="4"/>
      <c r="T85" s="4"/>
      <c r="U85" s="4"/>
      <c r="V85" s="4"/>
      <c r="W85" s="4"/>
      <c r="X85" s="4"/>
      <c r="Y85" s="4"/>
      <c r="Z85" s="160"/>
      <c r="AA85" s="4"/>
      <c r="AB85" s="4"/>
      <c r="AC85" s="4"/>
      <c r="AD85" s="4"/>
      <c r="AE85" s="4"/>
      <c r="AF85" s="4"/>
      <c r="AG85" s="4"/>
      <c r="AH85" s="4"/>
      <c r="AI85" s="4"/>
      <c r="AJ85" s="4"/>
      <c r="AK85" s="4"/>
      <c r="AL85" s="4"/>
      <c r="AM85" s="4"/>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7"/>
      <c r="CY85" s="51"/>
      <c r="CZ85" s="51"/>
      <c r="DA85" s="51"/>
      <c r="DB85" s="51"/>
      <c r="DC85" s="57"/>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row>
    <row r="86" spans="1:148" s="30" customFormat="1" ht="36" customHeight="1">
      <c r="A86" s="20"/>
      <c r="B86" s="347"/>
      <c r="C86" s="347"/>
      <c r="D86" s="347"/>
      <c r="E86" s="347"/>
      <c r="F86" s="20"/>
      <c r="G86" s="20"/>
      <c r="H86" s="347"/>
      <c r="I86" s="20"/>
      <c r="J86" s="20"/>
      <c r="K86" s="20"/>
      <c r="L86" s="20"/>
      <c r="M86" s="20"/>
      <c r="N86" s="20"/>
      <c r="O86" s="20"/>
      <c r="P86" s="20"/>
      <c r="Q86" s="20"/>
      <c r="R86" s="20"/>
      <c r="S86" s="20"/>
      <c r="T86" s="20"/>
      <c r="U86" s="20"/>
      <c r="V86" s="20"/>
      <c r="W86" s="20"/>
      <c r="X86" s="20"/>
      <c r="Y86" s="20"/>
      <c r="Z86" s="26"/>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6"/>
      <c r="CY86" s="20"/>
      <c r="CZ86" s="20"/>
      <c r="DA86" s="20"/>
      <c r="DB86" s="20"/>
      <c r="DC86" s="26"/>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row>
    <row r="87" spans="1:148" ht="36" customHeight="1">
      <c r="A87" s="4"/>
      <c r="B87" s="346"/>
      <c r="C87" s="346"/>
      <c r="D87" s="346"/>
      <c r="E87" s="346"/>
      <c r="F87" s="4"/>
      <c r="G87" s="4"/>
      <c r="H87" s="346"/>
      <c r="I87" s="4"/>
      <c r="J87" s="4"/>
      <c r="K87" s="4"/>
      <c r="L87" s="4"/>
      <c r="M87" s="4"/>
      <c r="N87" s="4"/>
      <c r="O87" s="4"/>
      <c r="P87" s="4"/>
      <c r="Q87" s="4"/>
      <c r="R87" s="4"/>
      <c r="S87" s="4"/>
      <c r="T87" s="4"/>
      <c r="U87" s="4"/>
      <c r="V87" s="4"/>
      <c r="W87" s="4"/>
      <c r="X87" s="4"/>
      <c r="Y87" s="4"/>
      <c r="Z87" s="160"/>
      <c r="AA87" s="4"/>
      <c r="AB87" s="4"/>
      <c r="AC87" s="4"/>
      <c r="AD87" s="4"/>
      <c r="AE87" s="4"/>
      <c r="AF87" s="4"/>
      <c r="AG87" s="4"/>
      <c r="AH87" s="4"/>
      <c r="AI87" s="4"/>
      <c r="AJ87" s="4"/>
      <c r="AK87" s="4"/>
      <c r="AL87" s="4"/>
      <c r="AM87" s="4"/>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7"/>
      <c r="CY87" s="51"/>
      <c r="CZ87" s="51"/>
      <c r="DA87" s="51"/>
      <c r="DB87" s="51"/>
      <c r="DC87" s="57"/>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row>
    <row r="88" spans="1:148" s="30" customFormat="1" ht="36" customHeight="1">
      <c r="A88" s="20"/>
      <c r="B88" s="347"/>
      <c r="C88" s="347"/>
      <c r="D88" s="347"/>
      <c r="E88" s="347"/>
      <c r="F88" s="20"/>
      <c r="G88" s="20"/>
      <c r="H88" s="347"/>
      <c r="I88" s="20"/>
      <c r="J88" s="20"/>
      <c r="K88" s="20"/>
      <c r="L88" s="20"/>
      <c r="M88" s="20"/>
      <c r="N88" s="20"/>
      <c r="O88" s="20"/>
      <c r="P88" s="20"/>
      <c r="Q88" s="20"/>
      <c r="R88" s="20"/>
      <c r="S88" s="20"/>
      <c r="T88" s="20"/>
      <c r="U88" s="20"/>
      <c r="V88" s="20"/>
      <c r="W88" s="20"/>
      <c r="X88" s="20"/>
      <c r="Y88" s="20"/>
      <c r="Z88" s="26"/>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6"/>
      <c r="CY88" s="20"/>
      <c r="CZ88" s="20"/>
      <c r="DA88" s="20"/>
      <c r="DB88" s="20"/>
      <c r="DC88" s="26"/>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row>
    <row r="89" spans="1:148" ht="36" customHeight="1">
      <c r="A89" s="4"/>
      <c r="B89" s="346"/>
      <c r="C89" s="346"/>
      <c r="D89" s="346"/>
      <c r="E89" s="346"/>
      <c r="F89" s="4"/>
      <c r="G89" s="4"/>
      <c r="H89" s="346"/>
      <c r="I89" s="4"/>
      <c r="J89" s="4"/>
      <c r="K89" s="4"/>
      <c r="L89" s="4"/>
      <c r="M89" s="4"/>
      <c r="N89" s="4"/>
      <c r="O89" s="4"/>
      <c r="P89" s="4"/>
      <c r="Q89" s="4"/>
      <c r="R89" s="4"/>
      <c r="S89" s="4"/>
      <c r="T89" s="4"/>
      <c r="U89" s="4"/>
      <c r="V89" s="4"/>
      <c r="W89" s="4"/>
      <c r="X89" s="4"/>
      <c r="Y89" s="4"/>
      <c r="Z89" s="160"/>
      <c r="AA89" s="4"/>
      <c r="AB89" s="4"/>
      <c r="AC89" s="4"/>
      <c r="AD89" s="4"/>
      <c r="AE89" s="4"/>
      <c r="AF89" s="4"/>
      <c r="AG89" s="4"/>
      <c r="AH89" s="4"/>
      <c r="AI89" s="4"/>
      <c r="AJ89" s="4"/>
      <c r="AK89" s="4"/>
      <c r="AL89" s="4"/>
      <c r="AM89" s="4"/>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7"/>
      <c r="CY89" s="51"/>
      <c r="CZ89" s="51"/>
      <c r="DA89" s="51"/>
      <c r="DB89" s="51"/>
      <c r="DC89" s="57"/>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row>
    <row r="90" spans="1:148" s="30" customFormat="1" ht="36" customHeight="1">
      <c r="A90" s="20"/>
      <c r="B90" s="347"/>
      <c r="C90" s="347"/>
      <c r="D90" s="347"/>
      <c r="E90" s="347"/>
      <c r="F90" s="20"/>
      <c r="G90" s="20"/>
      <c r="H90" s="347"/>
      <c r="I90" s="20"/>
      <c r="J90" s="20"/>
      <c r="K90" s="20"/>
      <c r="L90" s="20"/>
      <c r="M90" s="20"/>
      <c r="N90" s="20"/>
      <c r="O90" s="20"/>
      <c r="P90" s="20"/>
      <c r="Q90" s="20"/>
      <c r="R90" s="20"/>
      <c r="S90" s="20"/>
      <c r="T90" s="20"/>
      <c r="U90" s="20"/>
      <c r="V90" s="20"/>
      <c r="W90" s="20"/>
      <c r="X90" s="20"/>
      <c r="Y90" s="20"/>
      <c r="Z90" s="26"/>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6"/>
      <c r="CY90" s="20"/>
      <c r="CZ90" s="20"/>
      <c r="DA90" s="20"/>
      <c r="DB90" s="20"/>
      <c r="DC90" s="26"/>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row>
    <row r="91" spans="1:148" ht="36" customHeight="1">
      <c r="A91" s="4"/>
      <c r="B91" s="346"/>
      <c r="C91" s="346"/>
      <c r="D91" s="346"/>
      <c r="E91" s="346"/>
      <c r="F91" s="4"/>
      <c r="G91" s="4"/>
      <c r="H91" s="346"/>
      <c r="I91" s="4"/>
      <c r="J91" s="4"/>
      <c r="K91" s="4"/>
      <c r="L91" s="4"/>
      <c r="M91" s="4"/>
      <c r="N91" s="4"/>
      <c r="O91" s="4"/>
      <c r="P91" s="4"/>
      <c r="Q91" s="4"/>
      <c r="R91" s="4"/>
      <c r="S91" s="4"/>
      <c r="T91" s="4"/>
      <c r="U91" s="4"/>
      <c r="V91" s="4"/>
      <c r="W91" s="4"/>
      <c r="X91" s="4"/>
      <c r="Y91" s="4"/>
      <c r="Z91" s="160"/>
      <c r="AA91" s="4"/>
      <c r="AB91" s="4"/>
      <c r="AC91" s="4"/>
      <c r="AD91" s="4"/>
      <c r="AE91" s="4"/>
      <c r="AF91" s="4"/>
      <c r="AG91" s="4"/>
      <c r="AH91" s="4"/>
      <c r="AI91" s="4"/>
      <c r="AJ91" s="4"/>
      <c r="AK91" s="4"/>
      <c r="AL91" s="4"/>
      <c r="AM91" s="4"/>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7"/>
      <c r="CY91" s="51"/>
      <c r="CZ91" s="51"/>
      <c r="DA91" s="51"/>
      <c r="DB91" s="51"/>
      <c r="DC91" s="57"/>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row>
    <row r="92" spans="1:148" s="30" customFormat="1" ht="36" customHeight="1">
      <c r="A92" s="20"/>
      <c r="B92" s="347"/>
      <c r="C92" s="347"/>
      <c r="D92" s="347"/>
      <c r="E92" s="347"/>
      <c r="F92" s="20"/>
      <c r="G92" s="20"/>
      <c r="H92" s="347"/>
      <c r="I92" s="20"/>
      <c r="J92" s="20"/>
      <c r="K92" s="20"/>
      <c r="L92" s="20"/>
      <c r="M92" s="20"/>
      <c r="N92" s="20"/>
      <c r="O92" s="20"/>
      <c r="P92" s="20"/>
      <c r="Q92" s="20"/>
      <c r="R92" s="20"/>
      <c r="S92" s="20"/>
      <c r="T92" s="20"/>
      <c r="U92" s="20"/>
      <c r="V92" s="20"/>
      <c r="W92" s="20"/>
      <c r="X92" s="20"/>
      <c r="Y92" s="20"/>
      <c r="Z92" s="26"/>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6"/>
      <c r="CY92" s="20"/>
      <c r="CZ92" s="20"/>
      <c r="DA92" s="20"/>
      <c r="DB92" s="20"/>
      <c r="DC92" s="26"/>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row>
    <row r="93" spans="1:148" ht="36" customHeight="1">
      <c r="A93" s="4"/>
      <c r="B93" s="346"/>
      <c r="C93" s="346"/>
      <c r="D93" s="346"/>
      <c r="E93" s="346"/>
      <c r="F93" s="4"/>
      <c r="G93" s="4"/>
      <c r="H93" s="346"/>
      <c r="I93" s="4"/>
      <c r="J93" s="4"/>
      <c r="K93" s="4"/>
      <c r="L93" s="4"/>
      <c r="M93" s="4"/>
      <c r="N93" s="4"/>
      <c r="O93" s="4"/>
      <c r="P93" s="4"/>
      <c r="Q93" s="4"/>
      <c r="R93" s="4"/>
      <c r="S93" s="4"/>
      <c r="T93" s="4"/>
      <c r="U93" s="4"/>
      <c r="V93" s="4"/>
      <c r="W93" s="4"/>
      <c r="X93" s="4"/>
      <c r="Y93" s="4"/>
      <c r="Z93" s="160"/>
      <c r="AA93" s="4"/>
      <c r="AB93" s="4"/>
      <c r="AC93" s="4"/>
      <c r="AD93" s="4"/>
      <c r="AE93" s="4"/>
      <c r="AF93" s="4"/>
      <c r="AG93" s="4"/>
      <c r="AH93" s="4"/>
      <c r="AI93" s="4"/>
      <c r="AJ93" s="4"/>
      <c r="AK93" s="4"/>
      <c r="AL93" s="4"/>
      <c r="AM93" s="4"/>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7"/>
      <c r="CY93" s="51"/>
      <c r="CZ93" s="51"/>
      <c r="DA93" s="51"/>
      <c r="DB93" s="51"/>
      <c r="DC93" s="57"/>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row>
  </sheetData>
  <mergeCells count="10">
    <mergeCell ref="CF5:CJ6"/>
    <mergeCell ref="CK5:CU6"/>
    <mergeCell ref="CV5:DJ6"/>
    <mergeCell ref="A5:A6"/>
    <mergeCell ref="AZ7:BB7"/>
    <mergeCell ref="AQ5:BC6"/>
    <mergeCell ref="BD5:BH6"/>
    <mergeCell ref="BI5:BV6"/>
    <mergeCell ref="BW5:CE6"/>
    <mergeCell ref="F5:AP6"/>
  </mergeCells>
  <pageMargins left="0.7" right="0.7" top="0.75" bottom="0.75" header="0.3" footer="0.3"/>
  <pageSetup orientation="portrait" r:id="rId1"/>
  <customProperties>
    <customPr name="ESRI_SHEET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2:BG78"/>
  <sheetViews>
    <sheetView zoomScaleNormal="100" workbookViewId="0">
      <selection activeCell="E13" sqref="E13"/>
    </sheetView>
  </sheetViews>
  <sheetFormatPr defaultColWidth="9.140625" defaultRowHeight="14.25"/>
  <cols>
    <col min="1" max="1" width="9.140625" style="662"/>
    <col min="2" max="2" width="39.42578125" style="662" customWidth="1"/>
    <col min="3" max="3" width="10.28515625" style="674" customWidth="1"/>
    <col min="4" max="4" width="9.85546875" style="674" customWidth="1"/>
    <col min="5" max="5" width="49" style="662" bestFit="1" customWidth="1"/>
    <col min="6" max="6" width="9.42578125" style="662" bestFit="1" customWidth="1"/>
    <col min="7" max="7" width="9.7109375" style="662" customWidth="1"/>
    <col min="8" max="8" width="17.85546875" style="662" customWidth="1"/>
    <col min="9" max="9" width="9.42578125" style="662" bestFit="1" customWidth="1"/>
    <col min="10" max="10" width="6.7109375" style="662" bestFit="1" customWidth="1"/>
    <col min="11" max="11" width="9.42578125" style="662" bestFit="1" customWidth="1"/>
    <col min="12" max="12" width="6.7109375" style="662" bestFit="1" customWidth="1"/>
    <col min="13" max="13" width="6.7109375" style="662" customWidth="1"/>
    <col min="14" max="14" width="16.42578125" style="662" bestFit="1" customWidth="1"/>
    <col min="15" max="15" width="17.140625" style="662" customWidth="1"/>
    <col min="16" max="16" width="9.140625" style="662"/>
    <col min="17" max="17" width="14.5703125" style="662" bestFit="1" customWidth="1"/>
    <col min="18" max="18" width="11" style="662" bestFit="1" customWidth="1"/>
    <col min="19" max="20" width="9.140625" style="662"/>
    <col min="21" max="21" width="11" style="662" bestFit="1" customWidth="1"/>
    <col min="22" max="22" width="9.140625" style="662"/>
    <col min="23" max="23" width="9.42578125" style="662" bestFit="1" customWidth="1"/>
    <col min="24" max="24" width="6.7109375" style="662" customWidth="1"/>
    <col min="25" max="26" width="10.28515625" style="662" bestFit="1" customWidth="1"/>
    <col min="27" max="28" width="13.85546875" style="662" bestFit="1" customWidth="1"/>
    <col min="29" max="30" width="11.140625" style="662" bestFit="1" customWidth="1"/>
    <col min="31" max="59" width="9.140625" style="662"/>
    <col min="60" max="16384" width="9.140625" style="14"/>
  </cols>
  <sheetData>
    <row r="2" spans="2:43">
      <c r="B2" s="732" t="s">
        <v>611</v>
      </c>
      <c r="C2" s="741"/>
    </row>
    <row r="3" spans="2:43" s="665" customFormat="1">
      <c r="C3" s="666"/>
      <c r="D3" s="666"/>
      <c r="O3" s="666"/>
      <c r="T3" s="667"/>
      <c r="X3" s="666"/>
      <c r="AB3" s="666"/>
    </row>
    <row r="4" spans="2:43" s="665" customFormat="1" ht="14.25" customHeight="1">
      <c r="B4" s="691" t="s">
        <v>612</v>
      </c>
      <c r="C4" s="691" t="s">
        <v>572</v>
      </c>
      <c r="D4" s="666"/>
      <c r="E4" s="691" t="s">
        <v>610</v>
      </c>
      <c r="F4" s="691" t="s">
        <v>572</v>
      </c>
      <c r="N4" s="665" t="s">
        <v>554</v>
      </c>
      <c r="O4" s="666"/>
      <c r="T4" s="667"/>
      <c r="X4" s="666"/>
      <c r="Y4" s="665" t="s">
        <v>558</v>
      </c>
      <c r="AB4" s="666"/>
    </row>
    <row r="5" spans="2:43" s="665" customFormat="1" ht="12.75" customHeight="1">
      <c r="B5" s="668" t="s">
        <v>761</v>
      </c>
      <c r="C5" s="672">
        <f>COUNTIF(Data_original!A9:A95,"*")</f>
        <v>37</v>
      </c>
      <c r="D5" s="666"/>
      <c r="E5" s="668" t="s">
        <v>531</v>
      </c>
      <c r="F5" s="672">
        <f>COUNTIF(Data_original!$G$9:$G$95,"*")</f>
        <v>29</v>
      </c>
      <c r="N5" s="691" t="s">
        <v>347</v>
      </c>
      <c r="O5" s="691" t="s">
        <v>535</v>
      </c>
      <c r="P5" s="691" t="s">
        <v>116</v>
      </c>
      <c r="Q5" s="691" t="s">
        <v>536</v>
      </c>
      <c r="R5" s="691" t="s">
        <v>535</v>
      </c>
      <c r="S5" s="691" t="s">
        <v>116</v>
      </c>
      <c r="T5" s="691" t="s">
        <v>536</v>
      </c>
      <c r="U5" s="691" t="s">
        <v>535</v>
      </c>
      <c r="V5" s="691" t="s">
        <v>116</v>
      </c>
      <c r="W5" s="691" t="s">
        <v>536</v>
      </c>
      <c r="Y5" s="691" t="s">
        <v>116</v>
      </c>
      <c r="Z5" s="691" t="s">
        <v>555</v>
      </c>
      <c r="AA5" s="691" t="s">
        <v>116</v>
      </c>
      <c r="AB5" s="691" t="s">
        <v>556</v>
      </c>
      <c r="AC5" s="691" t="s">
        <v>116</v>
      </c>
      <c r="AD5" s="691" t="s">
        <v>557</v>
      </c>
    </row>
    <row r="6" spans="2:43" s="665" customFormat="1" ht="12.75" customHeight="1">
      <c r="B6" s="668" t="s">
        <v>616</v>
      </c>
      <c r="C6" s="673">
        <f>SUM(Data_original!C9:C95)</f>
        <v>28303</v>
      </c>
      <c r="D6" s="666"/>
      <c r="E6" s="668" t="s">
        <v>553</v>
      </c>
      <c r="F6" s="673">
        <f>SUM(Data_original!D9:D95)</f>
        <v>32777.714285714283</v>
      </c>
      <c r="N6" s="668">
        <f>Data_original!E9</f>
        <v>1850</v>
      </c>
      <c r="O6" s="668" t="str">
        <f>Data_original!Z9</f>
        <v>Afghan</v>
      </c>
      <c r="P6" s="668">
        <f>Data_original!AB9</f>
        <v>90</v>
      </c>
      <c r="Q6" s="676">
        <f>IFERROR(N6*P6/100,0)</f>
        <v>1665</v>
      </c>
      <c r="R6" s="668" t="str">
        <f>Data_original!AC9</f>
        <v>Pakistani</v>
      </c>
      <c r="S6" s="668">
        <f>Data_original!AE9</f>
        <v>1</v>
      </c>
      <c r="T6" s="676">
        <f>IFERROR(N6*S6/100,0)</f>
        <v>18.5</v>
      </c>
      <c r="U6" s="668" t="str">
        <f>Data_original!AF9</f>
        <v>Syrian</v>
      </c>
      <c r="V6" s="668">
        <f>Data_original!AH9</f>
        <v>1</v>
      </c>
      <c r="W6" s="676">
        <f>IFERROR(N6*V6/100,0)</f>
        <v>18.5</v>
      </c>
      <c r="Y6" s="672">
        <f>Data_original!AI9</f>
        <v>40</v>
      </c>
      <c r="Z6" s="676">
        <f>IFERROR(N6*Y6/100,0)</f>
        <v>740</v>
      </c>
      <c r="AA6" s="672">
        <f>Data_original!AJ9</f>
        <v>35</v>
      </c>
      <c r="AB6" s="676">
        <f>IFERROR(N6*AA6/100,0)</f>
        <v>647.5</v>
      </c>
      <c r="AC6" s="672">
        <f>Data_original!AK9</f>
        <v>25</v>
      </c>
      <c r="AD6" s="676">
        <f>IFERROR(N6*AC6/100,0)</f>
        <v>462.5</v>
      </c>
      <c r="AL6" s="669"/>
      <c r="AM6" s="669"/>
      <c r="AN6" s="669"/>
      <c r="AO6" s="669"/>
      <c r="AP6" s="669"/>
      <c r="AQ6" s="669"/>
    </row>
    <row r="7" spans="2:43" s="665" customFormat="1" ht="12.75" customHeight="1">
      <c r="B7" s="668" t="s">
        <v>615</v>
      </c>
      <c r="C7" s="673">
        <f>SUM(Data_original!E9:E95)</f>
        <v>57632</v>
      </c>
      <c r="D7" s="666"/>
      <c r="E7" s="668" t="s">
        <v>552</v>
      </c>
      <c r="F7" s="673">
        <f>SUM(Data_original!H9:H95)</f>
        <v>41077</v>
      </c>
      <c r="N7" s="668">
        <f>Data_original!E10</f>
        <v>1531</v>
      </c>
      <c r="O7" s="668" t="str">
        <f>Data_original!Z10</f>
        <v>Afghan</v>
      </c>
      <c r="P7" s="668">
        <f>Data_original!AB10</f>
        <v>92</v>
      </c>
      <c r="Q7" s="676">
        <f t="shared" ref="Q7:Q46" si="0">IFERROR(N7*P7/100,0)</f>
        <v>1408.52</v>
      </c>
      <c r="R7" s="668" t="str">
        <f>Data_original!AC10</f>
        <v>Iraqi</v>
      </c>
      <c r="S7" s="668">
        <f>Data_original!AE10</f>
        <v>2</v>
      </c>
      <c r="T7" s="676">
        <f t="shared" ref="T7:T46" si="1">IFERROR(N7*S7/100,0)</f>
        <v>30.62</v>
      </c>
      <c r="U7" s="668" t="str">
        <f>Data_original!AF10</f>
        <v>Syrian</v>
      </c>
      <c r="V7" s="668">
        <f>Data_original!AH10</f>
        <v>2</v>
      </c>
      <c r="W7" s="676">
        <f t="shared" ref="W7:W46" si="2">IFERROR(N7*V7/100,0)</f>
        <v>30.62</v>
      </c>
      <c r="Y7" s="672">
        <f>Data_original!AI10</f>
        <v>40</v>
      </c>
      <c r="Z7" s="676">
        <f t="shared" ref="Z7:Z46" si="3">IFERROR(N7*Y7/100,0)</f>
        <v>612.4</v>
      </c>
      <c r="AA7" s="672">
        <f>Data_original!AJ10</f>
        <v>35</v>
      </c>
      <c r="AB7" s="676">
        <f t="shared" ref="AB7:AB46" si="4">IFERROR(N7*AA7/100,0)</f>
        <v>535.85</v>
      </c>
      <c r="AC7" s="672">
        <f>Data_original!AK10</f>
        <v>25</v>
      </c>
      <c r="AD7" s="676">
        <f t="shared" ref="AD7:AD46" si="5">IFERROR(N7*AC7/100,0)</f>
        <v>382.75</v>
      </c>
      <c r="AL7" s="669"/>
      <c r="AM7" s="669"/>
      <c r="AN7" s="669"/>
      <c r="AO7" s="669"/>
      <c r="AP7" s="669"/>
      <c r="AQ7" s="669"/>
    </row>
    <row r="8" spans="2:43">
      <c r="B8" s="14"/>
      <c r="C8" s="14"/>
      <c r="E8" s="663" t="s">
        <v>614</v>
      </c>
      <c r="F8" s="673">
        <f>SUMIF(Data_original!$F$9:$F$95,"&lt;&gt;",Data_original!$E$9:$E$95)</f>
        <v>36505</v>
      </c>
      <c r="N8" s="668">
        <f>Data_original!E11</f>
        <v>1150</v>
      </c>
      <c r="O8" s="668" t="str">
        <f>Data_original!Z11</f>
        <v>Afghan</v>
      </c>
      <c r="P8" s="668">
        <f>Data_original!AB11</f>
        <v>93</v>
      </c>
      <c r="Q8" s="676">
        <f t="shared" si="0"/>
        <v>1069.5</v>
      </c>
      <c r="R8" s="668" t="str">
        <f>Data_original!AC11</f>
        <v>Iranian</v>
      </c>
      <c r="S8" s="668">
        <f>Data_original!AE11</f>
        <v>2</v>
      </c>
      <c r="T8" s="676">
        <f t="shared" si="1"/>
        <v>23</v>
      </c>
      <c r="U8" s="668" t="str">
        <f>Data_original!AF11</f>
        <v>Syrian</v>
      </c>
      <c r="V8" s="668">
        <f>Data_original!AH11</f>
        <v>1</v>
      </c>
      <c r="W8" s="676">
        <f t="shared" si="2"/>
        <v>11.5</v>
      </c>
      <c r="Y8" s="672">
        <f>Data_original!AI11</f>
        <v>40</v>
      </c>
      <c r="Z8" s="676">
        <f t="shared" si="3"/>
        <v>460</v>
      </c>
      <c r="AA8" s="672">
        <f>Data_original!AJ11</f>
        <v>35</v>
      </c>
      <c r="AB8" s="676">
        <f t="shared" si="4"/>
        <v>402.5</v>
      </c>
      <c r="AC8" s="672">
        <f>Data_original!AK11</f>
        <v>25</v>
      </c>
      <c r="AD8" s="676">
        <f t="shared" si="5"/>
        <v>287.5</v>
      </c>
    </row>
    <row r="9" spans="2:43">
      <c r="N9" s="668">
        <f>Data_original!E12</f>
        <v>712</v>
      </c>
      <c r="O9" s="668" t="str">
        <f>Data_original!Z12</f>
        <v>Afghan</v>
      </c>
      <c r="P9" s="668">
        <f>Data_original!AB12</f>
        <v>50</v>
      </c>
      <c r="Q9" s="676">
        <f t="shared" si="0"/>
        <v>356</v>
      </c>
      <c r="R9" s="668" t="str">
        <f>Data_original!AC12</f>
        <v>Syrian</v>
      </c>
      <c r="S9" s="668">
        <f>Data_original!AE12</f>
        <v>40</v>
      </c>
      <c r="T9" s="676">
        <f t="shared" si="1"/>
        <v>284.8</v>
      </c>
      <c r="U9" s="668" t="str">
        <f>Data_original!AF12</f>
        <v>Iranian</v>
      </c>
      <c r="V9" s="668">
        <f>Data_original!AH12</f>
        <v>7</v>
      </c>
      <c r="W9" s="676">
        <f t="shared" si="2"/>
        <v>49.84</v>
      </c>
      <c r="Y9" s="672">
        <f>Data_original!AI12</f>
        <v>38</v>
      </c>
      <c r="Z9" s="676">
        <f t="shared" si="3"/>
        <v>270.56</v>
      </c>
      <c r="AA9" s="672">
        <f>Data_original!AJ12</f>
        <v>22</v>
      </c>
      <c r="AB9" s="676">
        <f t="shared" si="4"/>
        <v>156.63999999999999</v>
      </c>
      <c r="AC9" s="672">
        <f>Data_original!AK12</f>
        <v>40</v>
      </c>
      <c r="AD9" s="676">
        <f t="shared" si="5"/>
        <v>284.8</v>
      </c>
    </row>
    <row r="10" spans="2:43">
      <c r="B10" s="690" t="s">
        <v>533</v>
      </c>
      <c r="C10" s="690" t="s">
        <v>539</v>
      </c>
      <c r="E10" s="690" t="s">
        <v>550</v>
      </c>
      <c r="F10" s="690" t="s">
        <v>539</v>
      </c>
      <c r="N10" s="668">
        <f>Data_original!E13</f>
        <v>5815</v>
      </c>
      <c r="O10" s="668">
        <f>Data_original!Z13</f>
        <v>0</v>
      </c>
      <c r="P10" s="668">
        <f>Data_original!AB13</f>
        <v>0</v>
      </c>
      <c r="Q10" s="676">
        <f t="shared" si="0"/>
        <v>0</v>
      </c>
      <c r="R10" s="668">
        <f>Data_original!AC13</f>
        <v>0</v>
      </c>
      <c r="S10" s="668">
        <f>Data_original!AE13</f>
        <v>0</v>
      </c>
      <c r="T10" s="676">
        <f t="shared" si="1"/>
        <v>0</v>
      </c>
      <c r="U10" s="668">
        <f>Data_original!AF13</f>
        <v>0</v>
      </c>
      <c r="V10" s="668">
        <f>Data_original!AH13</f>
        <v>0</v>
      </c>
      <c r="W10" s="676">
        <f t="shared" si="2"/>
        <v>0</v>
      </c>
      <c r="Y10" s="672">
        <f>Data_original!AI13</f>
        <v>0</v>
      </c>
      <c r="Z10" s="676">
        <f t="shared" si="3"/>
        <v>0</v>
      </c>
      <c r="AA10" s="672">
        <f>Data_original!AJ13</f>
        <v>0</v>
      </c>
      <c r="AB10" s="676">
        <f t="shared" si="4"/>
        <v>0</v>
      </c>
      <c r="AC10" s="672">
        <f>Data_original!AK13</f>
        <v>0</v>
      </c>
      <c r="AD10" s="676">
        <f t="shared" si="5"/>
        <v>0</v>
      </c>
    </row>
    <row r="11" spans="2:43">
      <c r="B11" s="663" t="s">
        <v>507</v>
      </c>
      <c r="C11" s="664">
        <f>COUNTIF(Data_original!$Q$9:$Q$95,B11)</f>
        <v>31</v>
      </c>
      <c r="E11" s="663" t="s">
        <v>279</v>
      </c>
      <c r="F11" s="664">
        <f>COUNTIF(Data_original!$I$9:$I$95,'General Analysis'!E11)</f>
        <v>0</v>
      </c>
      <c r="N11" s="668">
        <f>Data_original!E14</f>
        <v>1950</v>
      </c>
      <c r="O11" s="668" t="str">
        <f>Data_original!Z14</f>
        <v>Afghan</v>
      </c>
      <c r="P11" s="668">
        <f>Data_original!AB14</f>
        <v>98</v>
      </c>
      <c r="Q11" s="676">
        <f t="shared" si="0"/>
        <v>1911</v>
      </c>
      <c r="R11" s="668" t="str">
        <f>Data_original!AC14</f>
        <v>Syrian</v>
      </c>
      <c r="S11" s="668">
        <f>Data_original!AE14</f>
        <v>2</v>
      </c>
      <c r="T11" s="676">
        <f t="shared" si="1"/>
        <v>39</v>
      </c>
      <c r="U11" s="668">
        <f>Data_original!AF14</f>
        <v>0</v>
      </c>
      <c r="V11" s="668">
        <f>Data_original!AH14</f>
        <v>0</v>
      </c>
      <c r="W11" s="676">
        <f t="shared" si="2"/>
        <v>0</v>
      </c>
      <c r="Y11" s="672">
        <f>Data_original!AI14</f>
        <v>44</v>
      </c>
      <c r="Z11" s="676">
        <f t="shared" si="3"/>
        <v>858</v>
      </c>
      <c r="AA11" s="672">
        <f>Data_original!AJ14</f>
        <v>21</v>
      </c>
      <c r="AB11" s="676">
        <f t="shared" si="4"/>
        <v>409.5</v>
      </c>
      <c r="AC11" s="672">
        <f>Data_original!AK14</f>
        <v>35</v>
      </c>
      <c r="AD11" s="676">
        <f t="shared" si="5"/>
        <v>682.5</v>
      </c>
    </row>
    <row r="12" spans="2:43">
      <c r="B12" s="663" t="s">
        <v>508</v>
      </c>
      <c r="C12" s="664">
        <f>COUNTIF(Data_original!$Q$9:$Q$95,B12)</f>
        <v>5</v>
      </c>
      <c r="E12" s="663" t="s">
        <v>254</v>
      </c>
      <c r="F12" s="664">
        <f>COUNTIF(Data_original!$I$9:$I$95,'General Analysis'!E12)</f>
        <v>3</v>
      </c>
      <c r="N12" s="668">
        <f>Data_original!E15</f>
        <v>128</v>
      </c>
      <c r="O12" s="668">
        <f>Data_original!Z15</f>
        <v>0</v>
      </c>
      <c r="P12" s="668">
        <f>Data_original!AB15</f>
        <v>0</v>
      </c>
      <c r="Q12" s="676">
        <f t="shared" si="0"/>
        <v>0</v>
      </c>
      <c r="R12" s="668">
        <f>Data_original!AC15</f>
        <v>0</v>
      </c>
      <c r="S12" s="668">
        <f>Data_original!AE15</f>
        <v>0</v>
      </c>
      <c r="T12" s="676">
        <f t="shared" si="1"/>
        <v>0</v>
      </c>
      <c r="U12" s="668">
        <f>Data_original!AF15</f>
        <v>0</v>
      </c>
      <c r="V12" s="668">
        <f>Data_original!AH15</f>
        <v>0</v>
      </c>
      <c r="W12" s="676">
        <f t="shared" si="2"/>
        <v>0</v>
      </c>
      <c r="Y12" s="672">
        <f>Data_original!AI15</f>
        <v>0</v>
      </c>
      <c r="Z12" s="676">
        <f t="shared" si="3"/>
        <v>0</v>
      </c>
      <c r="AA12" s="672">
        <f>Data_original!AJ15</f>
        <v>0</v>
      </c>
      <c r="AB12" s="676">
        <f t="shared" si="4"/>
        <v>0</v>
      </c>
      <c r="AC12" s="672">
        <f>Data_original!AK15</f>
        <v>0</v>
      </c>
      <c r="AD12" s="676">
        <f t="shared" si="5"/>
        <v>0</v>
      </c>
    </row>
    <row r="13" spans="2:43">
      <c r="B13" s="663" t="s">
        <v>534</v>
      </c>
      <c r="C13" s="664">
        <f>COUNTIF(Data_original!$Q$9:$Q$95,B13)</f>
        <v>0</v>
      </c>
      <c r="E13" s="663" t="s">
        <v>708</v>
      </c>
      <c r="F13" s="664">
        <f>COUNTIF(Data_original!$I$9:$I$95,'General Analysis'!E13)</f>
        <v>9</v>
      </c>
      <c r="N13" s="668">
        <f>Data_original!E16</f>
        <v>1117</v>
      </c>
      <c r="O13" s="668">
        <f>Data_original!Z16</f>
        <v>0</v>
      </c>
      <c r="P13" s="668">
        <f>Data_original!AB16</f>
        <v>0</v>
      </c>
      <c r="Q13" s="676">
        <f t="shared" si="0"/>
        <v>0</v>
      </c>
      <c r="R13" s="668">
        <f>Data_original!AC16</f>
        <v>0</v>
      </c>
      <c r="S13" s="668">
        <f>Data_original!AE16</f>
        <v>0</v>
      </c>
      <c r="T13" s="676">
        <f t="shared" si="1"/>
        <v>0</v>
      </c>
      <c r="U13" s="668">
        <f>Data_original!AF16</f>
        <v>0</v>
      </c>
      <c r="V13" s="668">
        <f>Data_original!AH16</f>
        <v>0</v>
      </c>
      <c r="W13" s="676">
        <f t="shared" si="2"/>
        <v>0</v>
      </c>
      <c r="Y13" s="672">
        <f>Data_original!AI16</f>
        <v>0</v>
      </c>
      <c r="Z13" s="676">
        <f t="shared" si="3"/>
        <v>0</v>
      </c>
      <c r="AA13" s="672">
        <f>Data_original!AJ16</f>
        <v>0</v>
      </c>
      <c r="AB13" s="676">
        <f t="shared" si="4"/>
        <v>0</v>
      </c>
      <c r="AC13" s="672">
        <f>Data_original!AK16</f>
        <v>0</v>
      </c>
      <c r="AD13" s="676">
        <f t="shared" si="5"/>
        <v>0</v>
      </c>
    </row>
    <row r="14" spans="2:43">
      <c r="B14" s="663" t="s">
        <v>683</v>
      </c>
      <c r="C14" s="664">
        <f>COUNTIF(Data_original!$Q$9:$Q$95,B14)</f>
        <v>1</v>
      </c>
      <c r="E14" s="663" t="s">
        <v>186</v>
      </c>
      <c r="F14" s="664">
        <f>COUNTIF(Data_original!$I$9:$I$95,'General Analysis'!E14)</f>
        <v>3</v>
      </c>
      <c r="N14" s="668">
        <f>Data_original!E17</f>
        <v>398</v>
      </c>
      <c r="O14" s="668">
        <f>Data_original!Z17</f>
        <v>0</v>
      </c>
      <c r="P14" s="668">
        <f>Data_original!AB17</f>
        <v>0</v>
      </c>
      <c r="Q14" s="676">
        <f t="shared" si="0"/>
        <v>0</v>
      </c>
      <c r="R14" s="668">
        <f>Data_original!AC17</f>
        <v>0</v>
      </c>
      <c r="S14" s="668">
        <f>Data_original!AE17</f>
        <v>0</v>
      </c>
      <c r="T14" s="676">
        <f t="shared" si="1"/>
        <v>0</v>
      </c>
      <c r="U14" s="668">
        <f>Data_original!AF17</f>
        <v>0</v>
      </c>
      <c r="V14" s="668">
        <f>Data_original!AH17</f>
        <v>0</v>
      </c>
      <c r="W14" s="676">
        <f t="shared" si="2"/>
        <v>0</v>
      </c>
      <c r="Y14" s="672">
        <f>Data_original!AI17</f>
        <v>0</v>
      </c>
      <c r="Z14" s="676">
        <f t="shared" si="3"/>
        <v>0</v>
      </c>
      <c r="AA14" s="672">
        <f>Data_original!AJ17</f>
        <v>0</v>
      </c>
      <c r="AB14" s="676">
        <f t="shared" si="4"/>
        <v>0</v>
      </c>
      <c r="AC14" s="672">
        <f>Data_original!AK17</f>
        <v>0</v>
      </c>
      <c r="AD14" s="676">
        <f t="shared" si="5"/>
        <v>0</v>
      </c>
    </row>
    <row r="15" spans="2:43">
      <c r="C15" s="664">
        <f>SUM(C11:C14)</f>
        <v>37</v>
      </c>
      <c r="E15" s="663" t="s">
        <v>301</v>
      </c>
      <c r="F15" s="664">
        <f>COUNTIF(Data_original!$I$9:$I$95,'General Analysis'!E15)</f>
        <v>1</v>
      </c>
      <c r="N15" s="668">
        <f>Data_original!E18</f>
        <v>908</v>
      </c>
      <c r="O15" s="668" t="str">
        <f>Data_original!Z18</f>
        <v>Syrian</v>
      </c>
      <c r="P15" s="668">
        <f>Data_original!AB18</f>
        <v>72</v>
      </c>
      <c r="Q15" s="676">
        <f t="shared" si="0"/>
        <v>653.76</v>
      </c>
      <c r="R15" s="668" t="str">
        <f>Data_original!AC18</f>
        <v>Iraqi</v>
      </c>
      <c r="S15" s="668">
        <f>Data_original!AE18</f>
        <v>18</v>
      </c>
      <c r="T15" s="676">
        <f t="shared" si="1"/>
        <v>163.44</v>
      </c>
      <c r="U15" s="668" t="str">
        <f>Data_original!AF18</f>
        <v>Afghan</v>
      </c>
      <c r="V15" s="668">
        <f>Data_original!AH18</f>
        <v>5</v>
      </c>
      <c r="W15" s="676">
        <f t="shared" si="2"/>
        <v>45.4</v>
      </c>
      <c r="Y15" s="672">
        <f>Data_original!AI18</f>
        <v>41</v>
      </c>
      <c r="Z15" s="676">
        <f t="shared" si="3"/>
        <v>372.28</v>
      </c>
      <c r="AA15" s="672">
        <f>Data_original!AJ18</f>
        <v>30</v>
      </c>
      <c r="AB15" s="676">
        <f t="shared" si="4"/>
        <v>272.39999999999998</v>
      </c>
      <c r="AC15" s="672">
        <f>Data_original!AK18</f>
        <v>29</v>
      </c>
      <c r="AD15" s="676">
        <f t="shared" si="5"/>
        <v>263.32</v>
      </c>
    </row>
    <row r="16" spans="2:43">
      <c r="E16" s="663" t="s">
        <v>244</v>
      </c>
      <c r="F16" s="664">
        <f>COUNTIF(Data_original!$I$9:$I$95,'General Analysis'!E16)</f>
        <v>1</v>
      </c>
      <c r="N16" s="668">
        <f>Data_original!E19</f>
        <v>1458</v>
      </c>
      <c r="O16" s="668" t="str">
        <f>Data_original!Z19</f>
        <v>Syrian</v>
      </c>
      <c r="P16" s="668">
        <f>Data_original!AB19</f>
        <v>65</v>
      </c>
      <c r="Q16" s="676">
        <f t="shared" si="0"/>
        <v>947.7</v>
      </c>
      <c r="R16" s="668" t="str">
        <f>Data_original!AC19</f>
        <v>Afghan</v>
      </c>
      <c r="S16" s="668">
        <f>Data_original!AE19</f>
        <v>32</v>
      </c>
      <c r="T16" s="676">
        <f t="shared" si="1"/>
        <v>466.56</v>
      </c>
      <c r="U16" s="668" t="str">
        <f>Data_original!AF19</f>
        <v>Other</v>
      </c>
      <c r="V16" s="668">
        <f>Data_original!AH19</f>
        <v>2</v>
      </c>
      <c r="W16" s="676">
        <f t="shared" si="2"/>
        <v>29.16</v>
      </c>
      <c r="Y16" s="672">
        <f>Data_original!AI19</f>
        <v>23</v>
      </c>
      <c r="Z16" s="676">
        <f t="shared" si="3"/>
        <v>335.34</v>
      </c>
      <c r="AA16" s="672">
        <f>Data_original!AJ19</f>
        <v>22</v>
      </c>
      <c r="AB16" s="676">
        <f t="shared" si="4"/>
        <v>320.76</v>
      </c>
      <c r="AC16" s="672">
        <f>Data_original!AK19</f>
        <v>55</v>
      </c>
      <c r="AD16" s="676">
        <f t="shared" si="5"/>
        <v>801.9</v>
      </c>
    </row>
    <row r="17" spans="1:30">
      <c r="E17" s="663" t="s">
        <v>460</v>
      </c>
      <c r="F17" s="664">
        <f>$F$5-SUM(F11:F16)</f>
        <v>12</v>
      </c>
      <c r="N17" s="668">
        <f>Data_original!E20</f>
        <v>194</v>
      </c>
      <c r="O17" s="668" t="str">
        <f>Data_original!Z20</f>
        <v>Syrian</v>
      </c>
      <c r="P17" s="668">
        <f>Data_original!AB20</f>
        <v>60</v>
      </c>
      <c r="Q17" s="676">
        <f t="shared" si="0"/>
        <v>116.4</v>
      </c>
      <c r="R17" s="668" t="str">
        <f>Data_original!AC20</f>
        <v>Afghan</v>
      </c>
      <c r="S17" s="668">
        <f>Data_original!AE20</f>
        <v>25</v>
      </c>
      <c r="T17" s="676">
        <f t="shared" si="1"/>
        <v>48.5</v>
      </c>
      <c r="U17" s="668">
        <f>Data_original!AF20</f>
        <v>0</v>
      </c>
      <c r="V17" s="668">
        <f>Data_original!AH20</f>
        <v>0</v>
      </c>
      <c r="W17" s="676">
        <f t="shared" si="2"/>
        <v>0</v>
      </c>
      <c r="Y17" s="672">
        <f>Data_original!AI20</f>
        <v>30</v>
      </c>
      <c r="Z17" s="676">
        <f t="shared" si="3"/>
        <v>58.2</v>
      </c>
      <c r="AA17" s="672">
        <f>Data_original!AJ20</f>
        <v>30</v>
      </c>
      <c r="AB17" s="676">
        <f t="shared" si="4"/>
        <v>58.2</v>
      </c>
      <c r="AC17" s="672">
        <f>Data_original!AK20</f>
        <v>40</v>
      </c>
      <c r="AD17" s="676">
        <f t="shared" si="5"/>
        <v>77.599999999999994</v>
      </c>
    </row>
    <row r="18" spans="1:30">
      <c r="E18" s="663"/>
      <c r="F18" s="664">
        <f>SUM(F11:F17)</f>
        <v>29</v>
      </c>
      <c r="N18" s="668">
        <f>Data_original!E21</f>
        <v>41</v>
      </c>
      <c r="O18" s="668" t="str">
        <f>Data_original!Z21</f>
        <v>Afghan</v>
      </c>
      <c r="P18" s="668">
        <f>Data_original!AB21</f>
        <v>96</v>
      </c>
      <c r="Q18" s="676">
        <f t="shared" si="0"/>
        <v>39.36</v>
      </c>
      <c r="R18" s="668" t="str">
        <f>Data_original!AC21</f>
        <v>Other</v>
      </c>
      <c r="S18" s="668">
        <f>Data_original!AE21</f>
        <v>4</v>
      </c>
      <c r="T18" s="676">
        <f t="shared" si="1"/>
        <v>1.64</v>
      </c>
      <c r="U18" s="668">
        <f>Data_original!AF21</f>
        <v>0</v>
      </c>
      <c r="V18" s="668">
        <f>Data_original!AH21</f>
        <v>0</v>
      </c>
      <c r="W18" s="676">
        <f t="shared" si="2"/>
        <v>0</v>
      </c>
      <c r="Y18" s="672">
        <f>Data_original!AI21</f>
        <v>0</v>
      </c>
      <c r="Z18" s="676">
        <f t="shared" si="3"/>
        <v>0</v>
      </c>
      <c r="AA18" s="672">
        <f>Data_original!AJ21</f>
        <v>0</v>
      </c>
      <c r="AB18" s="676">
        <f t="shared" si="4"/>
        <v>0</v>
      </c>
      <c r="AC18" s="672">
        <f>Data_original!AK21</f>
        <v>0</v>
      </c>
      <c r="AD18" s="676">
        <f t="shared" si="5"/>
        <v>0</v>
      </c>
    </row>
    <row r="19" spans="1:30">
      <c r="N19" s="668">
        <f>Data_original!E22</f>
        <v>387</v>
      </c>
      <c r="O19" s="668" t="str">
        <f>Data_original!Z22</f>
        <v>Syrian</v>
      </c>
      <c r="P19" s="668">
        <f>Data_original!AB22</f>
        <v>98</v>
      </c>
      <c r="Q19" s="676">
        <f t="shared" si="0"/>
        <v>379.26</v>
      </c>
      <c r="R19" s="668" t="str">
        <f>Data_original!AC22</f>
        <v>Other</v>
      </c>
      <c r="S19" s="668">
        <f>Data_original!AE22</f>
        <v>2</v>
      </c>
      <c r="T19" s="676">
        <f t="shared" si="1"/>
        <v>7.74</v>
      </c>
      <c r="U19" s="668">
        <f>Data_original!AF22</f>
        <v>0</v>
      </c>
      <c r="V19" s="668">
        <f>Data_original!AH22</f>
        <v>0</v>
      </c>
      <c r="W19" s="676">
        <f t="shared" si="2"/>
        <v>0</v>
      </c>
      <c r="Y19" s="672">
        <f>Data_original!AI22</f>
        <v>38</v>
      </c>
      <c r="Z19" s="676">
        <f t="shared" si="3"/>
        <v>147.06</v>
      </c>
      <c r="AA19" s="672">
        <f>Data_original!AJ22</f>
        <v>30</v>
      </c>
      <c r="AB19" s="676">
        <f t="shared" si="4"/>
        <v>116.1</v>
      </c>
      <c r="AC19" s="672">
        <f>Data_original!AK22</f>
        <v>32</v>
      </c>
      <c r="AD19" s="676">
        <f t="shared" si="5"/>
        <v>123.84</v>
      </c>
    </row>
    <row r="20" spans="1:30">
      <c r="N20" s="668">
        <f>Data_original!E23</f>
        <v>190</v>
      </c>
      <c r="O20" s="668">
        <f>Data_original!Z23</f>
        <v>0</v>
      </c>
      <c r="P20" s="668">
        <f>Data_original!AB23</f>
        <v>0</v>
      </c>
      <c r="Q20" s="676">
        <f t="shared" si="0"/>
        <v>0</v>
      </c>
      <c r="R20" s="668">
        <f>Data_original!AC23</f>
        <v>0</v>
      </c>
      <c r="S20" s="668">
        <f>Data_original!AE23</f>
        <v>0</v>
      </c>
      <c r="T20" s="676">
        <f t="shared" si="1"/>
        <v>0</v>
      </c>
      <c r="U20" s="668">
        <f>Data_original!AF23</f>
        <v>0</v>
      </c>
      <c r="V20" s="668">
        <f>Data_original!AH23</f>
        <v>0</v>
      </c>
      <c r="W20" s="676">
        <f t="shared" si="2"/>
        <v>0</v>
      </c>
      <c r="Y20" s="672">
        <f>Data_original!AI23</f>
        <v>0</v>
      </c>
      <c r="Z20" s="676">
        <f t="shared" si="3"/>
        <v>0</v>
      </c>
      <c r="AA20" s="672">
        <f>Data_original!AJ23</f>
        <v>0</v>
      </c>
      <c r="AB20" s="676">
        <f t="shared" si="4"/>
        <v>0</v>
      </c>
      <c r="AC20" s="672">
        <f>Data_original!AK23</f>
        <v>0</v>
      </c>
      <c r="AD20" s="676">
        <f t="shared" si="5"/>
        <v>0</v>
      </c>
    </row>
    <row r="21" spans="1:30">
      <c r="N21" s="668">
        <f>Data_original!E24</f>
        <v>426</v>
      </c>
      <c r="O21" s="668">
        <f>Data_original!Z24</f>
        <v>0</v>
      </c>
      <c r="P21" s="668">
        <f>Data_original!AB24</f>
        <v>0</v>
      </c>
      <c r="Q21" s="676">
        <f t="shared" si="0"/>
        <v>0</v>
      </c>
      <c r="R21" s="668">
        <f>Data_original!AC24</f>
        <v>0</v>
      </c>
      <c r="S21" s="668">
        <f>Data_original!AE24</f>
        <v>0</v>
      </c>
      <c r="T21" s="676">
        <f t="shared" si="1"/>
        <v>0</v>
      </c>
      <c r="U21" s="668">
        <f>Data_original!AF24</f>
        <v>0</v>
      </c>
      <c r="V21" s="668">
        <f>Data_original!AH24</f>
        <v>0</v>
      </c>
      <c r="W21" s="676">
        <f t="shared" si="2"/>
        <v>0</v>
      </c>
      <c r="Y21" s="672">
        <f>Data_original!AI24</f>
        <v>0</v>
      </c>
      <c r="Z21" s="676">
        <f t="shared" si="3"/>
        <v>0</v>
      </c>
      <c r="AA21" s="672">
        <f>Data_original!AJ24</f>
        <v>0</v>
      </c>
      <c r="AB21" s="676">
        <f t="shared" si="4"/>
        <v>0</v>
      </c>
      <c r="AC21" s="672">
        <f>Data_original!AK24</f>
        <v>0</v>
      </c>
      <c r="AD21" s="676">
        <f t="shared" si="5"/>
        <v>0</v>
      </c>
    </row>
    <row r="22" spans="1:30">
      <c r="A22" s="671"/>
      <c r="D22" s="675"/>
      <c r="N22" s="668">
        <f>Data_original!E25</f>
        <v>105</v>
      </c>
      <c r="O22" s="668">
        <f>Data_original!Z25</f>
        <v>0</v>
      </c>
      <c r="P22" s="668">
        <f>Data_original!AB25</f>
        <v>0</v>
      </c>
      <c r="Q22" s="676">
        <f t="shared" si="0"/>
        <v>0</v>
      </c>
      <c r="R22" s="668">
        <f>Data_original!AC25</f>
        <v>0</v>
      </c>
      <c r="S22" s="668">
        <f>Data_original!AE25</f>
        <v>0</v>
      </c>
      <c r="T22" s="676">
        <f t="shared" si="1"/>
        <v>0</v>
      </c>
      <c r="U22" s="668">
        <f>Data_original!AF25</f>
        <v>0</v>
      </c>
      <c r="V22" s="668">
        <f>Data_original!AH25</f>
        <v>0</v>
      </c>
      <c r="W22" s="676">
        <f t="shared" si="2"/>
        <v>0</v>
      </c>
      <c r="Y22" s="672">
        <f>Data_original!AI25</f>
        <v>0</v>
      </c>
      <c r="Z22" s="676">
        <f t="shared" si="3"/>
        <v>0</v>
      </c>
      <c r="AA22" s="672">
        <f>Data_original!AJ25</f>
        <v>0</v>
      </c>
      <c r="AB22" s="676">
        <f t="shared" si="4"/>
        <v>0</v>
      </c>
      <c r="AC22" s="672">
        <f>Data_original!AK25</f>
        <v>0</v>
      </c>
      <c r="AD22" s="676">
        <f t="shared" si="5"/>
        <v>0</v>
      </c>
    </row>
    <row r="23" spans="1:30">
      <c r="B23" s="690" t="s">
        <v>560</v>
      </c>
      <c r="C23" s="690" t="s">
        <v>539</v>
      </c>
      <c r="N23" s="668">
        <f>Data_original!E26</f>
        <v>11324</v>
      </c>
      <c r="O23" s="668" t="str">
        <f>Data_original!Z26</f>
        <v>Syrian</v>
      </c>
      <c r="P23" s="668">
        <f>Data_original!AB26</f>
        <v>0</v>
      </c>
      <c r="Q23" s="676">
        <f t="shared" si="0"/>
        <v>0</v>
      </c>
      <c r="R23" s="668" t="str">
        <f>Data_original!AC26</f>
        <v>Iraqi</v>
      </c>
      <c r="S23" s="668">
        <f>Data_original!AE26</f>
        <v>0</v>
      </c>
      <c r="T23" s="676">
        <f t="shared" si="1"/>
        <v>0</v>
      </c>
      <c r="U23" s="668" t="str">
        <f>Data_original!AF26</f>
        <v>Afghan</v>
      </c>
      <c r="V23" s="668">
        <f>Data_original!AH26</f>
        <v>0</v>
      </c>
      <c r="W23" s="676">
        <f t="shared" si="2"/>
        <v>0</v>
      </c>
      <c r="Y23" s="672">
        <f>Data_original!AI26</f>
        <v>0</v>
      </c>
      <c r="Z23" s="676">
        <f t="shared" si="3"/>
        <v>0</v>
      </c>
      <c r="AA23" s="672">
        <f>Data_original!AJ26</f>
        <v>0</v>
      </c>
      <c r="AB23" s="676">
        <f t="shared" si="4"/>
        <v>0</v>
      </c>
      <c r="AC23" s="672">
        <f>Data_original!AK26</f>
        <v>0</v>
      </c>
      <c r="AD23" s="676">
        <f t="shared" si="5"/>
        <v>0</v>
      </c>
    </row>
    <row r="24" spans="1:30">
      <c r="B24" s="663" t="s">
        <v>513</v>
      </c>
      <c r="C24" s="664">
        <f>COUNTIF(Data_original!$S$9:$S$95,"*No registration*")</f>
        <v>3</v>
      </c>
      <c r="N24" s="668">
        <f>Data_original!E27</f>
        <v>351</v>
      </c>
      <c r="O24" s="668">
        <f>Data_original!Z27</f>
        <v>0</v>
      </c>
      <c r="P24" s="668">
        <f>Data_original!AB27</f>
        <v>0</v>
      </c>
      <c r="Q24" s="676">
        <f t="shared" si="0"/>
        <v>0</v>
      </c>
      <c r="R24" s="668">
        <f>Data_original!AC27</f>
        <v>0</v>
      </c>
      <c r="S24" s="668">
        <f>Data_original!AE27</f>
        <v>0</v>
      </c>
      <c r="T24" s="676">
        <f t="shared" si="1"/>
        <v>0</v>
      </c>
      <c r="U24" s="668">
        <f>Data_original!AF27</f>
        <v>0</v>
      </c>
      <c r="V24" s="668">
        <f>Data_original!AH27</f>
        <v>0</v>
      </c>
      <c r="W24" s="676">
        <f t="shared" si="2"/>
        <v>0</v>
      </c>
      <c r="Y24" s="672">
        <f>Data_original!AI27</f>
        <v>0</v>
      </c>
      <c r="Z24" s="676">
        <f t="shared" si="3"/>
        <v>0</v>
      </c>
      <c r="AA24" s="672">
        <f>Data_original!AJ27</f>
        <v>0</v>
      </c>
      <c r="AB24" s="676">
        <f t="shared" si="4"/>
        <v>0</v>
      </c>
      <c r="AC24" s="672">
        <f>Data_original!AK27</f>
        <v>0</v>
      </c>
      <c r="AD24" s="676">
        <f t="shared" si="5"/>
        <v>0</v>
      </c>
    </row>
    <row r="25" spans="1:30">
      <c r="B25" s="663" t="s">
        <v>254</v>
      </c>
      <c r="C25" s="664">
        <f>COUNTIF(Data_original!$S$9:$S$95,"*First Reception Service*")</f>
        <v>3</v>
      </c>
      <c r="N25" s="668">
        <f>Data_original!E28</f>
        <v>1279</v>
      </c>
      <c r="O25" s="668">
        <f>Data_original!Z28</f>
        <v>0</v>
      </c>
      <c r="P25" s="668">
        <f>Data_original!AB28</f>
        <v>0</v>
      </c>
      <c r="Q25" s="676">
        <f t="shared" si="0"/>
        <v>0</v>
      </c>
      <c r="R25" s="668">
        <f>Data_original!AC28</f>
        <v>0</v>
      </c>
      <c r="S25" s="668">
        <f>Data_original!AE28</f>
        <v>0</v>
      </c>
      <c r="T25" s="676">
        <f t="shared" si="1"/>
        <v>0</v>
      </c>
      <c r="U25" s="668">
        <f>Data_original!AF28</f>
        <v>0</v>
      </c>
      <c r="V25" s="668">
        <f>Data_original!AH28</f>
        <v>0</v>
      </c>
      <c r="W25" s="676">
        <f t="shared" si="2"/>
        <v>0</v>
      </c>
      <c r="Y25" s="672">
        <f>Data_original!AI28</f>
        <v>0</v>
      </c>
      <c r="Z25" s="676">
        <f t="shared" si="3"/>
        <v>0</v>
      </c>
      <c r="AA25" s="672">
        <f>Data_original!AJ28</f>
        <v>0</v>
      </c>
      <c r="AB25" s="676">
        <f t="shared" si="4"/>
        <v>0</v>
      </c>
      <c r="AC25" s="672">
        <f>Data_original!AK28</f>
        <v>0</v>
      </c>
      <c r="AD25" s="676">
        <f t="shared" si="5"/>
        <v>0</v>
      </c>
    </row>
    <row r="26" spans="1:30">
      <c r="B26" s="663" t="s">
        <v>708</v>
      </c>
      <c r="C26" s="664">
        <f>COUNTIF(Data_original!$S$9:$S$95,"*Army*")</f>
        <v>11</v>
      </c>
      <c r="N26" s="668">
        <f>Data_original!E29</f>
        <v>207</v>
      </c>
      <c r="O26" s="668" t="str">
        <f>Data_original!Z29</f>
        <v>Syrian</v>
      </c>
      <c r="P26" s="668">
        <f>Data_original!AB29</f>
        <v>72</v>
      </c>
      <c r="Q26" s="676">
        <f t="shared" si="0"/>
        <v>149.04</v>
      </c>
      <c r="R26" s="668" t="str">
        <f>Data_original!AC29</f>
        <v>Afghan</v>
      </c>
      <c r="S26" s="668">
        <f>Data_original!AE29</f>
        <v>18</v>
      </c>
      <c r="T26" s="676">
        <f t="shared" si="1"/>
        <v>37.26</v>
      </c>
      <c r="U26" s="668">
        <f>Data_original!AF29</f>
        <v>0</v>
      </c>
      <c r="V26" s="668">
        <f>Data_original!AH29</f>
        <v>0</v>
      </c>
      <c r="W26" s="676">
        <f t="shared" si="2"/>
        <v>0</v>
      </c>
      <c r="Y26" s="672">
        <f>Data_original!AI29</f>
        <v>25</v>
      </c>
      <c r="Z26" s="676">
        <f t="shared" si="3"/>
        <v>51.75</v>
      </c>
      <c r="AA26" s="672">
        <f>Data_original!AJ29</f>
        <v>25</v>
      </c>
      <c r="AB26" s="676">
        <f t="shared" si="4"/>
        <v>51.75</v>
      </c>
      <c r="AC26" s="672">
        <f>Data_original!AK29</f>
        <v>50</v>
      </c>
      <c r="AD26" s="676">
        <f t="shared" si="5"/>
        <v>103.5</v>
      </c>
    </row>
    <row r="27" spans="1:30">
      <c r="B27" s="663" t="s">
        <v>301</v>
      </c>
      <c r="C27" s="664">
        <f>COUNTIF(Data_original!$S$9:$S$95,"*Police*")</f>
        <v>2</v>
      </c>
      <c r="N27" s="668">
        <f>Data_original!E30</f>
        <v>2280</v>
      </c>
      <c r="O27" s="668" t="str">
        <f>Data_original!Z30</f>
        <v>Syrian</v>
      </c>
      <c r="P27" s="668">
        <f>Data_original!AB30</f>
        <v>60</v>
      </c>
      <c r="Q27" s="676">
        <f t="shared" si="0"/>
        <v>1368</v>
      </c>
      <c r="R27" s="668" t="str">
        <f>Data_original!AC30</f>
        <v>Iraqi</v>
      </c>
      <c r="S27" s="668">
        <f>Data_original!AE30</f>
        <v>30</v>
      </c>
      <c r="T27" s="676">
        <f t="shared" si="1"/>
        <v>684</v>
      </c>
      <c r="U27" s="668" t="str">
        <f>Data_original!AF30</f>
        <v>Afghan</v>
      </c>
      <c r="V27" s="668">
        <f>Data_original!AH30</f>
        <v>10</v>
      </c>
      <c r="W27" s="676">
        <f t="shared" si="2"/>
        <v>228</v>
      </c>
      <c r="Y27" s="672">
        <f>Data_original!AI30</f>
        <v>32</v>
      </c>
      <c r="Z27" s="676">
        <f t="shared" si="3"/>
        <v>729.6</v>
      </c>
      <c r="AA27" s="672">
        <f>Data_original!AJ30</f>
        <v>28</v>
      </c>
      <c r="AB27" s="676">
        <f t="shared" si="4"/>
        <v>638.4</v>
      </c>
      <c r="AC27" s="672">
        <f>Data_original!AK30</f>
        <v>40</v>
      </c>
      <c r="AD27" s="676">
        <f t="shared" si="5"/>
        <v>912</v>
      </c>
    </row>
    <row r="28" spans="1:30">
      <c r="B28" s="663" t="s">
        <v>199</v>
      </c>
      <c r="C28" s="664">
        <f>COUNTIF(Data_original!$S$9:$S$95,"*Volunteers*")</f>
        <v>7</v>
      </c>
      <c r="N28" s="668">
        <f>Data_original!E31</f>
        <v>3520</v>
      </c>
      <c r="O28" s="668" t="str">
        <f>Data_original!Z31</f>
        <v>Syrian</v>
      </c>
      <c r="P28" s="668">
        <f>Data_original!AB31</f>
        <v>60</v>
      </c>
      <c r="Q28" s="676">
        <f t="shared" si="0"/>
        <v>2112</v>
      </c>
      <c r="R28" s="668" t="str">
        <f>Data_original!AC31</f>
        <v>Iraqi</v>
      </c>
      <c r="S28" s="668">
        <f>Data_original!AE31</f>
        <v>40</v>
      </c>
      <c r="T28" s="676">
        <f t="shared" si="1"/>
        <v>1408</v>
      </c>
      <c r="U28" s="668">
        <f>Data_original!AF31</f>
        <v>0</v>
      </c>
      <c r="V28" s="668">
        <f>Data_original!AH31</f>
        <v>0</v>
      </c>
      <c r="W28" s="676">
        <f t="shared" si="2"/>
        <v>0</v>
      </c>
      <c r="Y28" s="672">
        <f>Data_original!AI31</f>
        <v>20</v>
      </c>
      <c r="Z28" s="676">
        <f t="shared" si="3"/>
        <v>704</v>
      </c>
      <c r="AA28" s="672">
        <f>Data_original!AJ31</f>
        <v>40</v>
      </c>
      <c r="AB28" s="676">
        <f t="shared" si="4"/>
        <v>1408</v>
      </c>
      <c r="AC28" s="672">
        <f>Data_original!AK31</f>
        <v>40</v>
      </c>
      <c r="AD28" s="676">
        <f t="shared" si="5"/>
        <v>1408</v>
      </c>
    </row>
    <row r="29" spans="1:30">
      <c r="B29" s="663" t="s">
        <v>304</v>
      </c>
      <c r="C29" s="664">
        <f>COUNTIF(Data_original!$S$9:$S$95,"*Site Manager*")</f>
        <v>4</v>
      </c>
      <c r="N29" s="668">
        <f>Data_original!E32</f>
        <v>3900</v>
      </c>
      <c r="O29" s="668" t="str">
        <f>Data_original!Z32</f>
        <v>Syrian</v>
      </c>
      <c r="P29" s="668">
        <f>Data_original!AB32</f>
        <v>65</v>
      </c>
      <c r="Q29" s="676">
        <f t="shared" si="0"/>
        <v>2535</v>
      </c>
      <c r="R29" s="668" t="str">
        <f>Data_original!AC32</f>
        <v>Iraqi</v>
      </c>
      <c r="S29" s="668">
        <f>Data_original!AE32</f>
        <v>35</v>
      </c>
      <c r="T29" s="676">
        <f t="shared" si="1"/>
        <v>1365</v>
      </c>
      <c r="U29" s="668">
        <f>Data_original!AF32</f>
        <v>0</v>
      </c>
      <c r="V29" s="668">
        <f>Data_original!AH32</f>
        <v>0</v>
      </c>
      <c r="W29" s="676">
        <f t="shared" si="2"/>
        <v>0</v>
      </c>
      <c r="Y29" s="672">
        <f>Data_original!AI32</f>
        <v>32</v>
      </c>
      <c r="Z29" s="676">
        <f t="shared" si="3"/>
        <v>1248</v>
      </c>
      <c r="AA29" s="672">
        <f>Data_original!AJ32</f>
        <v>28</v>
      </c>
      <c r="AB29" s="676">
        <f t="shared" si="4"/>
        <v>1092</v>
      </c>
      <c r="AC29" s="672">
        <f>Data_original!AK32</f>
        <v>40</v>
      </c>
      <c r="AD29" s="676">
        <f t="shared" si="5"/>
        <v>1560</v>
      </c>
    </row>
    <row r="30" spans="1:30">
      <c r="B30" s="14"/>
      <c r="C30" s="14"/>
      <c r="N30" s="668">
        <f>Data_original!E33</f>
        <v>215</v>
      </c>
      <c r="O30" s="668" t="str">
        <f>Data_original!Z33</f>
        <v>Syrian</v>
      </c>
      <c r="P30" s="668">
        <f>Data_original!AB33</f>
        <v>80</v>
      </c>
      <c r="Q30" s="676">
        <f t="shared" si="0"/>
        <v>172</v>
      </c>
      <c r="R30" s="668" t="str">
        <f>Data_original!AC33</f>
        <v>Iraqi</v>
      </c>
      <c r="S30" s="668">
        <f>Data_original!AE33</f>
        <v>20</v>
      </c>
      <c r="T30" s="676">
        <f t="shared" si="1"/>
        <v>43</v>
      </c>
      <c r="U30" s="668">
        <f>Data_original!AF33</f>
        <v>0</v>
      </c>
      <c r="V30" s="668">
        <f>Data_original!AH33</f>
        <v>0</v>
      </c>
      <c r="W30" s="676">
        <f t="shared" si="2"/>
        <v>0</v>
      </c>
      <c r="Y30" s="672">
        <f>Data_original!AI33</f>
        <v>29</v>
      </c>
      <c r="Z30" s="676">
        <f t="shared" si="3"/>
        <v>62.35</v>
      </c>
      <c r="AA30" s="672">
        <f>Data_original!AJ33</f>
        <v>29</v>
      </c>
      <c r="AB30" s="676">
        <f t="shared" si="4"/>
        <v>62.35</v>
      </c>
      <c r="AC30" s="672">
        <f>Data_original!AK33</f>
        <v>42</v>
      </c>
      <c r="AD30" s="676">
        <f t="shared" si="5"/>
        <v>90.3</v>
      </c>
    </row>
    <row r="31" spans="1:30">
      <c r="B31" s="690" t="s">
        <v>551</v>
      </c>
      <c r="C31" s="690" t="s">
        <v>536</v>
      </c>
      <c r="D31" s="690" t="s">
        <v>116</v>
      </c>
      <c r="E31" s="690" t="s">
        <v>537</v>
      </c>
      <c r="F31" s="690" t="s">
        <v>536</v>
      </c>
      <c r="G31" s="690" t="s">
        <v>116</v>
      </c>
      <c r="H31" s="690" t="s">
        <v>538</v>
      </c>
      <c r="I31" s="690" t="s">
        <v>536</v>
      </c>
      <c r="J31" s="690" t="s">
        <v>116</v>
      </c>
      <c r="N31" s="668">
        <f>Data_original!E34</f>
        <v>660</v>
      </c>
      <c r="O31" s="668" t="str">
        <f>Data_original!Z34</f>
        <v>Syrian</v>
      </c>
      <c r="P31" s="668">
        <f>Data_original!AB34</f>
        <v>50</v>
      </c>
      <c r="Q31" s="676">
        <f t="shared" si="0"/>
        <v>330</v>
      </c>
      <c r="R31" s="668" t="str">
        <f>Data_original!AC34</f>
        <v>Afghan</v>
      </c>
      <c r="S31" s="668">
        <f>Data_original!AE34</f>
        <v>25</v>
      </c>
      <c r="T31" s="676">
        <f t="shared" si="1"/>
        <v>165</v>
      </c>
      <c r="U31" s="668" t="str">
        <f>Data_original!AF34</f>
        <v>Iraqi</v>
      </c>
      <c r="V31" s="668">
        <f>Data_original!AH34</f>
        <v>10</v>
      </c>
      <c r="W31" s="676">
        <f t="shared" si="2"/>
        <v>66</v>
      </c>
      <c r="Y31" s="672">
        <f>Data_original!AI34</f>
        <v>25</v>
      </c>
      <c r="Z31" s="676">
        <f t="shared" si="3"/>
        <v>165</v>
      </c>
      <c r="AA31" s="672">
        <f>Data_original!AJ34</f>
        <v>25</v>
      </c>
      <c r="AB31" s="676">
        <f t="shared" si="4"/>
        <v>165</v>
      </c>
      <c r="AC31" s="672">
        <f>Data_original!AK34</f>
        <v>50</v>
      </c>
      <c r="AD31" s="676">
        <f t="shared" si="5"/>
        <v>330</v>
      </c>
    </row>
    <row r="32" spans="1:30">
      <c r="B32" s="677" t="s">
        <v>198</v>
      </c>
      <c r="C32" s="670">
        <f>SUMIF($O$6:$O$46,B32,$Q$6:$Q$46)</f>
        <v>17612.71</v>
      </c>
      <c r="D32" s="682">
        <f t="shared" ref="D32:D38" si="6">C32/$C$39</f>
        <v>0.73196925121633238</v>
      </c>
      <c r="E32" s="677" t="s">
        <v>198</v>
      </c>
      <c r="F32" s="670">
        <f>SUMIF($R$6:$R$46,E32,$T$6:$T$46)</f>
        <v>323.8</v>
      </c>
      <c r="G32" s="678">
        <f t="shared" ref="G32:G39" si="7">F32/$F$39</f>
        <v>3.1865562361240149E-2</v>
      </c>
      <c r="H32" s="677" t="s">
        <v>198</v>
      </c>
      <c r="I32" s="670">
        <f>SUMIF($U$6:$U$46,H32,$W$6:$W$46)</f>
        <v>60.620000000000005</v>
      </c>
      <c r="J32" s="678">
        <f t="shared" ref="J32:J39" si="8">I32/$I$39</f>
        <v>3.9935176157474508E-2</v>
      </c>
      <c r="N32" s="668">
        <f>Data_original!E35</f>
        <v>1075</v>
      </c>
      <c r="O32" s="668" t="str">
        <f>Data_original!Z35</f>
        <v>Syrian</v>
      </c>
      <c r="P32" s="668">
        <f>Data_original!AB35</f>
        <v>80</v>
      </c>
      <c r="Q32" s="676">
        <f t="shared" si="0"/>
        <v>860</v>
      </c>
      <c r="R32" s="668" t="str">
        <f>Data_original!AC35</f>
        <v>Afghan</v>
      </c>
      <c r="S32" s="668">
        <f>Data_original!AE35</f>
        <v>15</v>
      </c>
      <c r="T32" s="676">
        <f t="shared" si="1"/>
        <v>161.25</v>
      </c>
      <c r="U32" s="668" t="str">
        <f>Data_original!AF35</f>
        <v>Other</v>
      </c>
      <c r="V32" s="668">
        <f>Data_original!AH35</f>
        <v>5</v>
      </c>
      <c r="W32" s="676">
        <f t="shared" si="2"/>
        <v>53.75</v>
      </c>
      <c r="Y32" s="672">
        <f>Data_original!AI35</f>
        <v>35</v>
      </c>
      <c r="Z32" s="676">
        <f t="shared" si="3"/>
        <v>376.25</v>
      </c>
      <c r="AA32" s="672">
        <f>Data_original!AJ35</f>
        <v>35</v>
      </c>
      <c r="AB32" s="676">
        <f t="shared" si="4"/>
        <v>376.25</v>
      </c>
      <c r="AC32" s="672">
        <f>Data_original!AK35</f>
        <v>30</v>
      </c>
      <c r="AD32" s="676">
        <f t="shared" si="5"/>
        <v>322.5</v>
      </c>
    </row>
    <row r="33" spans="2:30">
      <c r="B33" s="677" t="s">
        <v>197</v>
      </c>
      <c r="C33" s="670">
        <f t="shared" ref="C33:C38" si="9">SUMIF($O$6:$O$46,B33,$Q$6:$Q$46)</f>
        <v>6449.38</v>
      </c>
      <c r="D33" s="682">
        <f t="shared" si="6"/>
        <v>0.26803074878366762</v>
      </c>
      <c r="E33" s="677" t="s">
        <v>197</v>
      </c>
      <c r="F33" s="670">
        <f t="shared" ref="F33:F38" si="10">SUMIF($R$6:$R$46,E33,$T$6:$T$46)</f>
        <v>878.56999999999994</v>
      </c>
      <c r="G33" s="678">
        <f t="shared" si="7"/>
        <v>8.6461170857673741E-2</v>
      </c>
      <c r="H33" s="677" t="s">
        <v>197</v>
      </c>
      <c r="I33" s="670">
        <f t="shared" ref="I33:I38" si="11">SUMIF($U$6:$U$46,H33,$W$6:$W$46)</f>
        <v>1220.8400000000001</v>
      </c>
      <c r="J33" s="678">
        <f t="shared" si="8"/>
        <v>0.8042636169596038</v>
      </c>
      <c r="N33" s="668">
        <f>Data_original!E36</f>
        <v>840</v>
      </c>
      <c r="O33" s="668" t="str">
        <f>Data_original!Z36</f>
        <v>Syrian</v>
      </c>
      <c r="P33" s="668">
        <f>Data_original!AB36</f>
        <v>55</v>
      </c>
      <c r="Q33" s="676">
        <f t="shared" si="0"/>
        <v>462</v>
      </c>
      <c r="R33" s="668" t="str">
        <f>Data_original!AC36</f>
        <v>Iraqi</v>
      </c>
      <c r="S33" s="668">
        <f>Data_original!AE36</f>
        <v>35</v>
      </c>
      <c r="T33" s="676">
        <f t="shared" si="1"/>
        <v>294</v>
      </c>
      <c r="U33" s="668" t="str">
        <f>Data_original!AF36</f>
        <v>Afghan</v>
      </c>
      <c r="V33" s="668">
        <f>Data_original!AH36</f>
        <v>5</v>
      </c>
      <c r="W33" s="676">
        <f t="shared" si="2"/>
        <v>42</v>
      </c>
      <c r="Y33" s="672">
        <f>Data_original!AI36</f>
        <v>50</v>
      </c>
      <c r="Z33" s="676">
        <f t="shared" si="3"/>
        <v>420</v>
      </c>
      <c r="AA33" s="672">
        <f>Data_original!AJ36</f>
        <v>30</v>
      </c>
      <c r="AB33" s="676">
        <f t="shared" si="4"/>
        <v>252</v>
      </c>
      <c r="AC33" s="672">
        <f>Data_original!AK36</f>
        <v>20</v>
      </c>
      <c r="AD33" s="676">
        <f t="shared" si="5"/>
        <v>168</v>
      </c>
    </row>
    <row r="34" spans="2:30">
      <c r="B34" s="663" t="s">
        <v>196</v>
      </c>
      <c r="C34" s="670">
        <f t="shared" si="9"/>
        <v>0</v>
      </c>
      <c r="D34" s="682">
        <f t="shared" si="6"/>
        <v>0</v>
      </c>
      <c r="E34" s="663" t="s">
        <v>196</v>
      </c>
      <c r="F34" s="670">
        <f t="shared" si="10"/>
        <v>8908.1899999999987</v>
      </c>
      <c r="G34" s="678">
        <f t="shared" si="7"/>
        <v>0.87666610244217369</v>
      </c>
      <c r="H34" s="663" t="s">
        <v>196</v>
      </c>
      <c r="I34" s="670">
        <f t="shared" si="11"/>
        <v>66</v>
      </c>
      <c r="J34" s="678">
        <f t="shared" si="8"/>
        <v>4.3479406571978178E-2</v>
      </c>
      <c r="N34" s="668">
        <f>Data_original!E37</f>
        <v>377</v>
      </c>
      <c r="O34" s="668" t="str">
        <f>Data_original!Z37</f>
        <v>Syrian</v>
      </c>
      <c r="P34" s="668">
        <f>Data_original!AB37</f>
        <v>90</v>
      </c>
      <c r="Q34" s="676">
        <f t="shared" si="0"/>
        <v>339.3</v>
      </c>
      <c r="R34" s="668" t="str">
        <f>Data_original!AC37</f>
        <v>Iraqi</v>
      </c>
      <c r="S34" s="668">
        <f>Data_original!AE37</f>
        <v>9</v>
      </c>
      <c r="T34" s="676">
        <f t="shared" si="1"/>
        <v>33.93</v>
      </c>
      <c r="U34" s="668" t="str">
        <f>Data_original!AF37</f>
        <v>Lebanese</v>
      </c>
      <c r="V34" s="668">
        <f>Data_original!AH37</f>
        <v>1</v>
      </c>
      <c r="W34" s="676">
        <f t="shared" si="2"/>
        <v>3.77</v>
      </c>
      <c r="Y34" s="672">
        <f>Data_original!AI37</f>
        <v>23</v>
      </c>
      <c r="Z34" s="676">
        <f t="shared" si="3"/>
        <v>86.71</v>
      </c>
      <c r="AA34" s="672">
        <f>Data_original!AJ37</f>
        <v>25</v>
      </c>
      <c r="AB34" s="676">
        <f t="shared" si="4"/>
        <v>94.25</v>
      </c>
      <c r="AC34" s="672">
        <f>Data_original!AK37</f>
        <v>35</v>
      </c>
      <c r="AD34" s="676">
        <f t="shared" si="5"/>
        <v>131.94999999999999</v>
      </c>
    </row>
    <row r="35" spans="2:30">
      <c r="B35" s="663" t="s">
        <v>300</v>
      </c>
      <c r="C35" s="670">
        <f t="shared" si="9"/>
        <v>0</v>
      </c>
      <c r="D35" s="682">
        <f t="shared" si="6"/>
        <v>0</v>
      </c>
      <c r="E35" s="663" t="s">
        <v>300</v>
      </c>
      <c r="F35" s="670">
        <f t="shared" si="10"/>
        <v>23</v>
      </c>
      <c r="G35" s="678">
        <f t="shared" si="7"/>
        <v>2.2634587223858043E-3</v>
      </c>
      <c r="H35" s="663" t="s">
        <v>300</v>
      </c>
      <c r="I35" s="670">
        <f t="shared" si="11"/>
        <v>49.84</v>
      </c>
      <c r="J35" s="678">
        <f t="shared" si="8"/>
        <v>3.2833539750718073E-2</v>
      </c>
      <c r="N35" s="668">
        <f>Data_original!E38</f>
        <v>162</v>
      </c>
      <c r="O35" s="668" t="str">
        <f>Data_original!Z38</f>
        <v>Syrian</v>
      </c>
      <c r="P35" s="668">
        <f>Data_original!AB38</f>
        <v>100</v>
      </c>
      <c r="Q35" s="676">
        <f t="shared" si="0"/>
        <v>162</v>
      </c>
      <c r="R35" s="668">
        <f>Data_original!AC38</f>
        <v>0</v>
      </c>
      <c r="S35" s="668">
        <f>Data_original!AE38</f>
        <v>0</v>
      </c>
      <c r="T35" s="676">
        <f t="shared" si="1"/>
        <v>0</v>
      </c>
      <c r="U35" s="668">
        <f>Data_original!AF38</f>
        <v>0</v>
      </c>
      <c r="V35" s="668">
        <f>Data_original!AH38</f>
        <v>0</v>
      </c>
      <c r="W35" s="676">
        <f t="shared" si="2"/>
        <v>0</v>
      </c>
      <c r="Y35" s="672">
        <f>Data_original!AI38</f>
        <v>30</v>
      </c>
      <c r="Z35" s="676">
        <f t="shared" si="3"/>
        <v>48.6</v>
      </c>
      <c r="AA35" s="672">
        <f>Data_original!AJ38</f>
        <v>30</v>
      </c>
      <c r="AB35" s="676">
        <f t="shared" si="4"/>
        <v>48.6</v>
      </c>
      <c r="AC35" s="672">
        <f>Data_original!AK38</f>
        <v>40</v>
      </c>
      <c r="AD35" s="676">
        <f t="shared" si="5"/>
        <v>64.8</v>
      </c>
    </row>
    <row r="36" spans="2:30">
      <c r="B36" s="663" t="s">
        <v>458</v>
      </c>
      <c r="C36" s="670">
        <f t="shared" si="9"/>
        <v>0</v>
      </c>
      <c r="D36" s="682">
        <f t="shared" si="6"/>
        <v>0</v>
      </c>
      <c r="E36" s="663" t="s">
        <v>458</v>
      </c>
      <c r="F36" s="670">
        <f t="shared" si="10"/>
        <v>18.5</v>
      </c>
      <c r="G36" s="678">
        <f t="shared" si="7"/>
        <v>1.8206081027885817E-3</v>
      </c>
      <c r="H36" s="663" t="s">
        <v>458</v>
      </c>
      <c r="I36" s="670">
        <f t="shared" si="11"/>
        <v>0</v>
      </c>
      <c r="J36" s="678">
        <f t="shared" si="8"/>
        <v>0</v>
      </c>
      <c r="K36" s="671"/>
      <c r="L36" s="671"/>
      <c r="M36" s="671"/>
      <c r="N36" s="668">
        <f>Data_original!E39</f>
        <v>0</v>
      </c>
      <c r="O36" s="668" t="str">
        <f>Data_original!Z39</f>
        <v>Pakistani</v>
      </c>
      <c r="P36" s="668">
        <f>Data_original!AB39</f>
        <v>74</v>
      </c>
      <c r="Q36" s="676">
        <f t="shared" si="0"/>
        <v>0</v>
      </c>
      <c r="R36" s="668" t="str">
        <f>Data_original!AC39</f>
        <v>Afghan</v>
      </c>
      <c r="S36" s="668">
        <f>Data_original!AE39</f>
        <v>19</v>
      </c>
      <c r="T36" s="676">
        <f t="shared" si="1"/>
        <v>0</v>
      </c>
      <c r="U36" s="668" t="str">
        <f>Data_original!AF39</f>
        <v>other</v>
      </c>
      <c r="V36" s="668">
        <f>Data_original!AH39</f>
        <v>7</v>
      </c>
      <c r="W36" s="676">
        <f t="shared" si="2"/>
        <v>0</v>
      </c>
      <c r="Y36" s="672">
        <f>Data_original!AI39</f>
        <v>11</v>
      </c>
      <c r="Z36" s="676">
        <f t="shared" si="3"/>
        <v>0</v>
      </c>
      <c r="AA36" s="672">
        <f>Data_original!AJ39</f>
        <v>7</v>
      </c>
      <c r="AB36" s="676">
        <f t="shared" si="4"/>
        <v>0</v>
      </c>
      <c r="AC36" s="672">
        <f>Data_original!AK39</f>
        <v>82</v>
      </c>
      <c r="AD36" s="676">
        <f t="shared" si="5"/>
        <v>0</v>
      </c>
    </row>
    <row r="37" spans="2:30">
      <c r="B37" s="677" t="s">
        <v>311</v>
      </c>
      <c r="C37" s="670">
        <f t="shared" si="9"/>
        <v>0</v>
      </c>
      <c r="D37" s="682">
        <f t="shared" si="6"/>
        <v>0</v>
      </c>
      <c r="E37" s="677" t="s">
        <v>311</v>
      </c>
      <c r="F37" s="670">
        <f t="shared" si="10"/>
        <v>0</v>
      </c>
      <c r="G37" s="678">
        <f t="shared" si="7"/>
        <v>0</v>
      </c>
      <c r="H37" s="677" t="s">
        <v>311</v>
      </c>
      <c r="I37" s="670">
        <f t="shared" si="11"/>
        <v>0</v>
      </c>
      <c r="J37" s="678">
        <f t="shared" si="8"/>
        <v>0</v>
      </c>
      <c r="K37" s="14"/>
      <c r="L37" s="14"/>
      <c r="M37" s="675"/>
      <c r="N37" s="668">
        <f>Data_original!E40</f>
        <v>755</v>
      </c>
      <c r="O37" s="668" t="str">
        <f>Data_original!Z40</f>
        <v>Syrian</v>
      </c>
      <c r="P37" s="668">
        <f>Data_original!AB40</f>
        <v>70</v>
      </c>
      <c r="Q37" s="676">
        <f t="shared" si="0"/>
        <v>528.5</v>
      </c>
      <c r="R37" s="668" t="str">
        <f>Data_original!AC40</f>
        <v>Iraqi</v>
      </c>
      <c r="S37" s="668">
        <f>Data_original!AE40</f>
        <v>25</v>
      </c>
      <c r="T37" s="676">
        <f t="shared" si="1"/>
        <v>188.75</v>
      </c>
      <c r="U37" s="668" t="str">
        <f>Data_original!AF40</f>
        <v>other</v>
      </c>
      <c r="V37" s="668">
        <f>Data_original!AH40</f>
        <v>5</v>
      </c>
      <c r="W37" s="676">
        <f t="shared" si="2"/>
        <v>37.75</v>
      </c>
      <c r="Y37" s="672">
        <f>Data_original!AI40</f>
        <v>25</v>
      </c>
      <c r="Z37" s="676">
        <f t="shared" si="3"/>
        <v>188.75</v>
      </c>
      <c r="AA37" s="672">
        <f>Data_original!AJ40</f>
        <v>35</v>
      </c>
      <c r="AB37" s="676">
        <f t="shared" si="4"/>
        <v>264.25</v>
      </c>
      <c r="AC37" s="672">
        <f>Data_original!AK40</f>
        <v>40</v>
      </c>
      <c r="AD37" s="676">
        <f t="shared" si="5"/>
        <v>302</v>
      </c>
    </row>
    <row r="38" spans="2:30">
      <c r="B38" s="663" t="s">
        <v>460</v>
      </c>
      <c r="C38" s="670">
        <f t="shared" si="9"/>
        <v>0</v>
      </c>
      <c r="D38" s="682">
        <f t="shared" si="6"/>
        <v>0</v>
      </c>
      <c r="E38" s="663" t="s">
        <v>460</v>
      </c>
      <c r="F38" s="670">
        <f t="shared" si="10"/>
        <v>9.3800000000000008</v>
      </c>
      <c r="G38" s="678">
        <f t="shared" si="7"/>
        <v>9.2309751373821072E-4</v>
      </c>
      <c r="H38" s="663" t="s">
        <v>460</v>
      </c>
      <c r="I38" s="670">
        <f t="shared" si="11"/>
        <v>120.66</v>
      </c>
      <c r="J38" s="678">
        <f t="shared" si="8"/>
        <v>7.9488260560225565E-2</v>
      </c>
      <c r="K38" s="14"/>
      <c r="L38" s="14"/>
      <c r="M38" s="679"/>
      <c r="N38" s="668">
        <f>Data_original!E41</f>
        <v>202</v>
      </c>
      <c r="O38" s="668" t="str">
        <f>Data_original!Z41</f>
        <v>Syrian</v>
      </c>
      <c r="P38" s="668">
        <f>Data_original!AB41</f>
        <v>75</v>
      </c>
      <c r="Q38" s="676">
        <f t="shared" si="0"/>
        <v>151.5</v>
      </c>
      <c r="R38" s="668" t="str">
        <f>Data_original!AC41</f>
        <v>Iraqi</v>
      </c>
      <c r="S38" s="668">
        <f>Data_original!AE41</f>
        <v>25</v>
      </c>
      <c r="T38" s="676">
        <f t="shared" si="1"/>
        <v>50.5</v>
      </c>
      <c r="U38" s="668">
        <f>Data_original!AF41</f>
        <v>0</v>
      </c>
      <c r="V38" s="668">
        <f>Data_original!AH41</f>
        <v>0</v>
      </c>
      <c r="W38" s="676">
        <f t="shared" si="2"/>
        <v>0</v>
      </c>
      <c r="Y38" s="672">
        <f>Data_original!AI41</f>
        <v>25</v>
      </c>
      <c r="Z38" s="676">
        <f t="shared" si="3"/>
        <v>50.5</v>
      </c>
      <c r="AA38" s="672">
        <f>Data_original!AJ41</f>
        <v>35</v>
      </c>
      <c r="AB38" s="676">
        <f t="shared" si="4"/>
        <v>70.7</v>
      </c>
      <c r="AC38" s="672">
        <f>Data_original!AK41</f>
        <v>40</v>
      </c>
      <c r="AD38" s="676">
        <f t="shared" si="5"/>
        <v>80.8</v>
      </c>
    </row>
    <row r="39" spans="2:30">
      <c r="B39" s="663" t="s">
        <v>3</v>
      </c>
      <c r="C39" s="673">
        <f>SUM(C32:C38)</f>
        <v>24062.09</v>
      </c>
      <c r="D39" s="682">
        <f>SUM(D32:D38)</f>
        <v>1</v>
      </c>
      <c r="E39" s="663" t="s">
        <v>3</v>
      </c>
      <c r="F39" s="673">
        <f>SUM(F32:F38)</f>
        <v>10161.439999999997</v>
      </c>
      <c r="G39" s="678">
        <f t="shared" si="7"/>
        <v>1</v>
      </c>
      <c r="H39" s="663" t="s">
        <v>3</v>
      </c>
      <c r="I39" s="673">
        <f>SUM(I32:I38)</f>
        <v>1517.96</v>
      </c>
      <c r="J39" s="678">
        <f t="shared" si="8"/>
        <v>1</v>
      </c>
      <c r="K39" s="14"/>
      <c r="L39" s="14"/>
      <c r="M39" s="679"/>
      <c r="N39" s="668" t="str">
        <f>Data_original!E42</f>
        <v>Not available</v>
      </c>
      <c r="O39" s="668" t="str">
        <f>Data_original!Z42</f>
        <v>Syrian</v>
      </c>
      <c r="P39" s="668">
        <f>Data_original!AB42</f>
        <v>50</v>
      </c>
      <c r="Q39" s="676">
        <f t="shared" si="0"/>
        <v>0</v>
      </c>
      <c r="R39" s="668" t="str">
        <f>Data_original!AC42</f>
        <v>Afghan</v>
      </c>
      <c r="S39" s="668">
        <f>Data_original!AE42</f>
        <v>40</v>
      </c>
      <c r="T39" s="676">
        <f t="shared" si="1"/>
        <v>0</v>
      </c>
      <c r="U39" s="668" t="str">
        <f>Data_original!AF42</f>
        <v>Pakistani</v>
      </c>
      <c r="V39" s="668">
        <f>Data_original!AH42</f>
        <v>10</v>
      </c>
      <c r="W39" s="676">
        <f t="shared" si="2"/>
        <v>0</v>
      </c>
      <c r="Y39" s="672">
        <f>Data_original!AI42</f>
        <v>35</v>
      </c>
      <c r="Z39" s="676">
        <f t="shared" si="3"/>
        <v>0</v>
      </c>
      <c r="AA39" s="672">
        <f>Data_original!AJ42</f>
        <v>60</v>
      </c>
      <c r="AB39" s="676">
        <f t="shared" si="4"/>
        <v>0</v>
      </c>
      <c r="AC39" s="672">
        <f>Data_original!AK42</f>
        <v>5</v>
      </c>
      <c r="AD39" s="676">
        <f t="shared" si="5"/>
        <v>0</v>
      </c>
    </row>
    <row r="40" spans="2:30">
      <c r="B40" s="14"/>
      <c r="C40" s="14"/>
      <c r="D40" s="14"/>
      <c r="E40" s="14"/>
      <c r="F40" s="14"/>
      <c r="G40" s="14"/>
      <c r="H40" s="14"/>
      <c r="I40" s="14"/>
      <c r="J40" s="14"/>
      <c r="K40" s="14"/>
      <c r="L40" s="14"/>
      <c r="M40" s="679"/>
      <c r="N40" s="668">
        <f>Data_original!E43</f>
        <v>479</v>
      </c>
      <c r="O40" s="668" t="str">
        <f>Data_original!Z43</f>
        <v>Syrian</v>
      </c>
      <c r="P40" s="668">
        <f>Data_original!AB43</f>
        <v>75</v>
      </c>
      <c r="Q40" s="676">
        <f t="shared" si="0"/>
        <v>359.25</v>
      </c>
      <c r="R40" s="668" t="str">
        <f>Data_original!AC43</f>
        <v>Iraqi</v>
      </c>
      <c r="S40" s="668">
        <f>Data_original!AE43</f>
        <v>25</v>
      </c>
      <c r="T40" s="676">
        <f t="shared" si="1"/>
        <v>119.75</v>
      </c>
      <c r="U40" s="668">
        <f>Data_original!AF43</f>
        <v>0</v>
      </c>
      <c r="V40" s="668">
        <f>Data_original!AH43</f>
        <v>0</v>
      </c>
      <c r="W40" s="676">
        <f t="shared" si="2"/>
        <v>0</v>
      </c>
      <c r="Y40" s="672">
        <f>Data_original!AI43</f>
        <v>35</v>
      </c>
      <c r="Z40" s="676">
        <f t="shared" si="3"/>
        <v>167.65</v>
      </c>
      <c r="AA40" s="672">
        <f>Data_original!AJ43</f>
        <v>35</v>
      </c>
      <c r="AB40" s="676">
        <f t="shared" si="4"/>
        <v>167.65</v>
      </c>
      <c r="AC40" s="672">
        <f>Data_original!AK43</f>
        <v>30</v>
      </c>
      <c r="AD40" s="676">
        <f t="shared" si="5"/>
        <v>143.69999999999999</v>
      </c>
    </row>
    <row r="41" spans="2:30">
      <c r="B41" s="692" t="s">
        <v>570</v>
      </c>
      <c r="C41" s="690" t="s">
        <v>536</v>
      </c>
      <c r="D41" s="690" t="s">
        <v>116</v>
      </c>
      <c r="E41" s="14"/>
      <c r="F41" s="14"/>
      <c r="G41" s="14"/>
      <c r="H41" s="14"/>
      <c r="I41" s="14"/>
      <c r="J41" s="14"/>
      <c r="K41" s="14"/>
      <c r="L41" s="14"/>
      <c r="M41" s="679"/>
      <c r="N41" s="668">
        <f>Data_original!E44</f>
        <v>328</v>
      </c>
      <c r="O41" s="668" t="str">
        <f>Data_original!Z44</f>
        <v>Syrian</v>
      </c>
      <c r="P41" s="668">
        <f>Data_original!AB44</f>
        <v>100</v>
      </c>
      <c r="Q41" s="676">
        <f t="shared" si="0"/>
        <v>328</v>
      </c>
      <c r="R41" s="668">
        <f>Data_original!AC44</f>
        <v>0</v>
      </c>
      <c r="S41" s="668">
        <f>Data_original!AE44</f>
        <v>0</v>
      </c>
      <c r="T41" s="676">
        <f t="shared" si="1"/>
        <v>0</v>
      </c>
      <c r="U41" s="668">
        <f>Data_original!AF44</f>
        <v>0</v>
      </c>
      <c r="V41" s="668">
        <f>Data_original!AH44</f>
        <v>0</v>
      </c>
      <c r="W41" s="676">
        <f t="shared" si="2"/>
        <v>0</v>
      </c>
      <c r="Y41" s="672">
        <f>Data_original!AI44</f>
        <v>23</v>
      </c>
      <c r="Z41" s="676">
        <f t="shared" si="3"/>
        <v>75.44</v>
      </c>
      <c r="AA41" s="672">
        <f>Data_original!AJ44</f>
        <v>23</v>
      </c>
      <c r="AB41" s="676">
        <f t="shared" si="4"/>
        <v>75.44</v>
      </c>
      <c r="AC41" s="672">
        <f>Data_original!AK44</f>
        <v>54</v>
      </c>
      <c r="AD41" s="676">
        <f t="shared" si="5"/>
        <v>177.12</v>
      </c>
    </row>
    <row r="42" spans="2:30">
      <c r="B42" s="677" t="s">
        <v>198</v>
      </c>
      <c r="C42" s="680">
        <f t="shared" ref="C42:C48" si="12">C32+F32+I32</f>
        <v>17997.129999999997</v>
      </c>
      <c r="D42" s="682">
        <f t="shared" ref="D42:D49" si="13">C42/$C$49</f>
        <v>0.50353608649219717</v>
      </c>
      <c r="E42" s="14"/>
      <c r="F42" s="14"/>
      <c r="G42" s="14"/>
      <c r="H42" s="14"/>
      <c r="I42" s="14"/>
      <c r="J42" s="14"/>
      <c r="K42" s="14"/>
      <c r="L42" s="14"/>
      <c r="M42" s="679"/>
      <c r="N42" s="668">
        <f>Data_original!E45</f>
        <v>11318</v>
      </c>
      <c r="O42" s="668" t="str">
        <f>Data_original!Z45</f>
        <v>Syrian</v>
      </c>
      <c r="P42" s="668">
        <f>Data_original!AB45</f>
        <v>50</v>
      </c>
      <c r="Q42" s="676">
        <f t="shared" si="0"/>
        <v>5659</v>
      </c>
      <c r="R42" s="668" t="str">
        <f>Data_original!AC45</f>
        <v>Iraqi</v>
      </c>
      <c r="S42" s="668">
        <f>Data_original!AE45</f>
        <v>40</v>
      </c>
      <c r="T42" s="676">
        <f t="shared" si="1"/>
        <v>4527.2</v>
      </c>
      <c r="U42" s="668" t="str">
        <f>Data_original!AF45</f>
        <v>Afghan</v>
      </c>
      <c r="V42" s="668">
        <f>Data_original!AH45</f>
        <v>8</v>
      </c>
      <c r="W42" s="676">
        <f t="shared" si="2"/>
        <v>905.44</v>
      </c>
      <c r="Y42" s="672">
        <f>Data_original!AI45</f>
        <v>38</v>
      </c>
      <c r="Z42" s="676">
        <f t="shared" si="3"/>
        <v>4300.84</v>
      </c>
      <c r="AA42" s="672">
        <f>Data_original!AJ45</f>
        <v>22</v>
      </c>
      <c r="AB42" s="676">
        <f t="shared" si="4"/>
        <v>2489.96</v>
      </c>
      <c r="AC42" s="672">
        <f>Data_original!AK45</f>
        <v>40</v>
      </c>
      <c r="AD42" s="676">
        <f t="shared" si="5"/>
        <v>4527.2</v>
      </c>
    </row>
    <row r="43" spans="2:30">
      <c r="B43" s="677" t="s">
        <v>197</v>
      </c>
      <c r="C43" s="680">
        <f t="shared" si="12"/>
        <v>8548.7900000000009</v>
      </c>
      <c r="D43" s="682">
        <f t="shared" si="13"/>
        <v>0.23918392881774098</v>
      </c>
      <c r="E43" s="14"/>
      <c r="F43" s="14"/>
      <c r="G43" s="14"/>
      <c r="H43" s="14"/>
      <c r="I43" s="14"/>
      <c r="J43" s="14"/>
      <c r="K43" s="14"/>
      <c r="L43" s="14"/>
      <c r="M43" s="679"/>
      <c r="N43" s="668">
        <f>Data_original!E46</f>
        <v>0</v>
      </c>
      <c r="O43" s="668">
        <f>Data_original!Z46</f>
        <v>0</v>
      </c>
      <c r="P43" s="668">
        <f>Data_original!AB46</f>
        <v>0</v>
      </c>
      <c r="Q43" s="676">
        <f t="shared" si="0"/>
        <v>0</v>
      </c>
      <c r="R43" s="668">
        <f>Data_original!AC46</f>
        <v>0</v>
      </c>
      <c r="S43" s="668">
        <f>Data_original!AE46</f>
        <v>0</v>
      </c>
      <c r="T43" s="676">
        <f t="shared" si="1"/>
        <v>0</v>
      </c>
      <c r="U43" s="668">
        <f>Data_original!AF46</f>
        <v>0</v>
      </c>
      <c r="V43" s="668">
        <f>Data_original!AH46</f>
        <v>0</v>
      </c>
      <c r="W43" s="676">
        <f t="shared" si="2"/>
        <v>0</v>
      </c>
      <c r="Y43" s="672">
        <f>Data_original!AI46</f>
        <v>0</v>
      </c>
      <c r="Z43" s="676">
        <f t="shared" si="3"/>
        <v>0</v>
      </c>
      <c r="AA43" s="672">
        <f>Data_original!AJ46</f>
        <v>0</v>
      </c>
      <c r="AB43" s="676">
        <f t="shared" si="4"/>
        <v>0</v>
      </c>
      <c r="AC43" s="672">
        <f>Data_original!AK46</f>
        <v>0</v>
      </c>
      <c r="AD43" s="676">
        <f t="shared" si="5"/>
        <v>0</v>
      </c>
    </row>
    <row r="44" spans="2:30">
      <c r="B44" s="663" t="s">
        <v>196</v>
      </c>
      <c r="C44" s="680">
        <f t="shared" si="12"/>
        <v>8974.1899999999987</v>
      </c>
      <c r="D44" s="682">
        <f t="shared" si="13"/>
        <v>0.25108606272430162</v>
      </c>
      <c r="E44" s="14"/>
      <c r="F44" s="14"/>
      <c r="G44" s="14"/>
      <c r="H44" s="14"/>
      <c r="I44" s="14"/>
      <c r="J44" s="14"/>
      <c r="K44" s="14"/>
      <c r="L44" s="14"/>
      <c r="M44" s="679"/>
      <c r="N44" s="668">
        <f>Data_original!E47</f>
        <v>0</v>
      </c>
      <c r="O44" s="668">
        <f>Data_original!Z47</f>
        <v>0</v>
      </c>
      <c r="P44" s="668">
        <f>Data_original!AB47</f>
        <v>0</v>
      </c>
      <c r="Q44" s="676">
        <f t="shared" si="0"/>
        <v>0</v>
      </c>
      <c r="R44" s="668">
        <f>Data_original!AC47</f>
        <v>0</v>
      </c>
      <c r="S44" s="668">
        <f>Data_original!AE47</f>
        <v>0</v>
      </c>
      <c r="T44" s="676">
        <f t="shared" si="1"/>
        <v>0</v>
      </c>
      <c r="U44" s="668">
        <f>Data_original!AF47</f>
        <v>0</v>
      </c>
      <c r="V44" s="668">
        <f>Data_original!AH47</f>
        <v>0</v>
      </c>
      <c r="W44" s="676">
        <f t="shared" si="2"/>
        <v>0</v>
      </c>
      <c r="Y44" s="672">
        <f>Data_original!AI47</f>
        <v>0</v>
      </c>
      <c r="Z44" s="676">
        <f t="shared" si="3"/>
        <v>0</v>
      </c>
      <c r="AA44" s="672">
        <f>Data_original!AJ47</f>
        <v>0</v>
      </c>
      <c r="AB44" s="676">
        <f t="shared" si="4"/>
        <v>0</v>
      </c>
      <c r="AC44" s="672">
        <f>Data_original!AK47</f>
        <v>0</v>
      </c>
      <c r="AD44" s="676">
        <f t="shared" si="5"/>
        <v>0</v>
      </c>
    </row>
    <row r="45" spans="2:30">
      <c r="B45" s="663" t="s">
        <v>300</v>
      </c>
      <c r="C45" s="680">
        <f t="shared" si="12"/>
        <v>72.84</v>
      </c>
      <c r="D45" s="682">
        <f t="shared" si="13"/>
        <v>2.0379676392898003E-3</v>
      </c>
      <c r="E45" s="14"/>
      <c r="F45" s="14"/>
      <c r="G45" s="14"/>
      <c r="H45" s="14"/>
      <c r="I45" s="14"/>
      <c r="J45" s="14"/>
      <c r="K45" s="14"/>
      <c r="L45" s="14"/>
      <c r="M45" s="679"/>
      <c r="N45" s="668">
        <f>Data_original!E48</f>
        <v>0</v>
      </c>
      <c r="O45" s="668">
        <f>Data_original!Z48</f>
        <v>0</v>
      </c>
      <c r="P45" s="668">
        <f>Data_original!AB48</f>
        <v>0</v>
      </c>
      <c r="Q45" s="676">
        <f t="shared" si="0"/>
        <v>0</v>
      </c>
      <c r="R45" s="668">
        <f>Data_original!AC48</f>
        <v>0</v>
      </c>
      <c r="S45" s="668">
        <f>Data_original!AE48</f>
        <v>0</v>
      </c>
      <c r="T45" s="676">
        <f t="shared" si="1"/>
        <v>0</v>
      </c>
      <c r="U45" s="668">
        <f>Data_original!AF48</f>
        <v>0</v>
      </c>
      <c r="V45" s="668">
        <f>Data_original!AH48</f>
        <v>0</v>
      </c>
      <c r="W45" s="676">
        <f t="shared" si="2"/>
        <v>0</v>
      </c>
      <c r="Y45" s="672">
        <f>Data_original!AI48</f>
        <v>0</v>
      </c>
      <c r="Z45" s="676">
        <f t="shared" si="3"/>
        <v>0</v>
      </c>
      <c r="AA45" s="672">
        <f>Data_original!AJ48</f>
        <v>0</v>
      </c>
      <c r="AB45" s="676">
        <f t="shared" si="4"/>
        <v>0</v>
      </c>
      <c r="AC45" s="672">
        <f>Data_original!AK48</f>
        <v>0</v>
      </c>
      <c r="AD45" s="676">
        <f t="shared" si="5"/>
        <v>0</v>
      </c>
    </row>
    <row r="46" spans="2:30">
      <c r="B46" s="663" t="s">
        <v>458</v>
      </c>
      <c r="C46" s="680">
        <f t="shared" si="12"/>
        <v>18.5</v>
      </c>
      <c r="D46" s="682">
        <f t="shared" si="13"/>
        <v>5.1760572936382896E-4</v>
      </c>
      <c r="N46" s="668">
        <f>Data_original!E49</f>
        <v>0</v>
      </c>
      <c r="O46" s="668">
        <f>Data_original!Z49</f>
        <v>0</v>
      </c>
      <c r="P46" s="668">
        <f>Data_original!AB49</f>
        <v>0</v>
      </c>
      <c r="Q46" s="676">
        <f t="shared" si="0"/>
        <v>0</v>
      </c>
      <c r="R46" s="668">
        <f>Data_original!AC49</f>
        <v>0</v>
      </c>
      <c r="S46" s="668">
        <f>Data_original!AE49</f>
        <v>0</v>
      </c>
      <c r="T46" s="676">
        <f t="shared" si="1"/>
        <v>0</v>
      </c>
      <c r="U46" s="668">
        <f>Data_original!AF49</f>
        <v>0</v>
      </c>
      <c r="V46" s="668">
        <f>Data_original!AH49</f>
        <v>0</v>
      </c>
      <c r="W46" s="676">
        <f t="shared" si="2"/>
        <v>0</v>
      </c>
      <c r="Y46" s="672">
        <f>Data_original!AI49</f>
        <v>0</v>
      </c>
      <c r="Z46" s="676">
        <f t="shared" si="3"/>
        <v>0</v>
      </c>
      <c r="AA46" s="672">
        <f>Data_original!AJ49</f>
        <v>0</v>
      </c>
      <c r="AB46" s="676">
        <f t="shared" si="4"/>
        <v>0</v>
      </c>
      <c r="AC46" s="672">
        <f>Data_original!AK49</f>
        <v>0</v>
      </c>
      <c r="AD46" s="676">
        <f t="shared" si="5"/>
        <v>0</v>
      </c>
    </row>
    <row r="47" spans="2:30">
      <c r="B47" s="677" t="s">
        <v>311</v>
      </c>
      <c r="C47" s="680">
        <f t="shared" si="12"/>
        <v>0</v>
      </c>
      <c r="D47" s="682">
        <f t="shared" si="13"/>
        <v>0</v>
      </c>
    </row>
    <row r="48" spans="2:30">
      <c r="B48" s="663" t="s">
        <v>460</v>
      </c>
      <c r="C48" s="680">
        <f t="shared" si="12"/>
        <v>130.04</v>
      </c>
      <c r="D48" s="682">
        <f t="shared" si="13"/>
        <v>3.638348597106612E-3</v>
      </c>
    </row>
    <row r="49" spans="2:4">
      <c r="B49" s="663" t="s">
        <v>3</v>
      </c>
      <c r="C49" s="681">
        <f>SUM(C42:C48)</f>
        <v>35741.49</v>
      </c>
      <c r="D49" s="678">
        <f t="shared" si="13"/>
        <v>1</v>
      </c>
    </row>
    <row r="50" spans="2:4">
      <c r="B50" s="14"/>
      <c r="C50" s="14"/>
      <c r="D50" s="14"/>
    </row>
    <row r="51" spans="2:4">
      <c r="B51" s="692" t="s">
        <v>571</v>
      </c>
      <c r="C51" s="690" t="s">
        <v>536</v>
      </c>
      <c r="D51" s="690" t="s">
        <v>116</v>
      </c>
    </row>
    <row r="52" spans="2:4">
      <c r="B52" s="677" t="s">
        <v>555</v>
      </c>
      <c r="C52" s="695">
        <f>SUM(Z6:Z46)</f>
        <v>12529.28</v>
      </c>
      <c r="D52" s="697">
        <f>C52/$C$55</f>
        <v>0.34426858779394681</v>
      </c>
    </row>
    <row r="53" spans="2:4">
      <c r="B53" s="677" t="s">
        <v>556</v>
      </c>
      <c r="C53" s="695">
        <f>SUM(AB6:AB46)</f>
        <v>10176.049999999999</v>
      </c>
      <c r="D53" s="697">
        <f>C53/$C$55</f>
        <v>0.27960859385540049</v>
      </c>
    </row>
    <row r="54" spans="2:4">
      <c r="B54" s="677" t="s">
        <v>557</v>
      </c>
      <c r="C54" s="695">
        <f>SUM(AD6:AD46)</f>
        <v>13688.580000000002</v>
      </c>
      <c r="D54" s="697">
        <f>C54/$C$55</f>
        <v>0.37612281835065264</v>
      </c>
    </row>
    <row r="55" spans="2:4">
      <c r="B55" s="677"/>
      <c r="C55" s="695">
        <f>SUM(C52:C54)</f>
        <v>36393.910000000003</v>
      </c>
      <c r="D55" s="697">
        <f>C55/$C$55</f>
        <v>1</v>
      </c>
    </row>
    <row r="56" spans="2:4">
      <c r="C56" s="14"/>
    </row>
    <row r="57" spans="2:4">
      <c r="B57" s="692" t="s">
        <v>566</v>
      </c>
      <c r="C57" s="692" t="s">
        <v>539</v>
      </c>
      <c r="D57" s="692" t="s">
        <v>116</v>
      </c>
    </row>
    <row r="58" spans="2:4">
      <c r="B58" s="663" t="s">
        <v>564</v>
      </c>
      <c r="C58" s="664">
        <f>COUNTIF(Data_original!$AL$9:$AL$95,B58)</f>
        <v>0</v>
      </c>
      <c r="D58" s="696">
        <f>C58/$C$62</f>
        <v>0</v>
      </c>
    </row>
    <row r="59" spans="2:4">
      <c r="B59" s="663" t="s">
        <v>565</v>
      </c>
      <c r="C59" s="664">
        <f>COUNTIF(Data_original!$AL$9:$AL$95,B59)</f>
        <v>0</v>
      </c>
      <c r="D59" s="696">
        <f>C59/$C$62</f>
        <v>0</v>
      </c>
    </row>
    <row r="60" spans="2:4">
      <c r="B60" s="663" t="s">
        <v>463</v>
      </c>
      <c r="C60" s="664">
        <f>COUNTIF(Data_original!$AL$9:$AL$95,B60)</f>
        <v>1</v>
      </c>
      <c r="D60" s="696">
        <f>C60/$C$62</f>
        <v>3.5714285714285712E-2</v>
      </c>
    </row>
    <row r="61" spans="2:4">
      <c r="B61" s="677" t="s">
        <v>371</v>
      </c>
      <c r="C61" s="664">
        <f>COUNTIF(Data_original!$AL$9:$AL$95,B61)</f>
        <v>27</v>
      </c>
      <c r="D61" s="696">
        <f>C61/$C$62</f>
        <v>0.9642857142857143</v>
      </c>
    </row>
    <row r="62" spans="2:4">
      <c r="B62" s="663"/>
      <c r="C62" s="664">
        <f>SUM(C58:C61)</f>
        <v>28</v>
      </c>
      <c r="D62" s="696">
        <f>C62/$C$62</f>
        <v>1</v>
      </c>
    </row>
    <row r="63" spans="2:4">
      <c r="B63" s="14"/>
      <c r="C63" s="14"/>
      <c r="D63" s="14"/>
    </row>
    <row r="64" spans="2:4">
      <c r="B64" s="690" t="s">
        <v>567</v>
      </c>
      <c r="C64" s="692" t="s">
        <v>539</v>
      </c>
      <c r="D64" s="692" t="s">
        <v>116</v>
      </c>
    </row>
    <row r="65" spans="2:4">
      <c r="B65" s="663" t="s">
        <v>719</v>
      </c>
      <c r="C65" s="664">
        <f>COUNTIF(Data_original!$AM$9:$AM$95,B65)</f>
        <v>25</v>
      </c>
      <c r="D65" s="696">
        <f>C65/$C$69</f>
        <v>0.96153846153846156</v>
      </c>
    </row>
    <row r="66" spans="2:4">
      <c r="B66" s="663" t="s">
        <v>201</v>
      </c>
      <c r="C66" s="664">
        <f>COUNTIF(Data_original!$AM$9:$AM$95,B66)</f>
        <v>0</v>
      </c>
      <c r="D66" s="696">
        <f>C66/$C$69</f>
        <v>0</v>
      </c>
    </row>
    <row r="67" spans="2:4">
      <c r="B67" s="663" t="s">
        <v>568</v>
      </c>
      <c r="C67" s="664">
        <f>COUNTIF(Data_original!$AM$9:$AM$95,B67)</f>
        <v>0</v>
      </c>
      <c r="D67" s="696">
        <f>C67/$C$69</f>
        <v>0</v>
      </c>
    </row>
    <row r="68" spans="2:4">
      <c r="B68" s="663" t="s">
        <v>311</v>
      </c>
      <c r="C68" s="664">
        <f>COUNTIF(Data_original!$AM$9:$AM$95,B68)</f>
        <v>1</v>
      </c>
      <c r="D68" s="696">
        <f>C68/$C$69</f>
        <v>3.8461538461538464E-2</v>
      </c>
    </row>
    <row r="69" spans="2:4">
      <c r="B69" s="663"/>
      <c r="C69" s="664">
        <f>SUM(C65:C68)</f>
        <v>26</v>
      </c>
      <c r="D69" s="696">
        <f>C69/$C$69</f>
        <v>1</v>
      </c>
    </row>
    <row r="71" spans="2:4">
      <c r="B71" s="698" t="s">
        <v>569</v>
      </c>
      <c r="C71" s="692" t="s">
        <v>539</v>
      </c>
      <c r="D71" s="692" t="s">
        <v>116</v>
      </c>
    </row>
    <row r="72" spans="2:4">
      <c r="B72" s="663" t="s">
        <v>0</v>
      </c>
      <c r="C72" s="664">
        <f>COUNTIF(Data_original!$AO$9:$AO$95,B72)</f>
        <v>8</v>
      </c>
      <c r="D72" s="696">
        <f>C72/$C$75</f>
        <v>0.2857142857142857</v>
      </c>
    </row>
    <row r="73" spans="2:4">
      <c r="B73" s="663" t="s">
        <v>20</v>
      </c>
      <c r="C73" s="664">
        <f>COUNTIF(Data_original!$AO$9:$AO$95,B73)</f>
        <v>19</v>
      </c>
      <c r="D73" s="696">
        <f>C73/$C$75</f>
        <v>0.6785714285714286</v>
      </c>
    </row>
    <row r="74" spans="2:4">
      <c r="B74" s="663" t="s">
        <v>311</v>
      </c>
      <c r="C74" s="664">
        <f>COUNTIF(Data_original!$AO$9:$AO$95,B74)</f>
        <v>1</v>
      </c>
      <c r="D74" s="696">
        <f>C74/$C$75</f>
        <v>3.5714285714285712E-2</v>
      </c>
    </row>
    <row r="75" spans="2:4">
      <c r="B75" s="663"/>
      <c r="C75" s="664">
        <f>SUM(C72:C74)</f>
        <v>28</v>
      </c>
      <c r="D75" s="696">
        <f>C75/$C$75</f>
        <v>1</v>
      </c>
    </row>
    <row r="77" spans="2:4">
      <c r="B77" s="14" t="s">
        <v>559</v>
      </c>
    </row>
    <row r="78" spans="2:4">
      <c r="B78" s="662" t="s">
        <v>606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F19"/>
  <sheetViews>
    <sheetView workbookViewId="0">
      <selection activeCell="E21" sqref="E21"/>
    </sheetView>
  </sheetViews>
  <sheetFormatPr defaultRowHeight="15"/>
  <cols>
    <col min="1" max="1" width="3.85546875" customWidth="1"/>
    <col min="2" max="2" width="18.42578125" bestFit="1" customWidth="1"/>
    <col min="3" max="4" width="7.28515625" customWidth="1"/>
    <col min="5" max="5" width="34.85546875" bestFit="1" customWidth="1"/>
    <col min="6" max="6" width="10.5703125" style="699" bestFit="1" customWidth="1"/>
    <col min="7" max="7" width="10.140625" customWidth="1"/>
  </cols>
  <sheetData>
    <row r="1" spans="2:6">
      <c r="B1" t="s">
        <v>532</v>
      </c>
      <c r="C1">
        <v>34</v>
      </c>
    </row>
    <row r="2" spans="2:6">
      <c r="B2" t="s">
        <v>531</v>
      </c>
      <c r="C2">
        <v>20</v>
      </c>
      <c r="E2" s="693" t="s">
        <v>396</v>
      </c>
      <c r="F2" s="738"/>
    </row>
    <row r="4" spans="2:6">
      <c r="E4" s="694" t="s">
        <v>578</v>
      </c>
      <c r="F4" s="703" t="s">
        <v>572</v>
      </c>
    </row>
    <row r="5" spans="2:6" ht="15" customHeight="1">
      <c r="E5" s="684" t="s">
        <v>573</v>
      </c>
      <c r="F5" s="702">
        <f>SUM(Data_original!AQ9:AQ95)</f>
        <v>2399</v>
      </c>
    </row>
    <row r="6" spans="2:6">
      <c r="E6" s="684" t="s">
        <v>576</v>
      </c>
      <c r="F6" s="702">
        <f>SUM(Data_original!AS9:AS95)</f>
        <v>44</v>
      </c>
    </row>
    <row r="7" spans="2:6">
      <c r="E7" s="684" t="s">
        <v>575</v>
      </c>
      <c r="F7" s="702">
        <f>SUM(Data_original!AT9:AT95)</f>
        <v>160</v>
      </c>
    </row>
    <row r="8" spans="2:6">
      <c r="E8" s="684" t="s">
        <v>574</v>
      </c>
      <c r="F8" s="702">
        <f>SUM(Data_original!AU9:AU95)</f>
        <v>84</v>
      </c>
    </row>
    <row r="9" spans="2:6">
      <c r="E9" s="684" t="s">
        <v>577</v>
      </c>
      <c r="F9" s="702">
        <f>SUM(Data_original!AW9:AW95)</f>
        <v>12828</v>
      </c>
    </row>
    <row r="11" spans="2:6">
      <c r="E11" s="702" t="str">
        <f>'General Analysis'!E6</f>
        <v>UNHCR Calculated Capacity *</v>
      </c>
      <c r="F11" s="702">
        <f>'General Analysis'!F6</f>
        <v>32777.714285714283</v>
      </c>
    </row>
    <row r="13" spans="2:6">
      <c r="E13" s="694" t="s">
        <v>588</v>
      </c>
      <c r="F13" s="703" t="s">
        <v>572</v>
      </c>
    </row>
    <row r="14" spans="2:6">
      <c r="E14" s="684" t="s">
        <v>573</v>
      </c>
      <c r="F14" s="702">
        <f>SUM(Data_original!AY16:AY103)</f>
        <v>6077</v>
      </c>
    </row>
    <row r="15" spans="2:6">
      <c r="E15" s="684" t="s">
        <v>576</v>
      </c>
      <c r="F15" s="702">
        <f>SUM(Data_original!AZ16:AZ103)</f>
        <v>13</v>
      </c>
    </row>
    <row r="16" spans="2:6">
      <c r="E16" s="684" t="s">
        <v>575</v>
      </c>
      <c r="F16" s="702">
        <f>SUM(Data_original!BA16:BA103)</f>
        <v>8</v>
      </c>
    </row>
    <row r="17" spans="5:6">
      <c r="E17" s="684" t="s">
        <v>574</v>
      </c>
      <c r="F17" s="702">
        <f>SUM(Data_original!BB16:BB103)</f>
        <v>8</v>
      </c>
    </row>
    <row r="19" spans="5:6">
      <c r="E19" s="14" t="s">
        <v>559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A2341016554A4DA49D31AD806B47F2" ma:contentTypeVersion="0" ma:contentTypeDescription="Create a new document." ma:contentTypeScope="" ma:versionID="7babec685fb7cc71f7fefbfaa90a9d73">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EC3C18-338C-4D63-A09E-18BA5D99A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F91AB08-0A72-4994-BE37-911D334888E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73AFA0-BDE6-4FA1-AB52-53E8026250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Proposed new version</vt:lpstr>
      <vt:lpstr>Site_Profile</vt:lpstr>
      <vt:lpstr>Profile_Portrait</vt:lpstr>
      <vt:lpstr>Profile_Landscape</vt:lpstr>
      <vt:lpstr>Data</vt:lpstr>
      <vt:lpstr>Data_original</vt:lpstr>
      <vt:lpstr>General Analysis</vt:lpstr>
      <vt:lpstr>Shelter</vt:lpstr>
      <vt:lpstr>WASH</vt:lpstr>
      <vt:lpstr>Food</vt:lpstr>
      <vt:lpstr>Health</vt:lpstr>
      <vt:lpstr>Protection</vt:lpstr>
      <vt:lpstr>CwC</vt:lpstr>
      <vt:lpstr>All</vt:lpstr>
      <vt:lpstr>Site_Profile (2)</vt:lpstr>
      <vt:lpstr>All!Print_Area</vt:lpstr>
      <vt:lpstr>Profile_Landscape!Print_Area</vt:lpstr>
      <vt:lpstr>Profile_Portrait!Print_Area</vt:lpstr>
      <vt:lpstr>Site_Profile!Print_Area</vt:lpstr>
      <vt:lpstr>'Site_Profile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Ioannis  Papachristodoulou</dc:creator>
  <cp:lastModifiedBy>Milindi Illangasinghe</cp:lastModifiedBy>
  <cp:lastPrinted>2016-04-11T22:21:43Z</cp:lastPrinted>
  <dcterms:created xsi:type="dcterms:W3CDTF">2015-09-08T07:25:50Z</dcterms:created>
  <dcterms:modified xsi:type="dcterms:W3CDTF">2016-04-17T11:24:12Z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0x01010074A2341016554A4DA49D31AD806B47F2</vt:lpwstr>
  </property>
  <property fmtid="{D5CDD505-2E9C-101B-9397-08002B2CF9AE}" pid="3" name="currentMapIdIndex">
    <vt:lpwstr>2</vt:lpwstr>
  </property>
  <property fmtid="{D5CDD505-2E9C-101B-9397-08002B2CF9AE}" pid="4" name="ESRI_WORKBOOK_ID">
    <vt:lpwstr>f4c5bdacb7f54ea88cee4b9fd58eeb95</vt:lpwstr>
  </property>
</Properties>
</file>