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Jean-Charles.Rouge\Dropbox (Personal)\LCRP 2019\FINAL Submissions\Final logframes\"/>
    </mc:Choice>
  </mc:AlternateContent>
  <xr:revisionPtr revIDLastSave="0" documentId="13_ncr:1_{1AA07FD7-13F3-40DB-A0EA-27554A1892EF}" xr6:coauthVersionLast="40" xr6:coauthVersionMax="40" xr10:uidLastSave="{00000000-0000-0000-0000-000000000000}"/>
  <bookViews>
    <workbookView xWindow="390" yWindow="300" windowWidth="18420" windowHeight="11220" activeTab="1" xr2:uid="{00000000-000D-0000-FFFF-FFFF00000000}"/>
  </bookViews>
  <sheets>
    <sheet name="Summary" sheetId="6" r:id="rId1"/>
    <sheet name="LV LOGFRAME" sheetId="1" r:id="rId2"/>
    <sheet name="LV FUNDING" sheetId="3" r:id="rId3"/>
    <sheet name="ActivityInfo" sheetId="4" r:id="rId4"/>
    <sheet name="Lh Budgetting-2019" sheetId="5" r:id="rId5"/>
    <sheet name="Lh Budgetting 2018" sheetId="7" r:id="rId6"/>
  </sheets>
  <externalReferences>
    <externalReference r:id="rId7"/>
    <externalReference r:id="rId8"/>
  </externalReferences>
  <definedNames>
    <definedName name="_xlnm._FilterDatabase" localSheetId="2" hidden="1">'LV FUNDING'!$A$3:$J$10</definedName>
    <definedName name="_xlnm.Print_Area" localSheetId="1">'LV LOGFRAME'!$A$1:$Q$174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4" i="7" l="1"/>
  <c r="P24" i="7"/>
  <c r="O24" i="7"/>
  <c r="Q23" i="7"/>
  <c r="P23" i="7"/>
  <c r="P21" i="7"/>
  <c r="O23" i="7"/>
  <c r="O21" i="7"/>
  <c r="Q21" i="7"/>
  <c r="M21" i="7"/>
  <c r="AJ18" i="7"/>
  <c r="AI18" i="7"/>
  <c r="AH18" i="7"/>
  <c r="AG18" i="7"/>
  <c r="AF18" i="7"/>
  <c r="AD18" i="7"/>
  <c r="AC18" i="7"/>
  <c r="AB18" i="7"/>
  <c r="AA18" i="7"/>
  <c r="Z18" i="7"/>
  <c r="V18" i="7"/>
  <c r="U18" i="7"/>
  <c r="S18" i="7"/>
  <c r="T18" i="7"/>
  <c r="R18" i="7"/>
  <c r="Q18" i="7"/>
  <c r="P18" i="7"/>
  <c r="G18" i="7"/>
  <c r="O18" i="7"/>
  <c r="O16" i="7"/>
  <c r="N18" i="7"/>
  <c r="M18" i="7"/>
  <c r="L18" i="7"/>
  <c r="Q16" i="7"/>
  <c r="P16" i="7"/>
  <c r="AJ14" i="7"/>
  <c r="AI14" i="7"/>
  <c r="AH14" i="7"/>
  <c r="AG14" i="7"/>
  <c r="AF14" i="7"/>
  <c r="V14" i="7"/>
  <c r="U14" i="7"/>
  <c r="T14" i="7"/>
  <c r="S14" i="7"/>
  <c r="R14" i="7"/>
  <c r="J14" i="7"/>
  <c r="Q14" i="7"/>
  <c r="M14" i="7"/>
  <c r="L14" i="7"/>
  <c r="P14" i="7"/>
  <c r="M13" i="7"/>
  <c r="AK12" i="7"/>
  <c r="AE12" i="7"/>
  <c r="W12" i="7"/>
  <c r="W11" i="7"/>
  <c r="N12" i="7"/>
  <c r="Q12" i="7"/>
  <c r="P12" i="7"/>
  <c r="O12" i="7"/>
  <c r="L12" i="7"/>
  <c r="M12" i="7"/>
  <c r="N11" i="7"/>
  <c r="Q11" i="7"/>
  <c r="P11" i="7"/>
  <c r="O11" i="7"/>
  <c r="L11" i="7"/>
  <c r="M11" i="7"/>
  <c r="AF9" i="7"/>
  <c r="AJ9" i="7"/>
  <c r="U9" i="7"/>
  <c r="AI9" i="7"/>
  <c r="Z9" i="7"/>
  <c r="M9" i="7"/>
  <c r="S9" i="7"/>
  <c r="AA9" i="7"/>
  <c r="AG9" i="7"/>
  <c r="Q9" i="7"/>
  <c r="P9" i="7"/>
  <c r="O9" i="7"/>
  <c r="N9" i="7"/>
  <c r="T9" i="7"/>
  <c r="AF8" i="7"/>
  <c r="Z8" i="7"/>
  <c r="Y8" i="7"/>
  <c r="M8" i="7"/>
  <c r="T8" i="7"/>
  <c r="AB8" i="7"/>
  <c r="S8" i="7"/>
  <c r="AA8" i="7"/>
  <c r="Q8" i="7"/>
  <c r="P8" i="7"/>
  <c r="O8" i="7"/>
  <c r="N8" i="7"/>
  <c r="AF7" i="7"/>
  <c r="AF6" i="7"/>
  <c r="AF10" i="7"/>
  <c r="Z7" i="7"/>
  <c r="M7" i="7"/>
  <c r="S7" i="7"/>
  <c r="AA7" i="7"/>
  <c r="T7" i="7"/>
  <c r="AH7" i="7"/>
  <c r="AG7" i="7"/>
  <c r="Q7" i="7"/>
  <c r="P7" i="7"/>
  <c r="O7" i="7"/>
  <c r="N7" i="7"/>
  <c r="V7" i="7"/>
  <c r="AJ6" i="7"/>
  <c r="AI6" i="7"/>
  <c r="AG6" i="7"/>
  <c r="Z6" i="7"/>
  <c r="Z10" i="7"/>
  <c r="Q6" i="7"/>
  <c r="Q4" i="7"/>
  <c r="Q3" i="7"/>
  <c r="P6" i="7"/>
  <c r="O6" i="7"/>
  <c r="N6" i="7"/>
  <c r="M6" i="7"/>
  <c r="AJ5" i="7"/>
  <c r="AI5" i="7"/>
  <c r="AH5" i="7"/>
  <c r="AG5" i="7"/>
  <c r="Y3" i="7"/>
  <c r="Y2" i="7"/>
  <c r="N23" i="7"/>
  <c r="N24" i="7"/>
  <c r="V12" i="7"/>
  <c r="U12" i="7"/>
  <c r="T12" i="7"/>
  <c r="S12" i="7"/>
  <c r="P4" i="7"/>
  <c r="P3" i="7"/>
  <c r="S11" i="7"/>
  <c r="T11" i="7"/>
  <c r="Y6" i="7"/>
  <c r="U11" i="7"/>
  <c r="V11" i="7"/>
  <c r="O14" i="7"/>
  <c r="N14" i="7"/>
  <c r="N21" i="7"/>
  <c r="AH9" i="7"/>
  <c r="R9" i="7"/>
  <c r="AB9" i="7"/>
  <c r="AG8" i="7"/>
  <c r="AG10" i="7"/>
  <c r="S6" i="7"/>
  <c r="R6" i="7"/>
  <c r="AJ7" i="7"/>
  <c r="AD7" i="7"/>
  <c r="AB7" i="7"/>
  <c r="U8" i="7"/>
  <c r="V8" i="7"/>
  <c r="AC9" i="7"/>
  <c r="T10" i="7"/>
  <c r="AH8" i="7"/>
  <c r="AH10" i="7"/>
  <c r="AD9" i="7"/>
  <c r="AA6" i="7"/>
  <c r="AA10" i="7"/>
  <c r="S10" i="7"/>
  <c r="U7" i="7"/>
  <c r="R7" i="7"/>
  <c r="O4" i="7"/>
  <c r="O3" i="7"/>
  <c r="AH4" i="7"/>
  <c r="AH3" i="7"/>
  <c r="AD8" i="7"/>
  <c r="AJ8" i="7"/>
  <c r="AJ10" i="7"/>
  <c r="S3" i="7"/>
  <c r="S4" i="7"/>
  <c r="AA3" i="7"/>
  <c r="AA4" i="7"/>
  <c r="AI8" i="7"/>
  <c r="AC8" i="7"/>
  <c r="AB10" i="7"/>
  <c r="AG3" i="7"/>
  <c r="AG4" i="7"/>
  <c r="T3" i="7"/>
  <c r="T4" i="7"/>
  <c r="U10" i="7"/>
  <c r="AC7" i="7"/>
  <c r="AC10" i="7"/>
  <c r="AI7" i="7"/>
  <c r="AI10" i="7"/>
  <c r="R8" i="7"/>
  <c r="AD10" i="7"/>
  <c r="V10" i="7"/>
  <c r="W10" i="7"/>
  <c r="AJ3" i="7"/>
  <c r="AJ4" i="7"/>
  <c r="AD4" i="7"/>
  <c r="AD3" i="7"/>
  <c r="AB3" i="7"/>
  <c r="AC3" i="7"/>
  <c r="AA2" i="7"/>
  <c r="U3" i="7"/>
  <c r="V3" i="7"/>
  <c r="S2" i="7"/>
  <c r="AB4" i="7"/>
  <c r="AC4" i="7"/>
  <c r="V4" i="7"/>
  <c r="U4" i="7"/>
  <c r="W1" i="7"/>
  <c r="AI3" i="7"/>
  <c r="AG2" i="7"/>
  <c r="AI4" i="7"/>
  <c r="V1" i="7"/>
  <c r="P55" i="1"/>
  <c r="N91" i="1"/>
  <c r="N4" i="1"/>
  <c r="N18" i="5"/>
  <c r="R18" i="5"/>
  <c r="R14" i="5"/>
  <c r="Q14" i="5"/>
  <c r="P14" i="5"/>
  <c r="O14" i="5"/>
  <c r="L19" i="5"/>
  <c r="E8" i="3"/>
  <c r="L18" i="5"/>
  <c r="E7" i="3"/>
  <c r="L16" i="5"/>
  <c r="O18" i="5"/>
  <c r="P18" i="5"/>
  <c r="Q18" i="5"/>
  <c r="L9" i="1"/>
  <c r="F34" i="6"/>
  <c r="F33" i="6"/>
  <c r="F32" i="6"/>
  <c r="F31" i="6"/>
  <c r="F30" i="6"/>
  <c r="K18" i="5"/>
  <c r="K14" i="5"/>
  <c r="L12" i="5"/>
  <c r="L11" i="5"/>
  <c r="E5" i="3"/>
  <c r="F27" i="6"/>
  <c r="K12" i="5"/>
  <c r="N12" i="5"/>
  <c r="K11" i="5"/>
  <c r="N11" i="5"/>
  <c r="K9" i="5"/>
  <c r="N9" i="5"/>
  <c r="K8" i="5"/>
  <c r="N8" i="5"/>
  <c r="L9" i="5"/>
  <c r="L8" i="5"/>
  <c r="K6" i="5"/>
  <c r="K7" i="5"/>
  <c r="R11" i="5"/>
  <c r="O11" i="5"/>
  <c r="O12" i="5"/>
  <c r="O13" i="5"/>
  <c r="Q11" i="5"/>
  <c r="P11" i="5"/>
  <c r="N13" i="5"/>
  <c r="P8" i="5"/>
  <c r="R8" i="5"/>
  <c r="O8" i="5"/>
  <c r="Q8" i="5"/>
  <c r="P9" i="5"/>
  <c r="O9" i="5"/>
  <c r="Q9" i="5"/>
  <c r="R9" i="5"/>
  <c r="Q12" i="5"/>
  <c r="R12" i="5"/>
  <c r="P12" i="5"/>
  <c r="F29" i="6"/>
  <c r="M9" i="1"/>
  <c r="N9" i="1"/>
  <c r="O9" i="1"/>
  <c r="P9" i="1"/>
  <c r="Q9" i="1"/>
  <c r="L22" i="1"/>
  <c r="M22" i="1"/>
  <c r="N22" i="1"/>
  <c r="O22" i="1"/>
  <c r="P22" i="1"/>
  <c r="Q22" i="1"/>
  <c r="L17" i="1"/>
  <c r="M17" i="1"/>
  <c r="N17" i="1"/>
  <c r="O17" i="1"/>
  <c r="P17" i="1"/>
  <c r="Q17" i="1"/>
  <c r="M4" i="1"/>
  <c r="O4" i="1"/>
  <c r="P4" i="1"/>
  <c r="Q4" i="1"/>
  <c r="L4" i="1"/>
  <c r="G32" i="6"/>
  <c r="H32" i="6"/>
  <c r="G29" i="6"/>
  <c r="N6" i="5"/>
  <c r="O6" i="5"/>
  <c r="N7" i="5"/>
  <c r="L6" i="5"/>
  <c r="L7" i="5"/>
  <c r="L23" i="5"/>
  <c r="K21" i="5"/>
  <c r="L112" i="1"/>
  <c r="M112" i="1"/>
  <c r="O112" i="1"/>
  <c r="P112" i="1"/>
  <c r="Q112" i="1"/>
  <c r="J112" i="1"/>
  <c r="K107" i="1"/>
  <c r="L107" i="1"/>
  <c r="M107" i="1"/>
  <c r="O107" i="1"/>
  <c r="P107" i="1"/>
  <c r="Q107" i="1"/>
  <c r="J107" i="1"/>
  <c r="Q102" i="1"/>
  <c r="K102" i="1"/>
  <c r="L102" i="1"/>
  <c r="M102" i="1"/>
  <c r="O102" i="1"/>
  <c r="P102" i="1"/>
  <c r="L91" i="1"/>
  <c r="M91" i="1"/>
  <c r="O91" i="1"/>
  <c r="P91" i="1"/>
  <c r="Q91" i="1"/>
  <c r="L83" i="1"/>
  <c r="M83" i="1"/>
  <c r="O83" i="1"/>
  <c r="P83" i="1"/>
  <c r="Q83" i="1"/>
  <c r="L78" i="1"/>
  <c r="M78" i="1"/>
  <c r="O78" i="1"/>
  <c r="P78" i="1"/>
  <c r="Q78" i="1"/>
  <c r="J60" i="1"/>
  <c r="M60" i="1"/>
  <c r="O60" i="1"/>
  <c r="P60" i="1"/>
  <c r="Q60" i="1"/>
  <c r="L60" i="1"/>
  <c r="M55" i="1"/>
  <c r="O55" i="1"/>
  <c r="Q55" i="1"/>
  <c r="L55" i="1"/>
  <c r="I42" i="1"/>
  <c r="M42" i="1"/>
  <c r="N42" i="1"/>
  <c r="O42" i="1"/>
  <c r="P42" i="1"/>
  <c r="Q42" i="1"/>
  <c r="L42" i="1"/>
  <c r="E4" i="3"/>
  <c r="F26" i="6"/>
  <c r="R7" i="5"/>
  <c r="Q7" i="5"/>
  <c r="P7" i="5"/>
  <c r="O7" i="5"/>
  <c r="P13" i="5"/>
  <c r="Q13" i="5"/>
  <c r="R13" i="5"/>
  <c r="H29" i="6"/>
  <c r="L21" i="5"/>
  <c r="L14" i="5"/>
  <c r="E6" i="3"/>
  <c r="F28" i="6"/>
  <c r="N10" i="5"/>
  <c r="F25" i="6"/>
  <c r="D8" i="6"/>
  <c r="G25" i="6"/>
  <c r="L4" i="5"/>
  <c r="L3" i="5"/>
  <c r="O10" i="5"/>
  <c r="O4" i="5"/>
  <c r="D15" i="6"/>
  <c r="Q10" i="5"/>
  <c r="P10" i="5"/>
  <c r="D10" i="6"/>
  <c r="H25" i="6"/>
  <c r="B15" i="6"/>
  <c r="Q4" i="5"/>
  <c r="D17" i="6"/>
  <c r="R10" i="5"/>
  <c r="O3" i="5"/>
  <c r="Q3" i="5"/>
  <c r="P3" i="5"/>
  <c r="P4" i="5"/>
  <c r="D14" i="6"/>
  <c r="R3" i="5"/>
  <c r="O2" i="5"/>
  <c r="R4" i="5"/>
  <c r="D16" i="6"/>
  <c r="D13" i="6"/>
  <c r="B14" i="6"/>
  <c r="B17" i="6"/>
  <c r="B16" i="6"/>
  <c r="B13" i="6"/>
  <c r="N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Jean-Charles Rouge</author>
  </authors>
  <commentList>
    <comment ref="I55" authorId="0" shapeId="0" xr:uid="{00000000-0006-0000-0100-000001000000}">
      <text>
        <r>
          <rPr>
            <b/>
            <sz val="9"/>
            <color indexed="81"/>
            <rFont val="Tahoma"/>
            <family val="2"/>
          </rPr>
          <t>Jean-Charles Rouge:</t>
        </r>
        <r>
          <rPr>
            <sz val="9"/>
            <color indexed="81"/>
            <rFont val="Tahoma"/>
            <family val="2"/>
          </rPr>
          <t xml:space="preserve">
14% women
</t>
        </r>
      </text>
    </comment>
    <comment ref="I91" authorId="0" shapeId="0" xr:uid="{00000000-0006-0000-0100-000002000000}">
      <text>
        <r>
          <rPr>
            <b/>
            <sz val="9"/>
            <color indexed="81"/>
            <rFont val="Tahoma"/>
            <family val="2"/>
          </rPr>
          <t>Jean-Charles Rouge:</t>
        </r>
        <r>
          <rPr>
            <sz val="9"/>
            <color indexed="81"/>
            <rFont val="Tahoma"/>
            <family val="2"/>
          </rPr>
          <t xml:space="preserve">
68% women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Bastien Revel</author>
  </authors>
  <commentList>
    <comment ref="H6" authorId="0" shapeId="0" xr:uid="{00000000-0006-0000-0300-000001000000}">
      <text>
        <r>
          <rPr>
            <b/>
            <sz val="9"/>
            <color indexed="81"/>
            <rFont val="Tahoma"/>
            <family val="2"/>
          </rPr>
          <t>Bastien Revel:</t>
        </r>
        <r>
          <rPr>
            <sz val="9"/>
            <color indexed="81"/>
            <rFont val="Tahoma"/>
            <family val="2"/>
          </rPr>
          <t xml:space="preserve">
AlMajmoua &amp; IRC</t>
        </r>
      </text>
    </comment>
    <comment ref="H7" authorId="0" shapeId="0" xr:uid="{00000000-0006-0000-0300-000002000000}">
      <text>
        <r>
          <rPr>
            <b/>
            <sz val="9"/>
            <color indexed="81"/>
            <rFont val="Tahoma"/>
            <family val="2"/>
          </rPr>
          <t>Bastien Revel:</t>
        </r>
        <r>
          <rPr>
            <sz val="9"/>
            <color indexed="81"/>
            <rFont val="Tahoma"/>
            <family val="2"/>
          </rPr>
          <t xml:space="preserve">
Mercy Corps, UNDP</t>
        </r>
      </text>
    </comment>
    <comment ref="K7" authorId="0" shapeId="0" xr:uid="{00000000-0006-0000-0300-000003000000}">
      <text>
        <r>
          <rPr>
            <b/>
            <sz val="9"/>
            <color indexed="81"/>
            <rFont val="Tahoma"/>
            <family val="2"/>
          </rPr>
          <t>Bastien Revel:</t>
        </r>
        <r>
          <rPr>
            <sz val="9"/>
            <color indexed="81"/>
            <rFont val="Tahoma"/>
            <family val="2"/>
          </rPr>
          <t xml:space="preserve">
70/30</t>
        </r>
      </text>
    </comment>
    <comment ref="K8" authorId="0" shapeId="0" xr:uid="{00000000-0006-0000-0300-000004000000}">
      <text>
        <r>
          <rPr>
            <b/>
            <sz val="9"/>
            <color indexed="81"/>
            <rFont val="Tahoma"/>
            <family val="2"/>
          </rPr>
          <t>Bastien Revel:</t>
        </r>
      </text>
    </comment>
    <comment ref="H9" authorId="0" shapeId="0" xr:uid="{00000000-0006-0000-0300-000005000000}">
      <text>
        <r>
          <rPr>
            <b/>
            <sz val="9"/>
            <color indexed="81"/>
            <rFont val="Tahoma"/>
            <family val="2"/>
          </rPr>
          <t>Bastien Revel:</t>
        </r>
        <r>
          <rPr>
            <sz val="9"/>
            <color indexed="81"/>
            <rFont val="Tahoma"/>
            <family val="2"/>
          </rPr>
          <t xml:space="preserve">
Mercy Corps, UNDP</t>
        </r>
      </text>
    </comment>
    <comment ref="K9" authorId="0" shapeId="0" xr:uid="{00000000-0006-0000-0300-000006000000}">
      <text>
        <r>
          <rPr>
            <b/>
            <sz val="9"/>
            <color indexed="81"/>
            <rFont val="Tahoma"/>
            <family val="2"/>
          </rPr>
          <t>Bastien Revel:</t>
        </r>
        <r>
          <rPr>
            <sz val="9"/>
            <color indexed="81"/>
            <rFont val="Tahoma"/>
            <family val="2"/>
          </rPr>
          <t xml:space="preserve">
50-50</t>
        </r>
      </text>
    </comment>
    <comment ref="H11" authorId="0" shapeId="0" xr:uid="{00000000-0006-0000-0300-000007000000}">
      <text>
        <r>
          <rPr>
            <b/>
            <sz val="9"/>
            <color indexed="81"/>
            <rFont val="Tahoma"/>
            <family val="2"/>
          </rPr>
          <t>Bastien Revel:</t>
        </r>
        <r>
          <rPr>
            <sz val="9"/>
            <color indexed="81"/>
            <rFont val="Tahoma"/>
            <family val="2"/>
          </rPr>
          <t xml:space="preserve">
ILO</t>
        </r>
      </text>
    </comment>
    <comment ref="K11" authorId="0" shapeId="0" xr:uid="{00000000-0006-0000-0300-000008000000}">
      <text>
        <r>
          <rPr>
            <b/>
            <sz val="9"/>
            <color indexed="81"/>
            <rFont val="Tahoma"/>
            <family val="2"/>
          </rPr>
          <t>Bastien Revel:</t>
        </r>
        <r>
          <rPr>
            <sz val="9"/>
            <color indexed="81"/>
            <rFont val="Tahoma"/>
            <family val="2"/>
          </rPr>
          <t xml:space="preserve">
50/50</t>
        </r>
      </text>
    </comment>
    <comment ref="K12" authorId="0" shapeId="0" xr:uid="{00000000-0006-0000-0300-000009000000}">
      <text>
        <r>
          <rPr>
            <b/>
            <sz val="9"/>
            <color indexed="81"/>
            <rFont val="Tahoma"/>
            <family val="2"/>
          </rPr>
          <t>Bastien Revel:</t>
        </r>
        <r>
          <rPr>
            <sz val="9"/>
            <color indexed="81"/>
            <rFont val="Tahoma"/>
            <family val="2"/>
          </rPr>
          <t xml:space="preserve">
70/30</t>
        </r>
      </text>
    </comment>
    <comment ref="H14" authorId="0" shapeId="0" xr:uid="{00000000-0006-0000-0300-00000A000000}">
      <text>
        <r>
          <rPr>
            <b/>
            <sz val="9"/>
            <color indexed="81"/>
            <rFont val="Tahoma"/>
            <family val="2"/>
          </rPr>
          <t>Bastien Revel:</t>
        </r>
        <r>
          <rPr>
            <sz val="9"/>
            <color indexed="81"/>
            <rFont val="Tahoma"/>
            <family val="2"/>
          </rPr>
          <t xml:space="preserve">
all to check. </t>
        </r>
      </text>
    </comment>
    <comment ref="K14" authorId="0" shapeId="0" xr:uid="{00000000-0006-0000-0300-00000B000000}">
      <text>
        <r>
          <rPr>
            <b/>
            <sz val="9"/>
            <color indexed="81"/>
            <rFont val="Tahoma"/>
            <family val="2"/>
          </rPr>
          <t>Bastien Revel:</t>
        </r>
        <r>
          <rPr>
            <sz val="9"/>
            <color indexed="81"/>
            <rFont val="Tahoma"/>
            <family val="2"/>
          </rPr>
          <t xml:space="preserve">
50-50
workmen days</t>
        </r>
      </text>
    </comment>
    <comment ref="F16" authorId="0" shapeId="0" xr:uid="{00000000-0006-0000-0300-00000C000000}">
      <text>
        <r>
          <rPr>
            <b/>
            <sz val="9"/>
            <color indexed="81"/>
            <rFont val="Tahoma"/>
            <family val="2"/>
          </rPr>
          <t>Bastien Revel:</t>
        </r>
        <r>
          <rPr>
            <sz val="9"/>
            <color indexed="81"/>
            <rFont val="Tahoma"/>
            <family val="2"/>
          </rPr>
          <t xml:space="preserve">
70/30</t>
        </r>
      </text>
    </comment>
    <comment ref="H18" authorId="0" shapeId="0" xr:uid="{00000000-0006-0000-0300-00000D000000}">
      <text>
        <r>
          <rPr>
            <b/>
            <sz val="9"/>
            <color indexed="81"/>
            <rFont val="Tahoma"/>
            <family val="2"/>
          </rPr>
          <t>Bastien Revel:</t>
        </r>
        <r>
          <rPr>
            <sz val="9"/>
            <color indexed="81"/>
            <rFont val="Tahoma"/>
            <family val="2"/>
          </rPr>
          <t xml:space="preserve">
70/30</t>
        </r>
      </text>
    </comment>
    <comment ref="H21" authorId="0" shapeId="0" xr:uid="{00000000-0006-0000-0300-00000E000000}">
      <text>
        <r>
          <rPr>
            <b/>
            <sz val="9"/>
            <color indexed="81"/>
            <rFont val="Tahoma"/>
            <family val="2"/>
          </rPr>
          <t>Bastien Revel:</t>
        </r>
        <r>
          <rPr>
            <sz val="9"/>
            <color indexed="81"/>
            <rFont val="Tahoma"/>
            <family val="2"/>
          </rPr>
          <t xml:space="preserve">
ILO</t>
        </r>
      </text>
    </comment>
    <comment ref="K24" authorId="0" shapeId="0" xr:uid="{00000000-0006-0000-0300-00000F000000}">
      <text>
        <r>
          <rPr>
            <b/>
            <sz val="9"/>
            <color indexed="81"/>
            <rFont val="Tahoma"/>
            <family val="2"/>
          </rPr>
          <t>Bastien Revel:</t>
        </r>
        <r>
          <rPr>
            <sz val="9"/>
            <color indexed="81"/>
            <rFont val="Tahoma"/>
            <family val="2"/>
          </rPr>
          <t xml:space="preserve">
from last year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Bastien Revel</author>
  </authors>
  <commentList>
    <comment ref="J6" authorId="0" shapeId="0" xr:uid="{57D1DE7D-1F83-4C46-A371-2FF36DA677F0}">
      <text>
        <r>
          <rPr>
            <b/>
            <sz val="9"/>
            <color indexed="81"/>
            <rFont val="Tahoma"/>
            <family val="2"/>
          </rPr>
          <t>Bastien Revel:</t>
        </r>
        <r>
          <rPr>
            <sz val="9"/>
            <color indexed="81"/>
            <rFont val="Tahoma"/>
            <family val="2"/>
          </rPr>
          <t xml:space="preserve">
AlMajmoua &amp; IRC</t>
        </r>
      </text>
    </comment>
    <comment ref="J7" authorId="0" shapeId="0" xr:uid="{DBC2CEBB-6698-4924-BB65-2C64DFD16CC5}">
      <text>
        <r>
          <rPr>
            <b/>
            <sz val="9"/>
            <color indexed="81"/>
            <rFont val="Tahoma"/>
            <family val="2"/>
          </rPr>
          <t>Bastien Revel:</t>
        </r>
        <r>
          <rPr>
            <sz val="9"/>
            <color indexed="81"/>
            <rFont val="Tahoma"/>
            <family val="2"/>
          </rPr>
          <t xml:space="preserve">
Mercy Corps, UNDP</t>
        </r>
      </text>
    </comment>
    <comment ref="M7" authorId="0" shapeId="0" xr:uid="{F9E06C16-471A-46D5-A67D-A7F8AD7BA394}">
      <text>
        <r>
          <rPr>
            <b/>
            <sz val="9"/>
            <color indexed="81"/>
            <rFont val="Tahoma"/>
            <family val="2"/>
          </rPr>
          <t>Bastien Revel:</t>
        </r>
        <r>
          <rPr>
            <sz val="9"/>
            <color indexed="81"/>
            <rFont val="Tahoma"/>
            <family val="2"/>
          </rPr>
          <t xml:space="preserve">
70/30</t>
        </r>
      </text>
    </comment>
    <comment ref="M8" authorId="0" shapeId="0" xr:uid="{5239FAF9-DFE7-4974-A998-647E3AE2A71E}">
      <text>
        <r>
          <rPr>
            <b/>
            <sz val="9"/>
            <color indexed="81"/>
            <rFont val="Tahoma"/>
            <family val="2"/>
          </rPr>
          <t>Bastien Revel:</t>
        </r>
        <r>
          <rPr>
            <sz val="9"/>
            <color indexed="81"/>
            <rFont val="Tahoma"/>
            <family val="2"/>
          </rPr>
          <t xml:space="preserve">
70/30</t>
        </r>
      </text>
    </comment>
    <comment ref="J9" authorId="0" shapeId="0" xr:uid="{43DE8DC7-89F9-4EA1-A9D1-1EDB0C83D323}">
      <text>
        <r>
          <rPr>
            <b/>
            <sz val="9"/>
            <color indexed="81"/>
            <rFont val="Tahoma"/>
            <family val="2"/>
          </rPr>
          <t>Bastien Revel:</t>
        </r>
        <r>
          <rPr>
            <sz val="9"/>
            <color indexed="81"/>
            <rFont val="Tahoma"/>
            <family val="2"/>
          </rPr>
          <t xml:space="preserve">
Mercy Corps, UNDP</t>
        </r>
      </text>
    </comment>
    <comment ref="M9" authorId="0" shapeId="0" xr:uid="{F9F8E55A-D0AD-4F37-8F4E-2A1CC60AFBE7}">
      <text>
        <r>
          <rPr>
            <b/>
            <sz val="9"/>
            <color indexed="81"/>
            <rFont val="Tahoma"/>
            <family val="2"/>
          </rPr>
          <t>Bastien Revel:</t>
        </r>
        <r>
          <rPr>
            <sz val="9"/>
            <color indexed="81"/>
            <rFont val="Tahoma"/>
            <family val="2"/>
          </rPr>
          <t xml:space="preserve">
50-50</t>
        </r>
      </text>
    </comment>
    <comment ref="J11" authorId="0" shapeId="0" xr:uid="{7F85E348-1B42-4CAB-AABF-D49288B9C0EA}">
      <text>
        <r>
          <rPr>
            <b/>
            <sz val="9"/>
            <color indexed="81"/>
            <rFont val="Tahoma"/>
            <family val="2"/>
          </rPr>
          <t>Bastien Revel:</t>
        </r>
        <r>
          <rPr>
            <sz val="9"/>
            <color indexed="81"/>
            <rFont val="Tahoma"/>
            <family val="2"/>
          </rPr>
          <t xml:space="preserve">
ILO</t>
        </r>
      </text>
    </comment>
    <comment ref="M11" authorId="0" shapeId="0" xr:uid="{0B2D350E-2BB4-4872-8F6A-EDBE12619FE2}">
      <text>
        <r>
          <rPr>
            <b/>
            <sz val="9"/>
            <color indexed="81"/>
            <rFont val="Tahoma"/>
            <family val="2"/>
          </rPr>
          <t>Bastien Revel:</t>
        </r>
        <r>
          <rPr>
            <sz val="9"/>
            <color indexed="81"/>
            <rFont val="Tahoma"/>
            <family val="2"/>
          </rPr>
          <t xml:space="preserve">
50/50</t>
        </r>
      </text>
    </comment>
    <comment ref="M12" authorId="0" shapeId="0" xr:uid="{998918EC-6F6C-4BF4-9886-22470F17BF96}">
      <text>
        <r>
          <rPr>
            <b/>
            <sz val="9"/>
            <color indexed="81"/>
            <rFont val="Tahoma"/>
            <family val="2"/>
          </rPr>
          <t>Bastien Revel:</t>
        </r>
        <r>
          <rPr>
            <sz val="9"/>
            <color indexed="81"/>
            <rFont val="Tahoma"/>
            <family val="2"/>
          </rPr>
          <t xml:space="preserve">
70/30</t>
        </r>
      </text>
    </comment>
    <comment ref="J14" authorId="0" shapeId="0" xr:uid="{6F8435B5-DE1A-44A7-87D6-80A8A3CBD0FF}">
      <text>
        <r>
          <rPr>
            <b/>
            <sz val="9"/>
            <color indexed="81"/>
            <rFont val="Tahoma"/>
            <family val="2"/>
          </rPr>
          <t>Bastien Revel:</t>
        </r>
        <r>
          <rPr>
            <sz val="9"/>
            <color indexed="81"/>
            <rFont val="Tahoma"/>
            <family val="2"/>
          </rPr>
          <t xml:space="preserve">
all to check. </t>
        </r>
      </text>
    </comment>
    <comment ref="M14" authorId="0" shapeId="0" xr:uid="{1564646A-79C3-4770-8E97-DD4D59A1EBF1}">
      <text>
        <r>
          <rPr>
            <b/>
            <sz val="9"/>
            <color indexed="81"/>
            <rFont val="Tahoma"/>
            <family val="2"/>
          </rPr>
          <t>Bastien Revel:</t>
        </r>
        <r>
          <rPr>
            <sz val="9"/>
            <color indexed="81"/>
            <rFont val="Tahoma"/>
            <family val="2"/>
          </rPr>
          <t xml:space="preserve">
50-50
workmen days</t>
        </r>
      </text>
    </comment>
    <comment ref="F16" authorId="0" shapeId="0" xr:uid="{0BA4EC3E-B762-47B6-86CA-66419C30532D}">
      <text>
        <r>
          <rPr>
            <b/>
            <sz val="9"/>
            <color indexed="81"/>
            <rFont val="Tahoma"/>
            <family val="2"/>
          </rPr>
          <t>Bastien Revel:</t>
        </r>
        <r>
          <rPr>
            <sz val="9"/>
            <color indexed="81"/>
            <rFont val="Tahoma"/>
            <family val="2"/>
          </rPr>
          <t xml:space="preserve">
70/30</t>
        </r>
      </text>
    </comment>
    <comment ref="I16" authorId="0" shapeId="0" xr:uid="{E3CB4063-D299-4350-B6DD-C8B0F99250D1}">
      <text>
        <r>
          <rPr>
            <b/>
            <sz val="9"/>
            <color indexed="81"/>
            <rFont val="Tahoma"/>
            <family val="2"/>
          </rPr>
          <t>Bastien Revel:</t>
        </r>
        <r>
          <rPr>
            <sz val="9"/>
            <color indexed="81"/>
            <rFont val="Tahoma"/>
            <family val="2"/>
          </rPr>
          <t xml:space="preserve">
IRC, UNDP</t>
        </r>
      </text>
    </comment>
    <comment ref="F18" authorId="0" shapeId="0" xr:uid="{420FAC6C-7EF4-469D-BD2A-A0A29A0E2D74}">
      <text>
        <r>
          <rPr>
            <b/>
            <sz val="9"/>
            <color indexed="81"/>
            <rFont val="Tahoma"/>
            <family val="2"/>
          </rPr>
          <t>Bastien Revel:</t>
        </r>
        <r>
          <rPr>
            <sz val="9"/>
            <color indexed="81"/>
            <rFont val="Tahoma"/>
            <family val="2"/>
          </rPr>
          <t xml:space="preserve">
70/30</t>
        </r>
      </text>
    </comment>
    <comment ref="I18" authorId="0" shapeId="0" xr:uid="{7B49E7B0-F791-48BD-ABAB-BE6AF244E8A9}">
      <text>
        <r>
          <rPr>
            <b/>
            <sz val="9"/>
            <color indexed="81"/>
            <rFont val="Tahoma"/>
            <family val="2"/>
          </rPr>
          <t>Bastien Revel:</t>
        </r>
        <r>
          <rPr>
            <sz val="9"/>
            <color indexed="81"/>
            <rFont val="Tahoma"/>
            <family val="2"/>
          </rPr>
          <t xml:space="preserve">
IRC, UNDP</t>
        </r>
      </text>
    </comment>
    <comment ref="J21" authorId="0" shapeId="0" xr:uid="{6345F8F9-A0F6-4774-864C-E5D89C19D644}">
      <text>
        <r>
          <rPr>
            <b/>
            <sz val="9"/>
            <color indexed="81"/>
            <rFont val="Tahoma"/>
            <family val="2"/>
          </rPr>
          <t>Bastien Revel:</t>
        </r>
        <r>
          <rPr>
            <sz val="9"/>
            <color indexed="81"/>
            <rFont val="Tahoma"/>
            <family val="2"/>
          </rPr>
          <t xml:space="preserve">
ILO</t>
        </r>
      </text>
    </comment>
    <comment ref="M24" authorId="0" shapeId="0" xr:uid="{B8D0D4E5-A6DB-4518-8D46-F0A24B5446A0}">
      <text>
        <r>
          <rPr>
            <b/>
            <sz val="9"/>
            <color indexed="81"/>
            <rFont val="Tahoma"/>
            <family val="2"/>
          </rPr>
          <t>Bastien Revel:</t>
        </r>
        <r>
          <rPr>
            <sz val="9"/>
            <color indexed="81"/>
            <rFont val="Tahoma"/>
            <family val="2"/>
          </rPr>
          <t xml:space="preserve">
from last year</t>
        </r>
      </text>
    </comment>
    <comment ref="N24" authorId="0" shapeId="0" xr:uid="{7E2C04D5-DAEC-4AC4-8A1E-170E6BF8EBBB}">
      <text>
        <r>
          <rPr>
            <b/>
            <sz val="9"/>
            <color indexed="81"/>
            <rFont val="Tahoma"/>
            <family val="2"/>
          </rPr>
          <t>Bastien Revel:</t>
        </r>
        <r>
          <rPr>
            <sz val="9"/>
            <color indexed="81"/>
            <rFont val="Tahoma"/>
            <family val="2"/>
          </rPr>
          <t xml:space="preserve">
from last year</t>
        </r>
      </text>
    </comment>
  </commentList>
</comments>
</file>

<file path=xl/sharedStrings.xml><?xml version="1.0" encoding="utf-8"?>
<sst xmlns="http://schemas.openxmlformats.org/spreadsheetml/2006/main" count="1254" uniqueCount="586">
  <si>
    <t>PRS</t>
  </si>
  <si>
    <t>PRL</t>
  </si>
  <si>
    <t>Result</t>
  </si>
  <si>
    <t>ID</t>
  </si>
  <si>
    <t>Indicators</t>
  </si>
  <si>
    <t>Baseline</t>
  </si>
  <si>
    <t>A</t>
  </si>
  <si>
    <t>B</t>
  </si>
  <si>
    <t>C</t>
  </si>
  <si>
    <t>Indicator</t>
  </si>
  <si>
    <t>Description/ definition</t>
  </si>
  <si>
    <t>MoV / Responsible</t>
  </si>
  <si>
    <t>Unit</t>
  </si>
  <si>
    <t>Frequency</t>
  </si>
  <si>
    <t>Bi-yearly</t>
  </si>
  <si>
    <t>Quarterly</t>
  </si>
  <si>
    <t>List Activities under this output 1.1</t>
  </si>
  <si>
    <t>SYR</t>
  </si>
  <si>
    <t>LEB</t>
  </si>
  <si>
    <t>List Activities under this output 1.2</t>
  </si>
  <si>
    <t>List Activities under this output 1.3</t>
  </si>
  <si>
    <t>INSTIT</t>
  </si>
  <si>
    <t>Beneficiary</t>
  </si>
  <si>
    <t>Indiv</t>
  </si>
  <si>
    <t>Doc</t>
  </si>
  <si>
    <t>Target</t>
  </si>
  <si>
    <t>Achieved</t>
  </si>
  <si>
    <t>List Activities under this output 2.1</t>
  </si>
  <si>
    <t>List Activities under this output 2.2</t>
  </si>
  <si>
    <t>List Activities under this output 3.1</t>
  </si>
  <si>
    <t>List Activities under this output 3.2</t>
  </si>
  <si>
    <t>Annually</t>
  </si>
  <si>
    <t>Monthly</t>
  </si>
  <si>
    <t>n/a</t>
  </si>
  <si>
    <t>Protection Output</t>
  </si>
  <si>
    <t>Budget 2018</t>
  </si>
  <si>
    <t>Budget 2019</t>
  </si>
  <si>
    <t>Budget 2020</t>
  </si>
  <si>
    <t>%Hum 2018</t>
  </si>
  <si>
    <t>%Stab 2018</t>
  </si>
  <si>
    <t>%Hum 2019</t>
  </si>
  <si>
    <t>%Stab 2019</t>
  </si>
  <si>
    <t>%Hum 2020</t>
  </si>
  <si>
    <t>%Stab 2020</t>
  </si>
  <si>
    <t>PROTECTION SECTOR BUDGET AT OUTPUT LEVEL - 2017-2020</t>
  </si>
  <si>
    <t>LIVELIHOODS SECTOR LOGFRAME - 2017-2020</t>
  </si>
  <si>
    <r>
      <rPr>
        <b/>
        <sz val="12"/>
        <color rgb="FFFFFFFF"/>
        <rFont val="Calibri"/>
        <family val="2"/>
      </rPr>
      <t>Outcome 1</t>
    </r>
    <r>
      <rPr>
        <sz val="12"/>
        <color rgb="FFFFFFFF"/>
        <rFont val="Calibri"/>
        <family val="2"/>
      </rPr>
      <t xml:space="preserve">: </t>
    </r>
    <r>
      <rPr>
        <sz val="10"/>
        <color rgb="FFFFFFFF"/>
        <rFont val="Calibri"/>
        <family val="2"/>
      </rPr>
      <t xml:space="preserve">
Stimulate local economic development and market systems to create income generating opportunities and employment</t>
    </r>
  </si>
  <si>
    <t># total number of job created / maintained</t>
  </si>
  <si>
    <t>Project reports from partners based on follow up individually (by phone or through visit) with all supported businesses after the support (grant, training) has been provided , 3 to 6 months after the support to the business ended.</t>
  </si>
  <si>
    <t>job</t>
  </si>
  <si>
    <t>Supported Lebanese  MSMEs and cooperatives who report increasing profitability / production / expanded market access (new contracts, clients, market) 6 months after receiving support</t>
  </si>
  <si>
    <t>Project reports from partners based on follow up monitoring to supported Lebanese MSMEs, activity info</t>
  </si>
  <si>
    <t>Microbusn</t>
  </si>
  <si>
    <t>SME</t>
  </si>
  <si>
    <t>Startup</t>
  </si>
  <si>
    <t>Coop</t>
  </si>
  <si>
    <t xml:space="preserve"># of MSMEs &amp; cooperatives supported through business management trainings, financial/non-financial services or technology transfer.  </t>
  </si>
  <si>
    <t xml:space="preserve">Micro-enterprises, start-ups, SMEs &amp; cooperatives benefiting from one or all of the following services: entrepreneurial training, access to financial/non-financial  services or technology transfer.  </t>
  </si>
  <si>
    <t>project reports from partners based on follow up monitoring to supported Lebanese MSMEs, activity info</t>
  </si>
  <si>
    <t>busn</t>
  </si>
  <si>
    <t># of new Lebanese MSMEs established (functional after 6 months)</t>
  </si>
  <si>
    <t xml:space="preserve">As per MoET SME strategy: Micro-entreprises are below 10 employees, below LBP 500mn annual turn over. SMEs are between 10 and 100 employees, LBP 500Mn to 25Bn annual turnover.
Established means operational with income being accrued. </t>
  </si>
  <si>
    <t>project reports from partners based on follow up individually (by phone or through visit) with all supported businesses after the support (grant, training) has been provided , 3 to 6 months after the support to the business ended</t>
  </si>
  <si>
    <t xml:space="preserve">Activity 1: Provision of business management training and business development services including marketing, book keeping, working conditions, accounting, legal support, community based management training, procurement support etc.  </t>
  </si>
  <si>
    <t>Activity 2: Expansion of financial services programs targeting vulnerable micro-enterprises</t>
  </si>
  <si>
    <t>Activity 3: Provision of (start-up) grants (cash / in-kind)</t>
  </si>
  <si>
    <t xml:space="preserve">Activity 4: Provide (green) technology transfers to MSMEs/cooperatives, where possible involving research centers and universities to support innovation </t>
  </si>
  <si>
    <t>Activity 5: Provide incubation services to start up and MSMEs</t>
  </si>
  <si>
    <t>Activity 6: Support social enterprise projects</t>
  </si>
  <si>
    <t>Activity 7: Fill identified financing gaps by supporting development of financing alternatives (debt, equity, grants) at the growth stage of SMEs</t>
  </si>
  <si>
    <r>
      <rPr>
        <b/>
        <sz val="10"/>
        <color rgb="FF000000"/>
        <rFont val="Calibri"/>
        <family val="2"/>
      </rPr>
      <t>Output 1.2:</t>
    </r>
    <r>
      <rPr>
        <sz val="10"/>
        <color rgb="FF000000"/>
        <rFont val="Calibri"/>
        <family val="2"/>
      </rPr>
      <t xml:space="preserve"> Competitive integrated value chains (VC) strengthened and upgraded</t>
    </r>
  </si>
  <si>
    <t># of VCs valorized and/or being upgraded</t>
  </si>
  <si>
    <t>One value chain is considered upgraded when all the prioritized interventions identified in the assessment are addressed</t>
  </si>
  <si>
    <t>partners project report</t>
  </si>
  <si>
    <t>VC</t>
  </si>
  <si>
    <t>National VC</t>
  </si>
  <si>
    <t>Local VC</t>
  </si>
  <si>
    <t># of jobs created/maintained in targeted value chains</t>
  </si>
  <si>
    <t>See above</t>
  </si>
  <si>
    <t>TOTAL</t>
  </si>
  <si>
    <t xml:space="preserve">Activity 1: Assessments to identify value chains in need of support at the territorial level, focusing on strategic pro-poor value chains / sectors and to identify gaps or constraints in the value chains. </t>
  </si>
  <si>
    <t>Activity 2: Implement  value chain interventions addressing main gaps in value chains</t>
  </si>
  <si>
    <t>Activity 3: Support for activities pertaining to support for foreign market access (particularly the EU,GCC, Eastern European countries, MERCOSUR, Iran and Russia)</t>
  </si>
  <si>
    <r>
      <rPr>
        <b/>
        <sz val="10"/>
        <rFont val="Calibri"/>
        <family val="2"/>
      </rPr>
      <t>Output 1.3:</t>
    </r>
    <r>
      <rPr>
        <sz val="10"/>
        <rFont val="Calibri"/>
        <family val="2"/>
      </rPr>
      <t xml:space="preserve"> Job creation in vulnerable areas fostered through labour-intensive investments in productive public infrastructure and environmental assets</t>
    </r>
  </si>
  <si>
    <t># of workmen days generated</t>
  </si>
  <si>
    <t>Total value of capital investment contracted through private sector</t>
  </si>
  <si>
    <t># of days during which public work beneficiaries are mobilized through municipal infrastructure and environmental assets improvement</t>
  </si>
  <si>
    <t>value of investment (equipment, material, labour)</t>
  </si>
  <si>
    <t>Activity info</t>
  </si>
  <si>
    <t>monthly</t>
  </si>
  <si>
    <t>WMD</t>
  </si>
  <si>
    <t>USD</t>
  </si>
  <si>
    <t>Activity 1: Upgrade public and municipal infrastructure  (irrigation canals, agricultural roads, road rehabilitation, public infrastructure upgrading including painting, repair, public space rehabilitation, garbage collection and cleaning services…)</t>
  </si>
  <si>
    <t>Activity 2: Improve environmental assets (rainwater harvesting, forestation, reforestation, cleaning, pruning, felling, Cleaning of drainage, replenishment of nurseries,  canals and rivers for flood prevention, construction of flood mitigation reservoirs and structures such as contour walls, check dams, and plant green areas in order to reduce flood risk, etc...).</t>
  </si>
  <si>
    <t>Activity 3: Total value of capital investment contracted through private sector</t>
  </si>
  <si>
    <t>Activty 4: # of targeted villages benefiting from improved infrastructure and environmental assets</t>
  </si>
  <si>
    <r>
      <rPr>
        <b/>
        <sz val="12"/>
        <color rgb="FFFFFFFF"/>
        <rFont val="Calibri"/>
        <family val="2"/>
      </rPr>
      <t xml:space="preserve">Outcome 2: </t>
    </r>
    <r>
      <rPr>
        <b/>
        <sz val="10"/>
        <color rgb="FFFFFFFF"/>
        <rFont val="Calibri"/>
        <family val="2"/>
      </rPr>
      <t xml:space="preserve">
</t>
    </r>
    <r>
      <rPr>
        <sz val="10"/>
        <color rgb="FFFFFFFF"/>
        <rFont val="Calibri"/>
        <family val="2"/>
      </rPr>
      <t>Improve workforce employability</t>
    </r>
  </si>
  <si>
    <t># of job seekers placed into jobs (at least 50% women)</t>
  </si>
  <si>
    <t># targeted vulnerable persons engaged in home-based income generation (at least 50% women)</t>
  </si>
  <si>
    <t>Individuals using the skills gained in trainings for activities at home</t>
  </si>
  <si>
    <t>partners report in activity info</t>
  </si>
  <si>
    <r>
      <rPr>
        <b/>
        <sz val="10"/>
        <color rgb="FF000000"/>
        <rFont val="Calibri"/>
        <family val="2"/>
      </rPr>
      <t>Output 2.1:</t>
    </r>
    <r>
      <rPr>
        <sz val="10"/>
        <color rgb="FF000000"/>
        <rFont val="Calibri"/>
        <family val="2"/>
      </rPr>
      <t xml:space="preserve"> Technical support to vulnerable people in marketable skills provided </t>
    </r>
  </si>
  <si>
    <t>Job seekers supported through market-based skills trainings</t>
  </si>
  <si>
    <t>Activity 1: Provision of market based skills (re-) training programmes, in particular for women and youth, based on market demand and supply.</t>
  </si>
  <si>
    <r>
      <rPr>
        <b/>
        <sz val="10"/>
        <color rgb="FF000000"/>
        <rFont val="Calibri"/>
        <family val="2"/>
      </rPr>
      <t>Output 2.2:</t>
    </r>
    <r>
      <rPr>
        <sz val="10"/>
        <color rgb="FF000000"/>
        <rFont val="Calibri"/>
        <family val="2"/>
      </rPr>
      <t xml:space="preserve"> Career guidance, job matching and apprentice/internship schemes offered to job seekers</t>
    </r>
  </si>
  <si>
    <t>Job seekers supported through internships, apprenticeships, on-the-job schemes</t>
  </si>
  <si>
    <t># of targeted job seekers supported to access employment through career guidance, coaching or individual follow-up services (at least 50% women)</t>
  </si>
  <si>
    <t>Individuals supported to access employment after receiving employment services and trainings</t>
  </si>
  <si>
    <t>partners report in activity info based on percentage of beneficiaries</t>
  </si>
  <si>
    <t># of targeted job seekers supported to start their own business (at least 50% women)</t>
  </si>
  <si>
    <t>Individuals receiving entrepreneurship support (through start-up grants, incubation services…)</t>
  </si>
  <si>
    <t>Activity 1: Implementation of (paid) internship, on-the-job training or apprenticeship programmes for youth within Lebanese entities</t>
  </si>
  <si>
    <t xml:space="preserve">Activity 2: Support the activities (including access to labour market information; career guidance; counseling; job matching; etc) and strengthen the capacity of employment services centers and the establishment of new centers where needed. </t>
  </si>
  <si>
    <t>Activity 3: Provision of entrepreneurship services to job seekers (including the provision of financial / technical support, etc.)</t>
  </si>
  <si>
    <r>
      <rPr>
        <b/>
        <sz val="12"/>
        <color rgb="FFFFFFFF"/>
        <rFont val="Calibri"/>
        <family val="2"/>
      </rPr>
      <t>Outcome 3</t>
    </r>
    <r>
      <rPr>
        <sz val="12"/>
        <color rgb="FFFFFFFF"/>
        <rFont val="Calibri"/>
        <family val="2"/>
      </rPr>
      <t xml:space="preserve">: </t>
    </r>
    <r>
      <rPr>
        <sz val="10"/>
        <color rgb="FFFFFFFF"/>
        <rFont val="Calibri"/>
        <family val="2"/>
      </rPr>
      <t xml:space="preserve">
Strengthen policy development and enabling environment for job creation</t>
    </r>
  </si>
  <si>
    <t># of policies, regulations and strategies amended and/or proposed approved by the Government</t>
  </si>
  <si>
    <t>Increase in ranking of Doing Business (World Bank)</t>
  </si>
  <si>
    <t>Decree, regulation,  policy and strategy in place to support livelihoods, job creation, MSMEs or business eco-system</t>
  </si>
  <si>
    <t>Doing Business provides objective measures of business regulations (and their enforcement) and enables investors and entrepreneurs to assess the quality of a country's business environment</t>
  </si>
  <si>
    <t>Official Gazettes &amp; Official document from GoL and partners report</t>
  </si>
  <si>
    <t>World Bank Doing business ranking</t>
  </si>
  <si>
    <t>126th</t>
  </si>
  <si>
    <t xml:space="preserve"> (including 4 related to decent work - child labour, informality, monitoring of SMEs, Labour Inspection capacity - 3 related to advocacy /awareness-raising - and 12 related to the enabling environment)</t>
  </si>
  <si>
    <r>
      <t xml:space="preserve">Output 3.1: </t>
    </r>
    <r>
      <rPr>
        <sz val="10"/>
        <rFont val="Calibri"/>
        <family val="2"/>
      </rPr>
      <t>Decrees/regulations/awareness-raising material on decent work conditions developed and or/approved</t>
    </r>
  </si>
  <si>
    <t># awareness-raising/advocacy material on labour regulations and decent work developed</t>
  </si>
  <si>
    <t xml:space="preserve">Decree, regulation, administrative instruction related to decent work defined by the International Labour Organization and endorsed by the international community as being productive work in conditions of freedom, equity, security and human dignity. </t>
  </si>
  <si>
    <t>Awareness-raising/advocacy tools and material developed by partners to build the capacity of all relevant stakeholders and promote/improve decent work conditions in Lebanon.</t>
  </si>
  <si>
    <t>Official Gazettes</t>
  </si>
  <si>
    <t>Partners reporting on Activity Info</t>
  </si>
  <si>
    <t>Decrees</t>
  </si>
  <si>
    <t>Material</t>
  </si>
  <si>
    <t>child labour, informality, monitoring of SMEs, Labour Inspection capacity</t>
  </si>
  <si>
    <t>awareness-raising material developed for MSMEs/partners on labour regulations, decent work, child labour…</t>
  </si>
  <si>
    <t>Activity 1: Address decent work deficits such as lack of regulations and enforcement that safeguard informal work, decreasing working conditions, child labour through capacity support to and policy development with the Ministry of Labour</t>
  </si>
  <si>
    <t>Activity 2: Support selected responses aiming at improving working conditions and to address child labor and growing informality (with child protection partners)</t>
  </si>
  <si>
    <t>Activity 3: Strengthen vulnerable enterprises through provision of measures to counter child-labor</t>
  </si>
  <si>
    <t>Activity 4: Support the MoL in areas of labor administration, implementation of the decent work country programme, and labour inspection capacity</t>
  </si>
  <si>
    <t>Activity 5: Conduct research and surveys on decent work</t>
  </si>
  <si>
    <t>Activity 6: Develop advocacy/awareness-raising campaigns and material on labor standards and regulations</t>
  </si>
  <si>
    <r>
      <t>Output 3.2:</t>
    </r>
    <r>
      <rPr>
        <sz val="10"/>
        <color rgb="FF000000"/>
        <rFont val="Calibri"/>
        <family val="2"/>
      </rPr>
      <t xml:space="preserve"> Policies, strategies and plans supporting job creation, MSMEs and livelihoods developed to improve the business eco-system</t>
    </r>
  </si>
  <si>
    <t xml:space="preserve"># of policies, strategies and plans amended, formulated and/or proposed to the Government </t>
  </si>
  <si>
    <t>Policy, strategy, plan in place to support livelihoods, job creations, MSMEs or business eco-system</t>
  </si>
  <si>
    <t>Official document from GoL and partners report</t>
  </si>
  <si>
    <t>(support to MoET SME strategy, MEHE TVET strategy, national livelihoods assessments (Mind the gap, value  chain assessments…), industrial zones</t>
  </si>
  <si>
    <t>Development of Labour Market Strategy, Establish SME Observatory, Develop National Livelihoods Plan, 2 LED, NEO Database, Work with MEHE and other relevant ministries on TVET coordination and reform, 2 National Survey (labour market needs, value chain assessments...). 3 Industrial Zones</t>
  </si>
  <si>
    <t>Activity 1: Support employment policy and labour market strategy</t>
  </si>
  <si>
    <t>Activity 2: Establish SME observatory</t>
  </si>
  <si>
    <t>Activity 3: Development of National Liveilhoods Plan</t>
  </si>
  <si>
    <t>Activity 4: Development of participatory local economic development plans with public and private actors.</t>
  </si>
  <si>
    <t>Activity 5: Support MOL and NEO in the development of in-house automation and database management to allow for the efficiency of work process and the analysis &amp; control of labor data.</t>
  </si>
  <si>
    <t>Activity 6: Support to strengthen the Technical and Vocational Education and Training (TVET) and improve quality of skills training curricula to reflect market needs (together with Education Sector and relevant ministries)</t>
  </si>
  <si>
    <t>Activity 7 : Conduct livelihoods sector surveys and set up data collection systems for knowledge management in the Livelihoods sector</t>
  </si>
  <si>
    <t>Activity 8: Support/expand current effective institutions that support the existing ecosystem for MSME (Business Development Centers, LEDAs, MFI, Equity Financers ect….)</t>
  </si>
  <si>
    <t>Activity 9: Support MoET in the implementation of its SME Strategy</t>
  </si>
  <si>
    <t>Activity 10: Support MoL in development of Industrial Zones</t>
  </si>
  <si>
    <t>Support to the creation of industrial zones, defined by UNIDO as an area of land developed and subdivided into plots according to a comprehensive plan with or without built-up factories, sometimes with common facilities for the use of a group of industries and clusters, which aim at reducing production costs, attracting investments, fostering skilled manpower, facilitating industrial innovation and economic development.</t>
  </si>
  <si>
    <t>Feasibility studies / master plans</t>
  </si>
  <si>
    <t xml:space="preserve"> 3.2.9.1: # of feasibility studies and master-plans for industrial zones developed</t>
  </si>
  <si>
    <t>Activity-3.2.9: Development of identified industrial zones to enhance the competitiveness of the national industrial sector
In Activity Info: Development of Industrial zones</t>
  </si>
  <si>
    <t>Agreements</t>
  </si>
  <si>
    <t>3.2.8.3: # of agreements signed</t>
  </si>
  <si>
    <t>Workshops / trainings</t>
  </si>
  <si>
    <t>3.2.8.2: # of workshops/ trainings conducted</t>
  </si>
  <si>
    <t>It refers to government agencies or economic/business development entities which create a conducive environment for the sustainable economic growth of local companies.</t>
  </si>
  <si>
    <t>Institutions</t>
  </si>
  <si>
    <t>3.2.8.1: # of institutions supported</t>
  </si>
  <si>
    <t>Activity-3.2.8: Strengthen/expand current effective institutions that support the existing ecosystem for MSMEs (Business Development Centers, LEDAs, MFI, Equity Financers, etc.)
In Activity info: Support MSMEs ecosystem</t>
  </si>
  <si>
    <t>Surveys</t>
  </si>
  <si>
    <t>3.2.7.1: # of sector surveys conducted</t>
  </si>
  <si>
    <t>Activity-3.2.7: Conduct Livelihoods sector surveys and set up data collection systems for knowledge management
In Activity info: Livelihoods assessments</t>
  </si>
  <si>
    <t>Support in the acquisition of practical skills, attitudes, understanding and knowledge which address labour market needs and gaps.</t>
  </si>
  <si>
    <t>Trainings</t>
  </si>
  <si>
    <t>3.2.6.1: # of interventions to strengthen the formal and non-formal TVET or to improve quality of training</t>
  </si>
  <si>
    <t>Activity-3.2.6: Support to strengthen Technical and Vocational Education and Training (TVET) and improve quality of skills training curricula to reflect market needs (with the Education Sector and relevant ministries)
In Activity info: Support MEHE development of VT</t>
  </si>
  <si>
    <t>Relevant hardware and software are available and installed based on jointly agreed specifications</t>
  </si>
  <si>
    <t>Software</t>
  </si>
  <si>
    <t>3.2.5.1: # of Hardware and Software provided</t>
  </si>
  <si>
    <t>Activity-3.2.5: Support MOL and NEO in the development of in-house automation and database management to allow for the efficiency of work process and the analysis &amp; control of labor data
In Activity info: Support MoL development of IM system</t>
  </si>
  <si>
    <t>Activities ensuring that LED plans (which aim at enhancing competitiveness and sustainable/inclusive growth), are formulated and readily available</t>
  </si>
  <si>
    <t>Plans</t>
  </si>
  <si>
    <t>3.2.4.1: # of LED plans</t>
  </si>
  <si>
    <t>Activity-3.2.4: Development of participatory local economic development plans with public and private sector actors</t>
  </si>
  <si>
    <t>Support MoSA in the organization of a national workshop to initiate the development of a livelihoods plan with all relevant line ministries</t>
  </si>
  <si>
    <t>Plan</t>
  </si>
  <si>
    <t>3.2.3.1: National Livelihoods Plan developed</t>
  </si>
  <si>
    <t>Activity-3.2.3: Development of National Livelihoods Plan</t>
  </si>
  <si>
    <t>Activities involving notably the setting up of the SME database &amp; IT system (to be linked with MoI, MoF, MoL, CDR, ALI, Chambers of Commerce).</t>
  </si>
  <si>
    <t>SME observatory</t>
  </si>
  <si>
    <t>3.2.2.1: SME observatory established</t>
  </si>
  <si>
    <t xml:space="preserve"> Activity-3.2.2: Establish SME observatory as per MoET strategy</t>
  </si>
  <si>
    <t>Programmatic interventions (including technical workshops) implemented to strengthen the employment policy and job market strategy.</t>
  </si>
  <si>
    <t>3.2.1.1: # of technical workshops / trainings to support national employment policy and/ or labor market strategy</t>
  </si>
  <si>
    <t>Activity-3.2.1: Support employment policy and labour market strategy</t>
  </si>
  <si>
    <t>Output indicators are not in activity info</t>
  </si>
  <si>
    <t>Description Arabic</t>
  </si>
  <si>
    <t>Output 3.2 indicators (national level, same form as 3.1)</t>
  </si>
  <si>
    <t xml:space="preserve">Material </t>
  </si>
  <si>
    <t xml:space="preserve">3.1.6.2: # of advocacy/awareness-raising material developed </t>
  </si>
  <si>
    <t>Campaigns</t>
  </si>
  <si>
    <t xml:space="preserve">3.1.6.1: # of advocacy/awareness-raising campaigns conducted </t>
  </si>
  <si>
    <t xml:space="preserve"> Activity-3.1.6: Develop advocacy/awareness-raising campaigns and material on labor standards and regulations</t>
  </si>
  <si>
    <t xml:space="preserve">research </t>
  </si>
  <si>
    <t>3.1.5.1: # of research and surveys conducted</t>
  </si>
  <si>
    <t xml:space="preserve"> Activity-3.1.5: Conduct research and surveys on decent work</t>
  </si>
  <si>
    <t>Interventions</t>
  </si>
  <si>
    <t>3.1.4.3: # of interventions aiming at enhancing labour administration &amp; inspection</t>
  </si>
  <si>
    <t>Officials</t>
  </si>
  <si>
    <t>3.1.4.2: # of officials trained</t>
  </si>
  <si>
    <t>Inspectors</t>
  </si>
  <si>
    <t>3.1.4.1: # of additional inspectors supported</t>
  </si>
  <si>
    <t xml:space="preserve">Support provided to enhance the capacities of the labour administration/inspection services including, but not limited to: 1) secure the enforcement of the legal provisions relating to working conditions; 2) supply technical information and advice to employers and workers, and; 3) bring to the notice of the relevant authority defects or abuses not specifically covered by existing legal provisions. </t>
  </si>
  <si>
    <t xml:space="preserve"> Activity-3.1.4: Support the MoL in areas of labor administration, implementation of a decent work country programme, and labour inspection capacity
In Activity Info: Support MoL on labor administration and inspection</t>
  </si>
  <si>
    <t>MSMEs</t>
  </si>
  <si>
    <t>3.1.3.1: # of MSMES strengthened with measures/mechanisms aimed at improving working conditions/countering child-labour</t>
  </si>
  <si>
    <t>Vulnerable companies refer to businesses which are at risk of /or already engaged in child labor and /or are struggling to ensure satisfactory working conditions to their employees (either because of their size, lack of resources and/or lack of awareness).
These companies will be supported to introduce concrete measures/mechanisms to improve working conditions and/or counter child-labour practices.</t>
  </si>
  <si>
    <t xml:space="preserve"> Activity-3.1.3: Strengthen vulnerable enterprises through provision of measures to improve working conditions and/or counter child-labour</t>
  </si>
  <si>
    <t>3.1.2.1: # of interventions aiming at improving working conditions and at addressing child labour and informality</t>
  </si>
  <si>
    <t>Response refers to strategy/project implemented by livelihoods/child protection partners on behalf of the sectors in one of the three areas identified above (working conditions, WFCL, informality).</t>
  </si>
  <si>
    <t>Activity-3.1.2: Support selected responses aiming at improving working conditions, preventing and responding to the worst forms of child labor and mitigating growing informality
In Activity Info: Selected responses improving work conditions/countering child labour</t>
  </si>
  <si>
    <t>Regulations</t>
  </si>
  <si>
    <t>3.1.1.2: # of regulations enforced with the support of partners</t>
  </si>
  <si>
    <t>Provide additional details in the comments section</t>
  </si>
  <si>
    <t>3.1.1.1: # of regulations amended, formulated and/or proposed to the Government</t>
  </si>
  <si>
    <t>Output 3.1 indicators (national level, same form as 3.2)</t>
  </si>
  <si>
    <t>OUTCOME 3: Strengthen policy development and enabling environment for job creation</t>
  </si>
  <si>
    <t>Individuals</t>
  </si>
  <si>
    <t>2.2.2.3:# of female PRL sensetized on decent work, minimum standards, and labour laws and regulations</t>
  </si>
  <si>
    <t>2.2.2.3:# of male PRL sensetized on decent work, minimum standards, and labour laws and regulations</t>
  </si>
  <si>
    <t>2.2.2.3:# of female PRS sensetized on decent work, minimum standards, and labour laws and regulations</t>
  </si>
  <si>
    <t>2.2.2.3:# of male PRS sensetized on decent work, minimum standards, and labour laws and regulations</t>
  </si>
  <si>
    <t>2.2.2.3:# of female SYR sensetized on decent work, minimum standards, and labour laws and regulations</t>
  </si>
  <si>
    <t>2.2.2.3:# of male SYR sensetized on decent work, minimum standards, and labour laws and regulations</t>
  </si>
  <si>
    <t>2.2.2.3:# of female LEB sensetized on decent work, minimum standards, and labour laws and regulations</t>
  </si>
  <si>
    <t>2.2.2.3:# of male LEB sensetized on decent work, minimum standards, and labour laws and regulations</t>
  </si>
  <si>
    <t>Centers</t>
  </si>
  <si>
    <t>2.2.2.2:# of employment / livelihoods centers created</t>
  </si>
  <si>
    <t>2.2.2.1: : # of male PRL supported with employment services, counseling services, jobs &amp; employment referrals, and career guidance</t>
  </si>
  <si>
    <t>2.2.2.1: : # of female PRL supported with employment services, counseling services, jobs &amp; employment referrals, and career guidance</t>
  </si>
  <si>
    <t>2.2.2.1: : # of male PRS supported with employment services, counseling services, jobs &amp; employment referrals, and career guidance</t>
  </si>
  <si>
    <t>2.2.2.1: : # of female PRS supported with employment services, counseling services, jobs &amp; employment referrals, and career guidance</t>
  </si>
  <si>
    <t>2.2.2.1: : # of male SYR supported with employment services, counseling services, jobs &amp; employment referrals, and career guidance</t>
  </si>
  <si>
    <t>2.2.2.1: : # of female SYR supported with employment services, counseling services, jobs &amp; employment referrals, and career guidance</t>
  </si>
  <si>
    <t>2.2.2.1: : # of male LEB supported with employment services, counseling services, jobs &amp; employment referrals, and career guidance</t>
  </si>
  <si>
    <t>Includes access to labour market information, career guidance, counseling and job matching</t>
  </si>
  <si>
    <t>2.2.2.1: : # of female LEB supported with employment services, counseling services, jobs &amp; employment referrals, and career guidance</t>
  </si>
  <si>
    <t>Activity-2.2.2: Support the activities and strengthen the capacity of employment services centers as well as the establishment of new centers (where needed)
In Activity Info: Employment services &amp; career guidance</t>
  </si>
  <si>
    <t>2.2.1.1: # of male PRL benefitting from internships, on-the-job trainings or apprenticeships</t>
  </si>
  <si>
    <t>2.2.1.1: # of female PRL benefitting from internships, on-the-job trainings or apprenticeships</t>
  </si>
  <si>
    <t>2.2.1.1: # of male PRS benefitting from internships, on-the-job trainings or apprenticeships</t>
  </si>
  <si>
    <t>2.2.1.1: # of female PRS benefitting from internships, on-the-job trainings or apprenticeships</t>
  </si>
  <si>
    <t>2.2.1.1: # of male SYR benefitting from internships, on-the-job trainings or apprenticeships</t>
  </si>
  <si>
    <t>2.2.1.1: # of female SYR benefitting from internships, on-the-job trainings or apprenticeships</t>
  </si>
  <si>
    <t>2.2.1.1: # of male LEB benefitting from internships, on-the-job trainings or apprenticeships</t>
  </si>
  <si>
    <t>2.2.1.1: # of female LEB benefitting from internships, on-the-job trainings or apprenticeships</t>
  </si>
  <si>
    <t>Output 2.2  Indicator</t>
  </si>
  <si>
    <t>2.1.1.2: # of male PRL completing market based skills training</t>
  </si>
  <si>
    <t>2.1.1.2: # of female PRL completing market based skills training</t>
  </si>
  <si>
    <t>2.1.1.2: # of male PRS completing market based skills training</t>
  </si>
  <si>
    <t>2.1.1.2: # of female PRS completing market based skills training</t>
  </si>
  <si>
    <t>2.1.1.2: # of male SYR completing market based skills training</t>
  </si>
  <si>
    <t>2.1.1.2: # of female SYR completing market based skills training</t>
  </si>
  <si>
    <t>2.1.1.2: # of male LEB completing market based skills training</t>
  </si>
  <si>
    <t>2.1.1.2: # of female LEB completing market based skills training</t>
  </si>
  <si>
    <t>Training programmes</t>
  </si>
  <si>
    <t>2.1.1.1: # of vocational skills training programmes developed</t>
  </si>
  <si>
    <t xml:space="preserve">Partners to put a '1' in each month where there programmes will be ongoing in this location so as to be able to caputre planned activities and ongoing programmes for which there are not results to report yet. Ex: If you are funded to implement any of the activities under this output until March, you should enter 1 under Jan, 1 under Feb and 1 under March.  </t>
  </si>
  <si>
    <t>Put '1' in each line month for which your programme will be ongoing in this location</t>
  </si>
  <si>
    <t xml:space="preserve">See above for output and outcome indicators and report in the first form. </t>
  </si>
  <si>
    <t>Output 2.1 Indicators</t>
  </si>
  <si>
    <t xml:space="preserve">OUTCOME 2: Improve workforce employability      </t>
  </si>
  <si>
    <t>Reservoirs/structures</t>
  </si>
  <si>
    <t>1.3.2.7: # of reservoirs or other structures (contour walls, check dams, etc.) constructed/rehabilitated to reduce flood risks</t>
  </si>
  <si>
    <t>Kms</t>
  </si>
  <si>
    <t>1.3.2.6: # of kilometers of canals cleaned</t>
  </si>
  <si>
    <t>1.3.2.5: # of kilometers of canals constructed /rehabilitated for flood prevention and/or rainwater harvesting</t>
  </si>
  <si>
    <t>Hectares</t>
  </si>
  <si>
    <t>1.3.2.4: # hectares of green areas planted</t>
  </si>
  <si>
    <t>Additional indicators (if relevant to partners interventions) – these indicators will help inform relevant sector on the nature of such interventions (i.e. Water on irrigation, etc…) but should only be reported against by livelihoods partners implementing labour-intensive projects</t>
  </si>
  <si>
    <t>1.3.2.3: # of hectares of forest reforested and/or maintained</t>
  </si>
  <si>
    <t>It should be understood as the value of investment (including equipment, material and labour – contracted to public/private sector).</t>
  </si>
  <si>
    <t>1.3.2.2: USD value invested in infrastructure rehabilitation (incl. labour costs)</t>
  </si>
  <si>
    <t>Total number of workmen days (i.e. sum of all days of all workers)</t>
  </si>
  <si>
    <t>Workmen days</t>
  </si>
  <si>
    <t>1.3.2.1:  # workmen day created</t>
  </si>
  <si>
    <t>Rainwater harvesting, forestation, reforestation, cleaning, pruning, felling, cleaning of drainage, replenishment of nurseries, canals and rivers for flood prevention, construction of flood mitigation reservoirs and structures such as contour walls, check dams, and plant green areas in order to reduce flood risk...</t>
  </si>
  <si>
    <t>Activity-1.3.2: Improve environmental assets</t>
  </si>
  <si>
    <t>1.3.1.12 # of kilometers of roads/sidewalks rehabilitated</t>
  </si>
  <si>
    <t>1.3.1.11: # of kilometers of roads paved</t>
  </si>
  <si>
    <t>1.3.1.10: # of kilometers of roads cleaned</t>
  </si>
  <si>
    <t>Retaining walls</t>
  </si>
  <si>
    <t>1.3.1.9: # of retaining wall constructed, rehabilitated and/or maintained</t>
  </si>
  <si>
    <t>Public buildings</t>
  </si>
  <si>
    <t>1.3.1.8: # of public buildings constructed, rehabilitated and/or maintained</t>
  </si>
  <si>
    <t>Public social infrastructure</t>
  </si>
  <si>
    <t>1.3.1.7: # of public parks, playgrounds and other public social infrastructure created</t>
  </si>
  <si>
    <t>Sewage systems</t>
  </si>
  <si>
    <t>1.3.1.6: # of sewage systems established or rehabilitated</t>
  </si>
  <si>
    <t>Square kms</t>
  </si>
  <si>
    <t>1.3.1.5: # of square kilometers or arable land reclaimed AND slopes protected created by terracing</t>
  </si>
  <si>
    <t>Systems</t>
  </si>
  <si>
    <t>1.3.1.4: # of water catchment systems constructed</t>
  </si>
  <si>
    <t>1.3.1.3: # of kilometers of canals/networks rehabilitated and /or maintained</t>
  </si>
  <si>
    <t>1.3.1.2: USD value invested in infrastructure rehabilitation (incl. labour costs)</t>
  </si>
  <si>
    <t>1.3.1.1: # workmen day created</t>
  </si>
  <si>
    <t>Irrigation canals, agricultural roads, streets/roads rehabilitation, public infrastructure upgrading, cleaning services and garbage collection.</t>
  </si>
  <si>
    <t>Activity-1.3.1: Upgrade public and municipal infrastructure</t>
  </si>
  <si>
    <t>1.3: # of male PRL employed through public infrastructure and environmental assets improvement</t>
  </si>
  <si>
    <t>1.3: # of female PRL employed through public infrastructure and environmental assets improvement</t>
  </si>
  <si>
    <t>1.3: # of male PRS employed through public infrastructure and environmental assets improvement</t>
  </si>
  <si>
    <t>1.3: # of female PRS employed through public infrastructure and environmental assets improvement</t>
  </si>
  <si>
    <t>1.3: # of  male SYR employed through public infrastructure and environmental assets improvement</t>
  </si>
  <si>
    <t>1.3: # of  female SYR employed through public infrastructure and environmental assets improvement</t>
  </si>
  <si>
    <t>1.3: # of male LEB employed through public infrastructure and environmental assets improvement</t>
  </si>
  <si>
    <t>We refer to the number of vulerable people hired for the project (disaggregated by cohorts and gender).</t>
  </si>
  <si>
    <t>1.3: # of female LEB employed through public infrastructure and environmental assets improvement</t>
  </si>
  <si>
    <t>Villages</t>
  </si>
  <si>
    <t>1.3: # of targeted villages benefiting from improved infrastructure and environmental assets</t>
  </si>
  <si>
    <t>Put '1' in each month for which your programme will be ongoing in this location</t>
  </si>
  <si>
    <t>No need to report in the outcome/output form</t>
  </si>
  <si>
    <t>Output 1.3 indicators (cadastre level)</t>
  </si>
  <si>
    <t>Targeted interventions are aimed at supporting the formation of groups/legal entities, providing business development support &amp; training, strengthening connection/networking throughout the VC cycle, providing policy development support, infrastructure/equipment and technical expertise to scale up production and expand market opportunities, support to organizations providing supporting functions (i.e. extension, business development or financial services), or support to influence change in formal or informal rules and regulations. 
Please detail the intervention in comments section.</t>
  </si>
  <si>
    <t>VC interventions</t>
  </si>
  <si>
    <t>1.2.2.1: # of VC interventions implemented (by type)</t>
  </si>
  <si>
    <t>Description</t>
  </si>
  <si>
    <t>1.2.1.2: # of value chain interventions prioritized</t>
  </si>
  <si>
    <t>It refers to the assessments conducted to identify key value chains and the main limitations to their effective strengthening and development.
Each VC assessment should identify several priority gaps.</t>
  </si>
  <si>
    <t>Assessment</t>
  </si>
  <si>
    <t>1.2.1.1: # of assessments carried out</t>
  </si>
  <si>
    <t>"Reporting to include an attribute: ‘Does your programme specifically/primarily target one of these beneficiary groups: [Women/Youth/PWD/No]’.
Reporting to include an attribute: Government Strategy Supported [MoET SME Strategy; MoAg Strategy: MoIndustry Strategy; MEHE TVET Roadmap].
Reporting to include an attribute: Economic Sector Targeted by intervention [Agriculture, forestry and fishing; Hospitality &amp; Tourism; Hairdressing &amp; Other Beauty; Handicraft; Manufacturing; Electricity, gas, steam and air conditioning supply;  Water supply; sewerage, waste management and remediation activities; Construction; Wholesale and retail trade; repair of motor vehicles and motorcycles; Transportation and storage; Accommodation and food service activities; IT, Information and communication; Financial and insurance activities; Administrative and support service activities; Arts, entertainment and recreation; Home based activities; Other service activities]</t>
  </si>
  <si>
    <t>SMEs</t>
  </si>
  <si>
    <t>1.1.7.1:# SMEs accessing financing alternatives at growth stage</t>
  </si>
  <si>
    <t xml:space="preserve">Social entreprises are entreprise whose primary purpose is to drive social change. They aim at having a lasting, transformational benefit to society, which sets this business model and its practitioners apart from more traditional corporate entities. They are different from NGOs as they do generate income and profits. </t>
  </si>
  <si>
    <t>1.1.6.1:#of social enterprises supported</t>
  </si>
  <si>
    <t>Activity-1.1.6: Support social enterprise projects</t>
  </si>
  <si>
    <t>Provision of business support resources and services designed to accelerate the growth and success of new/start-up companies (including physical space coaching, networking connection…).</t>
  </si>
  <si>
    <t>Start-ups</t>
  </si>
  <si>
    <t>1.1.5.1: # of new/start-up businesses supported through incubation services</t>
  </si>
  <si>
    <t>Cooperatives</t>
  </si>
  <si>
    <t>1.1.4.2: # of  Cooperatives with increased green energy efficiency</t>
  </si>
  <si>
    <t>1.1.4.2: # of SMEs with increased green energy efficiency</t>
  </si>
  <si>
    <t>Micro-enterprises</t>
  </si>
  <si>
    <t>1.1.4.2: # of micro-enterprises with increased green energy efficiency</t>
  </si>
  <si>
    <t>We also refer here to increased environmentally friendly practices or processes.</t>
  </si>
  <si>
    <t>Nano-enterprises</t>
  </si>
  <si>
    <t>1.1.4.2: # of nano-enterprises with increased green energy efficiency</t>
  </si>
  <si>
    <t>1.1.4.1: # of Cooperatives upgraded through technology transfers</t>
  </si>
  <si>
    <t>1.1.4.1: # of SMEs upgraded through technology transfers</t>
  </si>
  <si>
    <t>1.1.4.1: # of micro-enterprises upgraded through technology transfers</t>
  </si>
  <si>
    <t>Activities aimed at converting scientific and technological advances into marketable goods or services to support economic development and environmental protection.</t>
  </si>
  <si>
    <t>1.1.4.1: # of nano-enterprises upgraded through technology transfers</t>
  </si>
  <si>
    <t>1.1.3.1: # of Cooperatives supported through in-kind grants</t>
  </si>
  <si>
    <t>1.1.3.1: # of Cooperatives supported through cash grants</t>
  </si>
  <si>
    <t>1.1.3.1: # of SMEs supported through in-kind grants</t>
  </si>
  <si>
    <t>1.1.3.1: # of SMEs supported through cash grants</t>
  </si>
  <si>
    <t>1.1.3.1: # of micro-enterprises upported through in-kind grants</t>
  </si>
  <si>
    <t>1.1.3.1: # of micro-enterprises supported through cash grants</t>
  </si>
  <si>
    <t>1.1.3.1: # of nano-enterprises supported through in-kind grants</t>
  </si>
  <si>
    <t>1.1.3.1: # of nano-enterprises supported through cash grants</t>
  </si>
  <si>
    <t>1.1.2.1: USD value of loans disbursed</t>
  </si>
  <si>
    <t>Support to enhance the access of Lebanese businesses to services and products provided by financial institutions (such as banks, microfinance institutions, investment or insurance companies), including deposit-taking, loans and investment services.</t>
  </si>
  <si>
    <t>1.1.2.1:: # of Lebanese MSMEs accessing financial services</t>
  </si>
  <si>
    <t>1.1.1.1: # of male (non-youth) entrepreneurs &amp; employees who benefitted from business management training and / or business development services</t>
  </si>
  <si>
    <t>1.1.1.1:# of male (youth) entrepreneurs &amp; employees who benefitted from business management training and / or business development services</t>
  </si>
  <si>
    <t>1.1.1.1:# of female (non-youth) entrepreneurs &amp; employees who benefitted from business management training and / or business development services</t>
  </si>
  <si>
    <t xml:space="preserve">It includes marketing, book keeping, working conditions, accounting, legal support, community-based management training, procurement support, team management, project management, planning, finance management or decision making.  </t>
  </si>
  <si>
    <t>1.1.1.1:# of female (youth) entrepreneurs &amp; employees who benefitted from business management training and / or business development services</t>
  </si>
  <si>
    <t>Put '1' in This line each month for which your programme will be ongoing in this location</t>
  </si>
  <si>
    <t xml:space="preserve">Reporting to include an attribute: ‘Does your programme specifically/primarily target one of these beneficiary groups: [Women/Youth/PWD/No]’.
Reporting to include an attribute: Government Strategy Supported [MoET SME Strategy; MoAg Strategy: MoIndustry Strategy; MEHE TVET Roadmap].
Reporting to include an attribute: Economic Sector Targeted by intervention [Agriculture, forestry and fishing; Hospitality &amp; Tourism; Hairdressing &amp; Other Beauty; Handicraft; Manufacturing; Electricity, gas, steam and air conditioning supply;  Water supply; sewerage, waste management and remediation activities; Construction; Wholesale and retail trade; repair of motor vehicles and motorcycles; Transportation and storage; Accommodation and food service activities; IT, Information and communication; Financial and insurance activities; Administrative and support service activities; Arts, entertainment and recreation; Home based activities; Other service activities]
</t>
  </si>
  <si>
    <t>OUTCOME 1: Stimulate local economic development and market systems to create income generating opportunities and employment</t>
  </si>
  <si>
    <t>Output 2.2: # of female targeted job seekers supported to start their own businesses</t>
  </si>
  <si>
    <t>Individuals receiving entrepreneurship support (through start-up grants, incubation services…) after benefitting from employability support (skills training, internship, etc…)</t>
  </si>
  <si>
    <t>Output 2.2: # of male targeted job seekers supported to start their own businesses</t>
  </si>
  <si>
    <t>Output 2 indicators  (Governorate level)</t>
  </si>
  <si>
    <t>Outcome 2: # of male beneficiaries engaged in home-based income generation</t>
  </si>
  <si>
    <t>Outcome 2: # of female beneficiaries engaged in home-based income generation</t>
  </si>
  <si>
    <t>Outcome 2: # of male job seekers supported who access employment</t>
  </si>
  <si>
    <t>Outcome 2: # of female job seekers supported who access employment</t>
  </si>
  <si>
    <t>Output 1.2 (optional): # of new male-headed business start-ups in the target sectors and area</t>
  </si>
  <si>
    <t>Output 1.2 (optional): # of new female-headed business start-ups in the target sectors and area</t>
  </si>
  <si>
    <t xml:space="preserve">Output 1.2 (optional): USD Value of additional public and private investment in the target sectors and areas leveraged as a result of VC investment </t>
  </si>
  <si>
    <t>Additional optional indicators: partners are only advised to track these and to report here if they do.</t>
  </si>
  <si>
    <t>Output 1.2 (optional): USD value of additional sales in the target sectors and area</t>
  </si>
  <si>
    <t>Output 1.2: (optional) USD value of investment to support VC development</t>
  </si>
  <si>
    <t xml:space="preserve">*Value chains are defined by ILO as the full range of activities, restricted or not to the local market, that are required to bring a product or service from its conception to the final consumers (including design, production, marketing, distribution, support and export services). 
*Upgraded: One value chain is considered upgraded when all the prioritized interventions identified in the assessment are addressed. As per the M4P approach, interventions may address constraints in supporting functions and rules and regulations in addition to the value chain.
</t>
  </si>
  <si>
    <t>Value Chains</t>
  </si>
  <si>
    <t>Output 1.2: # of VCs valorized and/or being upgraded</t>
  </si>
  <si>
    <t>“Established” means businesses that did not exist previously, were established because of the support provided by partners and are operational after 6 months (with income being accrued).</t>
  </si>
  <si>
    <t>Output 1.1 # of new Lebanese MSMEs/cooperatives established</t>
  </si>
  <si>
    <t>Output 1 indicators  (Governorate level)</t>
  </si>
  <si>
    <t>Linkages</t>
  </si>
  <si>
    <t>Jobs</t>
  </si>
  <si>
    <t># of jobs improved in supported MSMEs/cooperatives &amp; value chains</t>
  </si>
  <si>
    <t># of jobs maintained in supported MSMEs/cooperatives &amp; value chains</t>
  </si>
  <si>
    <t># of jobs created in supported MSMEs/cooperatives &amp; Value chains</t>
  </si>
  <si>
    <t>Reporting to include an attribute: Government Strategy Supported [MoET SME Strategy; MoAg Strategy: MoIndustry Strategy; MEHE TVET Roadmap].
Reporting to include an attribute: Economic Sector Targeted by intervention [Agriculture, forestry and fishing; Hospitality &amp; Tourism; Hairdressing &amp; Other Beauty; Handicraft; Manufacturing; Electricity, gas, steam and air conditioning supply;  Water supply; sewerage, waste management and remediation activities; Construction; Wholesale and retail trade; repair of motor vehicles and motorcycles; Transportation and storage; Accommodation and food service activities; IT, Information and communication; Financial and insurance activities; Administrative and support service activities; Arts, entertainment and recreation; Home based activities; Other service activities]</t>
  </si>
  <si>
    <t>Reporting of Outcome, Output indicators should be done at Governorate level (same activity info form as regional MSMEs &amp; Value Chain development programmes). All outcome and output indicators are regrouped in the same activity info form for the sake of clarity</t>
  </si>
  <si>
    <t>Outcome and Output Indicators</t>
  </si>
  <si>
    <t>Activity Info Form</t>
  </si>
  <si>
    <t>This sheet shows the indicators as they appear into the activity info online database. While largely based on the logframe, the sheet does not exactly match as it does show the disaggregation of indicators as well as additional indicators that are not mentioned in the logframe but are necessary to collect more details about partners activity. For a full details and definition of Livelihoods terminology, please consult the sector glossary -http://data.unhcr.org/syrianrefugees/download.php?id=15013</t>
  </si>
  <si>
    <t xml:space="preserve">Go here for the full reporting guide of the livelihoods sector: </t>
  </si>
  <si>
    <t xml:space="preserve">2018 Livelihoods Activity Info Indicators </t>
  </si>
  <si>
    <t>350,000 per LED
1mUSD SME observatory
1.5m USD NEO support
1.5m USD TVET support
1.5m USD assessments
1mUSD per industrial zones</t>
  </si>
  <si>
    <t>Support employment policy and labour market strategy, support MoET on implementation SME Strategy, Establish SME observatory, Development of National Liveilhoods Plan, Development of LED Plans, Support MOL in labour market database &amp; analysis, support MEHE in review of TVET, Livelihoods Sector Surveys, Support MSMEs ecosystem, Industrial Zones</t>
  </si>
  <si>
    <t>OUTPUT Policies, strategies and plans supporting job creation, MSMEs and livelihoods developed to improve the business eco-system</t>
  </si>
  <si>
    <t xml:space="preserve">4
3
</t>
  </si>
  <si>
    <t># of decent work regulations amended and/or proposed approved by the Government
# awareness-raising/advocacy material on labour regulations and decent work developed</t>
  </si>
  <si>
    <t xml:space="preserve"># of decent work regulations amended and/or proposed approved by the Government
# awareness-raising/advocacy material on labour regulations and decent work developed
</t>
  </si>
  <si>
    <t>OUTPUT Decrees/regulations/awareness-raising material on decent work conditions developed and or/approved</t>
  </si>
  <si>
    <t>Total budget</t>
  </si>
  <si>
    <t>Job created or maintained / year</t>
  </si>
  <si>
    <t>Job creation impact</t>
  </si>
  <si>
    <t>Length of programmes to reach target (year)</t>
  </si>
  <si>
    <t>Unit cost</t>
  </si>
  <si>
    <t>Target 2020</t>
  </si>
  <si>
    <t>Target 2019</t>
  </si>
  <si>
    <t>Target 2018</t>
  </si>
  <si>
    <t>Units/Targets</t>
  </si>
  <si>
    <t>Appeal Indicators</t>
  </si>
  <si>
    <t>Result Statement</t>
  </si>
  <si>
    <t>Results Structure</t>
  </si>
  <si>
    <t xml:space="preserve"># of policies, regulations and strategies amended and/or proposed approved by the Government
Increase in ranking of Doing Business (World Bank)
</t>
  </si>
  <si>
    <t>OUTCOME 3: Strengthen policy development and enabling environment for job creation
In activity info: Decent work &amp; policy and strategies supporting job creation</t>
  </si>
  <si>
    <t>Indicative activities: Employment services, Accelerated skills training, internship/apprenticeship
Additions: Market research, curriculum design (incl. #hours)</t>
  </si>
  <si>
    <t># number of  individuals  benefiting from internships/apprenticeships/on-the-job trainings
# of targeted job seekers supported to access employment through career guidance, coaching or individual follow-up services (at least 30% women)
# of targeted job seekers supported to start their own business (at least 30% women)</t>
  </si>
  <si>
    <t xml:space="preserve"> OUTPUT Career guidance, job matching and apprentice/internship schemes offered to job seekers</t>
  </si>
  <si>
    <t xml:space="preserve"># number of training beneficiaries (50% women) 
</t>
  </si>
  <si>
    <r>
      <t xml:space="preserve"> OUTPUT  </t>
    </r>
    <r>
      <rPr>
        <b/>
        <sz val="12"/>
        <rFont val="Times New Roman"/>
        <family val="1"/>
      </rPr>
      <t>Technical support to vulnerable people in marketable skills provided</t>
    </r>
  </si>
  <si>
    <t>Syr</t>
  </si>
  <si>
    <t>Leb</t>
  </si>
  <si>
    <t>Total</t>
  </si>
  <si>
    <t>individual beneficiaries (all in skills training, benefitting from either internship or employment services as well)</t>
  </si>
  <si>
    <t># number of jobseekers placed into jobs (at least 30% women)
# targeted vulnerable persons engaged in home-based income generation (at least 50% women)</t>
  </si>
  <si>
    <t>OUTCOME 2: Improve workforce employability</t>
  </si>
  <si>
    <t>In 2020: 251 cadasters - 37,650 beneficiaries</t>
  </si>
  <si>
    <t>In 2019: 251 cadasters - 37,650 beneficiaries</t>
  </si>
  <si>
    <t>In 2018: 251 cadasters - 37,650 beneficiaries</t>
  </si>
  <si>
    <t>full time equivalent (60k beneficiaries total)</t>
  </si>
  <si>
    <t>temporary</t>
  </si>
  <si>
    <t>1500 / worker</t>
  </si>
  <si>
    <t>Indicative activities: Municipal infrastructure, environmental assets rehabilitation</t>
  </si>
  <si>
    <r>
      <rPr>
        <b/>
        <sz val="12"/>
        <rFont val="Times New Roman"/>
        <family val="1"/>
      </rPr>
      <t>cadaster</t>
    </r>
    <r>
      <rPr>
        <sz val="12"/>
        <rFont val="Times New Roman"/>
        <family val="2"/>
      </rPr>
      <t xml:space="preserve"> (in each 251 vulnerable cadastre average of 4 cycles of 3 months of 50 beneficiaries for 10 days average/months @ 20$ per day, 40% total cost going to labour) - 37,650 beneficiaries total</t>
    </r>
  </si>
  <si>
    <t>37,650 individual benefitting indirectly through 251 projects - one per vulnerable cadastre</t>
  </si>
  <si>
    <t># of targeted vulnerable persons employed through public infrastructure and environmental assets improvement (30% women)
# of workmen days generated</t>
  </si>
  <si>
    <r>
      <t>OUTPUT Job creation in vulnerable areas fostered through labour-intensive investments in productive public infrastructure and environmental assets</t>
    </r>
    <r>
      <rPr>
        <b/>
        <sz val="12"/>
        <rFont val="Times New Roman"/>
        <family val="1"/>
      </rPr>
      <t xml:space="preserve">
In Activity Info: Job creation through investment in infrastructures and assets</t>
    </r>
  </si>
  <si>
    <t xml:space="preserve"> </t>
  </si>
  <si>
    <t>14 VCs upgraded</t>
  </si>
  <si>
    <t>20 VCs upgraded</t>
  </si>
  <si>
    <t>25 VCs upgraded</t>
  </si>
  <si>
    <t>13,000/job created</t>
  </si>
  <si>
    <t>Indicative activities: 
VC assessment, identification of priority interventions, intervention</t>
  </si>
  <si>
    <t>Total 2020</t>
  </si>
  <si>
    <t>Total 2019</t>
  </si>
  <si>
    <t>Total 2018</t>
  </si>
  <si>
    <t xml:space="preserve">National value chain </t>
  </si>
  <si>
    <t>Average VC job creation 2018-2020</t>
  </si>
  <si>
    <t>Local value chain</t>
  </si>
  <si>
    <t>25 Value Chains (average 3 per govenorate)
500 direct beneficiaries per value chain intervention
50 MSME benefitting</t>
  </si>
  <si>
    <t xml:space="preserve"># of VCs valorized and/or being upgraded
# of jobs created/maintained in targeted value chains
</t>
  </si>
  <si>
    <t>OUTPUT Competitive integrated value chains (VC) strengthened and upgraded</t>
  </si>
  <si>
    <t>2,770 businesses</t>
  </si>
  <si>
    <t>3,090 businesses</t>
  </si>
  <si>
    <t>per business</t>
  </si>
  <si>
    <t>Indicative activities (current): 
Business management trainings, Micro-finance, Grants, Technology transfer
additions: 
STEP (SMEs receiveing matching grants to job creation?), Sensitization on child labour</t>
  </si>
  <si>
    <t>Start up</t>
  </si>
  <si>
    <t>Micro entreprises</t>
  </si>
  <si>
    <t>3,090 MSMEs (programmes are expected to last more than one yar)
3 jobs per MSME
4,935 direct beneficiaries</t>
  </si>
  <si>
    <r>
      <t># new commercial linkages for existing Lebanese MSMEs</t>
    </r>
    <r>
      <rPr>
        <sz val="11"/>
        <rFont val="Calibri"/>
        <family val="2"/>
        <scheme val="minor"/>
      </rPr>
      <t xml:space="preserve"> (new contract, client, market accessed)
</t>
    </r>
    <r>
      <rPr>
        <b/>
        <sz val="11"/>
        <rFont val="Calibri"/>
        <family val="2"/>
        <scheme val="minor"/>
      </rPr>
      <t># target Lebanese MSMEs that report increased profitability, improved production</t>
    </r>
    <r>
      <rPr>
        <sz val="11"/>
        <rFont val="Calibri"/>
        <family val="2"/>
        <scheme val="minor"/>
      </rPr>
      <t xml:space="preserve"> as a result of programme activities
# </t>
    </r>
    <r>
      <rPr>
        <b/>
        <sz val="11"/>
        <rFont val="Calibri"/>
        <family val="2"/>
        <scheme val="minor"/>
      </rPr>
      <t>of MSMEs &amp; cooperatives supported through business management trainings, financial/non-financial services or technology transfer.</t>
    </r>
    <r>
      <rPr>
        <sz val="11"/>
        <rFont val="Calibri"/>
        <family val="2"/>
        <scheme val="minor"/>
      </rPr>
      <t xml:space="preserve">
</t>
    </r>
    <r>
      <rPr>
        <b/>
        <sz val="11"/>
        <rFont val="Calibri"/>
        <family val="2"/>
        <scheme val="minor"/>
      </rPr>
      <t># of new Lebanese MSMEs established</t>
    </r>
    <r>
      <rPr>
        <sz val="11"/>
        <rFont val="Calibri"/>
        <family val="2"/>
        <scheme val="minor"/>
      </rPr>
      <t xml:space="preserve"> (functional after 6 months)</t>
    </r>
  </si>
  <si>
    <t>Definition: The immediate results achieved at the program level through the execution of activities.</t>
  </si>
  <si>
    <t>OUTPUT Series of technical and financial support to MSME sector to enable growth and job creation provided
In Activity Info : MSME/Cooperatives Support and Value Chains</t>
  </si>
  <si>
    <t>check</t>
  </si>
  <si>
    <t>all benef</t>
  </si>
  <si>
    <t>Job creation impact 2019</t>
  </si>
  <si>
    <t>In 2018, 8,012 jobs created/maintained
1,129,500 workmen days
3,000 job seekers access employment</t>
  </si>
  <si>
    <t>Jobs 2020</t>
  </si>
  <si>
    <t>Jobs 2019</t>
  </si>
  <si>
    <t>Jobs 2018</t>
  </si>
  <si>
    <t>Sector: Livelihoods</t>
  </si>
  <si>
    <t>Average Job creation annually (2018-2020)</t>
  </si>
  <si>
    <t>LCRP 2018 - Results Framework</t>
  </si>
  <si>
    <t>Output 3.2: Policies, strategies and plans supporting job creation, MSMEs and livelihoods developed to improve the business eco-system</t>
  </si>
  <si>
    <t>Output 3.1:  Decrees/regulations/awareness-raising material on decent work conditions developed and or/approved</t>
  </si>
  <si>
    <t>Outcome 3: Strengthen policy development and enabling environment for job creation</t>
  </si>
  <si>
    <t>Output 2.2: Career guidance, job matching and apprentice/internship schemes offered to job seekers</t>
  </si>
  <si>
    <t>Output 2.1:  Technical support to vulnerable people in marketable skills provided</t>
  </si>
  <si>
    <t>Outcome 2: Improve workforce employability</t>
  </si>
  <si>
    <t>Output 1.3: Job creation in vulnerable areas fostered through labour-intensive investments in productive public infrastructure and environmental assets</t>
  </si>
  <si>
    <t>Output 1.2:  Competitive integrated value chains (VC) strengthened and upgraded</t>
  </si>
  <si>
    <t>Output 1.1:  Series of technical and financial support to MSME sector to enable growth and job creation provided</t>
  </si>
  <si>
    <t>Outcome 1: Stimulate local economic development and market systems to create income generating opportunities and employment</t>
  </si>
  <si>
    <t>% Stabilization</t>
  </si>
  <si>
    <t>% Humanitarian</t>
  </si>
  <si>
    <t xml:space="preserve">Budget </t>
  </si>
  <si>
    <t>Budget</t>
  </si>
  <si>
    <t>Outputs</t>
  </si>
  <si>
    <t>Outcomes</t>
  </si>
  <si>
    <t>6 Ministries (MOSA, MOET, MOL, MOInd, MOAg, MEHE)</t>
  </si>
  <si>
    <t>244 municipalities</t>
  </si>
  <si>
    <t>2,770 MSMEs</t>
  </si>
  <si>
    <t>3,090 MSMEs</t>
  </si>
  <si>
    <t>Institutions (List them)</t>
  </si>
  <si>
    <t>Vulnerable Lebanese</t>
  </si>
  <si>
    <t>Persons Displaced from Syria</t>
  </si>
  <si>
    <t>All Population</t>
  </si>
  <si>
    <t>Indicative target 2020</t>
  </si>
  <si>
    <t>Indicative Target 2019</t>
  </si>
  <si>
    <t>Targeted 2018</t>
  </si>
  <si>
    <t>In Need (persons)</t>
  </si>
  <si>
    <t>Livelihoods: Total budget (USD)</t>
  </si>
  <si>
    <t>Contact Information</t>
  </si>
  <si>
    <t>UNDP</t>
  </si>
  <si>
    <t>Coordinating Agency</t>
  </si>
  <si>
    <t>MOSA, MoET</t>
  </si>
  <si>
    <t>Lead Ministries</t>
  </si>
  <si>
    <t>Version 12</t>
  </si>
  <si>
    <t>Livelihoods</t>
  </si>
  <si>
    <t>Output 1.1 Series of technical and financial support to MSME sector to enable growth and job creation provided</t>
  </si>
  <si>
    <t>Output 1.2: Competitive integrated value chains (VC) strengthened and upgraded</t>
  </si>
  <si>
    <t>Output 2.1: Technical support to vulnerable people in marketable skills provided</t>
  </si>
  <si>
    <t>Output 3.1: Decrees/regulations/awareness-raising material on decent work conditions developed and or/approved</t>
  </si>
  <si>
    <t>support to decent work country programme &amp; national action plan on worst forms of child labour</t>
  </si>
  <si>
    <t>Outcome 1 outcome &amp; output indicators (Governorate level)</t>
  </si>
  <si>
    <t>Outcome 2 outcome &amp; output indicators (Governorate level)</t>
  </si>
  <si>
    <r>
      <t>*Jobs</t>
    </r>
    <r>
      <rPr>
        <sz val="10"/>
        <color theme="1"/>
        <rFont val="Calibri"/>
        <family val="2"/>
        <scheme val="minor"/>
      </rPr>
      <t>: include seasonal, part-time and full-time jobs.
*</t>
    </r>
    <r>
      <rPr>
        <b/>
        <sz val="10"/>
        <color theme="1"/>
        <rFont val="Calibri"/>
        <family val="2"/>
        <scheme val="minor"/>
      </rPr>
      <t>New jobs</t>
    </r>
    <r>
      <rPr>
        <sz val="10"/>
        <color theme="1"/>
        <rFont val="Calibri"/>
        <family val="2"/>
        <scheme val="minor"/>
      </rPr>
      <t xml:space="preserve"> created: businesses who have hired new employees for a minimum duration of three months since the support was provided – this includes individual who works part-time or full-time, formally or informally. 
*Includes businesses directly supported by Value Chain interventions and overall results of value chain programmes
*</t>
    </r>
    <r>
      <rPr>
        <b/>
        <sz val="10"/>
        <color theme="1"/>
        <rFont val="Calibri"/>
        <family val="2"/>
        <scheme val="minor"/>
      </rPr>
      <t>Jobs maintained/improved</t>
    </r>
    <r>
      <rPr>
        <sz val="10"/>
        <color theme="1"/>
        <rFont val="Calibri"/>
        <family val="2"/>
        <scheme val="minor"/>
      </rPr>
      <t xml:space="preserve">: for micro-businesses, we consider that any support provided helps to maintain/retain jobs. This will include the number of jobs which improved as a result of support, understood as improved employment conditions and status (i.e. from part to full-time jobs, promotion to higher positions or better pay, improved working conditions with higher health and safety standards…).
To be reported on 6 to 12 months after support is provided. Partners who are unable to report against this outcome indicator 6 months after providing support will be able to do so in a 12 months period instead. 
</t>
    </r>
    <r>
      <rPr>
        <b/>
        <sz val="10"/>
        <color theme="1"/>
        <rFont val="Calibri"/>
        <family val="2"/>
        <scheme val="minor"/>
      </rPr>
      <t>Includes jobs created through Value Chain programmes</t>
    </r>
    <r>
      <rPr>
        <sz val="10"/>
        <color theme="1"/>
        <rFont val="Calibri"/>
        <family val="2"/>
        <scheme val="minor"/>
      </rPr>
      <t> </t>
    </r>
  </si>
  <si>
    <r>
      <t xml:space="preserve"># target Lebanese MSMEs/cooperatives that report increased revenues/ profitability, improved production or services as a result of programme activities
</t>
    </r>
    <r>
      <rPr>
        <sz val="10"/>
        <color theme="9" tint="-0.249977111117893"/>
        <rFont val="Calibri"/>
        <family val="2"/>
        <scheme val="minor"/>
      </rPr>
      <t>In Activity Info: # of MSMEs with increased revenues / improved production</t>
    </r>
  </si>
  <si>
    <r>
      <t xml:space="preserve">Indicator for all partners supporting MSMEs. It includes, but is not limited to, businesses directly supported by Value Chain interventions. 
Supported Lebanese MSMEs &amp; cooperatives who report increasing profits and improving production or services as a result of support, 6 &amp; 12 months after start of support.
Partners who are unable to report against this outcome indicator 6 months after providing support will be able to do so in a 12 months period instead.
</t>
    </r>
    <r>
      <rPr>
        <b/>
        <sz val="10"/>
        <color theme="1"/>
        <rFont val="Calibri"/>
        <family val="2"/>
        <scheme val="minor"/>
      </rPr>
      <t xml:space="preserve">Profitability </t>
    </r>
    <r>
      <rPr>
        <sz val="10"/>
        <color theme="1"/>
        <rFont val="Calibri"/>
        <family val="2"/>
        <scheme val="minor"/>
      </rPr>
      <t xml:space="preserve">is understood either as increasing profits and savings and/or decreasing production costs thanks to efficiency gain: It could be return on sales that measures the operating profit margin, calculated by Net income / Sales. If some partners target Medium enterprises, other indicators could be Return on Equity or Return on Assets. </t>
    </r>
  </si>
  <si>
    <r>
      <rPr>
        <sz val="10"/>
        <rFont val="Calibri"/>
        <family val="2"/>
        <scheme val="minor"/>
      </rPr>
      <t># new commercial linkages for existing Lebanese MSMEs/cooperatives (new contract(s), client(s), market(s) accessed)</t>
    </r>
    <r>
      <rPr>
        <sz val="10"/>
        <color rgb="FFFF0000"/>
        <rFont val="Calibri"/>
        <family val="2"/>
        <scheme val="minor"/>
      </rPr>
      <t xml:space="preserve">
</t>
    </r>
    <r>
      <rPr>
        <sz val="10"/>
        <color theme="9" tint="-0.249977111117893"/>
        <rFont val="Calibri"/>
        <family val="2"/>
        <scheme val="minor"/>
      </rPr>
      <t>In Activity Info:# of new commercial linkages for MSMEs</t>
    </r>
  </si>
  <si>
    <r>
      <t xml:space="preserve">Supported Lebanese MSMEs, cooperatives who report accessing new contract(s), client(s), market(s), 6 and 12  months after receiving support. 
Indicator for all partners supporting MSMEs. It includes, but is not limited to, businesses directly supported by Value Chain interventions. 
Partners who are unable to report against this outcome indicator 6 months after providing support will be able to do so in a 12 months period instead.
Supported businesses include: 
</t>
    </r>
    <r>
      <rPr>
        <b/>
        <sz val="10"/>
        <rFont val="Calibri"/>
        <family val="2"/>
        <scheme val="minor"/>
      </rPr>
      <t>MSMEs</t>
    </r>
    <r>
      <rPr>
        <sz val="10"/>
        <rFont val="Calibri"/>
        <family val="2"/>
        <scheme val="minor"/>
      </rPr>
      <t xml:space="preserve">: As per MoET SME strategy:
*Nano enterprises are below 4 employees, below LBP 50mn annual turnover.
*Micro-enterprises are below 10 employees, below LBP 500mn annual turnover.
*SMEs are between 10 and 100 employees, LBP 500Mn to 25Bn annual turnover (Small: less than LBP 5 billion and less than 50 employees. Medium: less than LBP 25 billion and less than 100 employees).
</t>
    </r>
    <r>
      <rPr>
        <b/>
        <sz val="10"/>
        <rFont val="Calibri"/>
        <family val="2"/>
        <scheme val="minor"/>
      </rPr>
      <t>Cooperatives</t>
    </r>
    <r>
      <rPr>
        <sz val="10"/>
        <rFont val="Calibri"/>
        <family val="2"/>
        <scheme val="minor"/>
      </rPr>
      <t xml:space="preserve">: an enterprise or organization owned by, controlled and operated for the benefit of those using its services. Typically, agricultural but can be related to handicraft or other types of products. 
</t>
    </r>
    <r>
      <rPr>
        <b/>
        <sz val="10"/>
        <rFont val="Calibri"/>
        <family val="2"/>
        <scheme val="minor"/>
      </rPr>
      <t>Start up</t>
    </r>
    <r>
      <rPr>
        <sz val="10"/>
        <rFont val="Calibri"/>
        <family val="2"/>
        <scheme val="minor"/>
      </rPr>
      <t xml:space="preserve">: early stage in the life cycle of a company (first year of existence)  where the entrepreneur moves from the idea stage to securing financing, laying down the basis structure of the business, and initiating operations or trading (Business dictionary).
</t>
    </r>
  </si>
  <si>
    <r>
      <t xml:space="preserve">Total number of job seekers offered employment after receiving employment services and / or trainings and/or internship schemes.
</t>
    </r>
    <r>
      <rPr>
        <u/>
        <sz val="10"/>
        <color theme="1"/>
        <rFont val="Calibri"/>
        <family val="2"/>
        <scheme val="minor"/>
      </rPr>
      <t>Specifications</t>
    </r>
    <r>
      <rPr>
        <sz val="10"/>
        <color theme="1"/>
        <rFont val="Calibri"/>
        <family val="2"/>
        <scheme val="minor"/>
      </rPr>
      <t xml:space="preserve">: Partners should report a total number, not a percentage, but they should track only a sample of their trainees / beneficiaries caseloads (both male and female to report by gender) 6 to 12 months maximum after completion of the employability programme and assess how many of them have been offered employment or currently employed, formally or informally, through paid employment or self-employment (the later to be also reported in 1.1 as new business). They should then apply this % of people to their entire caseload: for example a partner who trained 200 people can track 20% of the beneficiaries – i.e. 40 people. If out of this 40, 10 found employment, this is a 25% ratio – which they can apply back to the 200 caseload and report 0.25*200 = 50.  
</t>
    </r>
    <r>
      <rPr>
        <u/>
        <sz val="10"/>
        <color theme="1"/>
        <rFont val="Calibri"/>
        <family val="2"/>
        <scheme val="minor"/>
      </rPr>
      <t>NB:</t>
    </r>
    <r>
      <rPr>
        <sz val="10"/>
        <color theme="1"/>
        <rFont val="Calibri"/>
        <family val="2"/>
        <scheme val="minor"/>
      </rPr>
      <t xml:space="preserve"> If projects have shorter life span, partners should report upon the project’s completion. If feasible, they still need to be assessed after 6 months if funding is available. Ideally there needs to be a post assessment cost budgeted in all training projects leading to employment.
</t>
    </r>
  </si>
  <si>
    <r>
      <t xml:space="preserve">Output-1.1: Capacity of the MSMEs sector to create jobs is improved
Output - 1.2: Value Chain Upgraded
</t>
    </r>
    <r>
      <rPr>
        <b/>
        <sz val="10"/>
        <color theme="9" tint="-0.249977111117893"/>
        <rFont val="Calibri"/>
        <family val="2"/>
        <scheme val="minor"/>
      </rPr>
      <t>In Activity Info : MSME/Cooperatives Support and Value Chains</t>
    </r>
  </si>
  <si>
    <r>
      <rPr>
        <b/>
        <u/>
        <sz val="10"/>
        <color theme="1"/>
        <rFont val="Calibri"/>
        <family val="2"/>
        <scheme val="minor"/>
      </rPr>
      <t>Output 1.1 Indicators</t>
    </r>
    <r>
      <rPr>
        <b/>
        <sz val="10"/>
        <color theme="1"/>
        <rFont val="Calibri"/>
        <family val="2"/>
        <scheme val="minor"/>
      </rPr>
      <t xml:space="preserve"> (indicators are grouped with value chain programmes so that VC programmes can also report support to MSMEs and cooperatives delivered through their programmes. There are two forms for these programmes: one at cadastre level for local programmes and one grouped with the outcome&amp;output indicators at governorate level for regional/national programmes)</t>
    </r>
  </si>
  <si>
    <r>
      <t xml:space="preserve">Activity-1.1.1: Provision of business management training and business development services
</t>
    </r>
    <r>
      <rPr>
        <b/>
        <sz val="10"/>
        <color theme="9" tint="-0.249977111117893"/>
        <rFont val="Calibri"/>
        <family val="2"/>
        <scheme val="minor"/>
      </rPr>
      <t xml:space="preserve">
In Activity Info: Business management trainings</t>
    </r>
  </si>
  <si>
    <r>
      <t xml:space="preserve">Activity-1.1.2: Expansion of financial services programs targeting vulnerable Lebanese MSMEs
</t>
    </r>
    <r>
      <rPr>
        <b/>
        <sz val="10"/>
        <color theme="9" tint="-0.249977111117893"/>
        <rFont val="Calibri"/>
        <family val="2"/>
        <scheme val="minor"/>
      </rPr>
      <t xml:space="preserve">
In Activity Info: Financial Services for MSMEs</t>
    </r>
  </si>
  <si>
    <r>
      <t xml:space="preserve">Activity-1.1.3: Provision of (start-up) grants (cash / in-kind) to Lebanese MSMEs / Cooperatives
</t>
    </r>
    <r>
      <rPr>
        <b/>
        <sz val="10"/>
        <color theme="9" tint="-0.249977111117893"/>
        <rFont val="Calibri"/>
        <family val="2"/>
        <scheme val="minor"/>
      </rPr>
      <t xml:space="preserve">
In Activity Info: Start-up (cash/in-kind) grants to MSMEs/Cooperatives</t>
    </r>
  </si>
  <si>
    <r>
      <t>Please find definitions above.</t>
    </r>
    <r>
      <rPr>
        <b/>
        <sz val="10"/>
        <color theme="1"/>
        <rFont val="Calibri"/>
        <family val="2"/>
        <scheme val="minor"/>
      </rPr>
      <t xml:space="preserve">
*In-kind grants</t>
    </r>
    <r>
      <rPr>
        <sz val="10"/>
        <color theme="1"/>
        <rFont val="Calibri"/>
        <family val="2"/>
        <scheme val="minor"/>
      </rPr>
      <t>: provision of goods, commodities or services to support newly established MSMEs.
*</t>
    </r>
    <r>
      <rPr>
        <b/>
        <sz val="10"/>
        <color theme="1"/>
        <rFont val="Calibri"/>
        <family val="2"/>
        <scheme val="minor"/>
      </rPr>
      <t>Cash grants</t>
    </r>
    <r>
      <rPr>
        <sz val="10"/>
        <color theme="1"/>
        <rFont val="Calibri"/>
        <family val="2"/>
        <scheme val="minor"/>
      </rPr>
      <t>: provision of financial support (non-repayable funds or products) to identified start-ups. 
We refer to start-ups/cooperatives which are still operational after 6 months.</t>
    </r>
  </si>
  <si>
    <r>
      <t>1.1.3.2: # USD value of grant(s) disbursed to  nano-enterprises/ micro-enterprises / SMEs</t>
    </r>
    <r>
      <rPr>
        <sz val="10"/>
        <rFont val="Calibri"/>
        <family val="2"/>
        <scheme val="minor"/>
      </rPr>
      <t xml:space="preserve"> / Cooperatives</t>
    </r>
  </si>
  <si>
    <r>
      <t xml:space="preserve">Activity-1.1.4: Provide (green) technology transfers to Lebanese MSMEs/cooperatives, where possible involving research centers and universities, to support innovation
</t>
    </r>
    <r>
      <rPr>
        <b/>
        <sz val="10"/>
        <color theme="9" tint="-0.249977111117893"/>
        <rFont val="Calibri"/>
        <family val="2"/>
        <scheme val="minor"/>
      </rPr>
      <t>In Activity Info: MSMEs technology transfer</t>
    </r>
  </si>
  <si>
    <r>
      <t xml:space="preserve">Activity-1.1.5: Provide incubation services to Lebanese start-ups and MSMEs
</t>
    </r>
    <r>
      <rPr>
        <b/>
        <sz val="10"/>
        <color theme="9" tint="-0.249977111117893"/>
        <rFont val="Calibri"/>
        <family val="2"/>
        <scheme val="minor"/>
      </rPr>
      <t>In Activity Info: MSMEs incubation services</t>
    </r>
  </si>
  <si>
    <r>
      <t xml:space="preserve">Activity-1.1.7:  Fill identified financing gaps by supporting development of financing alternatives (debt, equity, grants) at the growth stage of SMEs
</t>
    </r>
    <r>
      <rPr>
        <b/>
        <sz val="10"/>
        <color theme="9" tint="-0.249977111117893"/>
        <rFont val="Calibri"/>
        <family val="2"/>
        <scheme val="minor"/>
      </rPr>
      <t xml:space="preserve">In Activity Info: </t>
    </r>
  </si>
  <si>
    <r>
      <rPr>
        <b/>
        <u/>
        <sz val="10"/>
        <color theme="1"/>
        <rFont val="Calibri"/>
        <family val="2"/>
        <scheme val="minor"/>
      </rPr>
      <t xml:space="preserve">Output 1.2 Indicators </t>
    </r>
    <r>
      <rPr>
        <b/>
        <sz val="10"/>
        <color theme="1"/>
        <rFont val="Calibri"/>
        <family val="2"/>
        <scheme val="minor"/>
      </rPr>
      <t>(indicators are grouped with MSMEs programmes so that VC programmes can also report support to MSMEs and cooperatives delivered through their programmes. There are two forms for these programmes: one at cadastre level for local programmes and one grouped with the outcome&amp;output indicators at governorate level for regional/national programmes)</t>
    </r>
  </si>
  <si>
    <r>
      <t xml:space="preserve">Activity-1.2.1: Assessments to identify value chains in need of support at the territorial level (focusing on strategic pro-poor value chains/sectors) as well as gaps or constraints in these value chains
</t>
    </r>
    <r>
      <rPr>
        <b/>
        <sz val="10"/>
        <color theme="9" tint="-0.249977111117893"/>
        <rFont val="Calibri"/>
        <family val="2"/>
        <scheme val="minor"/>
      </rPr>
      <t xml:space="preserve">
In Activity Info: VC assessment &amp; gap identification</t>
    </r>
  </si>
  <si>
    <r>
      <t xml:space="preserve">Activity-1.2.2:Implement value chain interventions addressing main constraints and their root causes
</t>
    </r>
    <r>
      <rPr>
        <b/>
        <sz val="10"/>
        <color theme="9" tint="-0.249977111117893"/>
        <rFont val="Calibri"/>
        <family val="2"/>
        <scheme val="minor"/>
      </rPr>
      <t xml:space="preserve">
In Activity Info: Value Chain interventions </t>
    </r>
  </si>
  <si>
    <r>
      <t>Output-1.3: Job creation is fostered through labor-intensive investments in productive public infrastructure and environmental assets
On Activity Info: Job creation through investment in infrastructures and assets</t>
    </r>
    <r>
      <rPr>
        <b/>
        <sz val="10"/>
        <color theme="9" tint="-0.249977111117893"/>
        <rFont val="Calibri"/>
        <family val="2"/>
        <scheme val="minor"/>
      </rPr>
      <t xml:space="preserve">
In Activity Info: Job creation through</t>
    </r>
    <r>
      <rPr>
        <b/>
        <u/>
        <sz val="10"/>
        <color theme="9" tint="-0.249977111117893"/>
        <rFont val="Calibri"/>
        <family val="2"/>
        <scheme val="minor"/>
      </rPr>
      <t xml:space="preserve"> labour intensive</t>
    </r>
    <r>
      <rPr>
        <b/>
        <sz val="10"/>
        <color theme="9" tint="-0.249977111117893"/>
        <rFont val="Calibri"/>
        <family val="2"/>
        <scheme val="minor"/>
      </rPr>
      <t xml:space="preserve"> investment in infrastructures and assets</t>
    </r>
  </si>
  <si>
    <r>
      <rPr>
        <b/>
        <sz val="10"/>
        <color rgb="FFFF0000"/>
        <rFont val="Calibri"/>
        <family val="2"/>
        <scheme val="minor"/>
      </rPr>
      <t>"Reporting to include an attribute: ‘Does your programme specifically/primarily target one of these beneficiary groups: [Women/Youth/PWD/No]’.
Reporting to include an attribute: Government Strategy Supported [MoET SME Strategy; MoAg Strategy: MoIndustry Strategy; MEHE TVET Roadmap].
Reporting to include an attribute: Economic Sector Targeted by intervention [Agriculture, forestry and fishing; Hospitality &amp; Tourism; Hairdressing &amp; Other Beauty; Handicraft; Manufacturing; Electricity, gas, steam and air conditioning supply;  Water supply; sewerage, waste management and remediation activities; Construction; Wholesale and retail trade; repair of motor vehicles and motorcycles; Transportation and storage; Accommodation and food service activities; IT, Information and communication; Financial and insurance activities; Administrative and support service activities; Arts, entertainment and recreation; Home based activities; Other service activities]</t>
    </r>
    <r>
      <rPr>
        <b/>
        <sz val="10"/>
        <color theme="1"/>
        <rFont val="Calibri"/>
        <family val="2"/>
        <scheme val="minor"/>
      </rPr>
      <t xml:space="preserve">
*Vulnerable areas</t>
    </r>
    <r>
      <rPr>
        <sz val="10"/>
        <color theme="1"/>
        <rFont val="Calibri"/>
        <family val="2"/>
        <scheme val="minor"/>
      </rPr>
      <t xml:space="preserve"> refer to the cadastres such as the ones identified as most vulnerable cadasters through the inter-agency vulnerability map (i.e. concentration of poverty and refugees). 
*</t>
    </r>
    <r>
      <rPr>
        <b/>
        <sz val="10"/>
        <color theme="1"/>
        <rFont val="Calibri"/>
        <family val="2"/>
        <scheme val="minor"/>
      </rPr>
      <t>Labor intensive investments</t>
    </r>
    <r>
      <rPr>
        <sz val="10"/>
        <color theme="1"/>
        <rFont val="Calibri"/>
        <family val="2"/>
        <scheme val="minor"/>
      </rPr>
      <t xml:space="preserve"> require a large amount of labor to produce goods or services and are typically measured in proportion to the amount of capital required to produce them - the higher the proportion of labor costs required, the more labor intensive the business (i.e. the agriculture or construction sectors).
*</t>
    </r>
    <r>
      <rPr>
        <b/>
        <sz val="10"/>
        <color theme="1"/>
        <rFont val="Calibri"/>
        <family val="2"/>
        <scheme val="minor"/>
      </rPr>
      <t>Productive infrastructure</t>
    </r>
    <r>
      <rPr>
        <sz val="10"/>
        <color theme="1"/>
        <rFont val="Calibri"/>
        <family val="2"/>
        <scheme val="minor"/>
      </rPr>
      <t xml:space="preserve"> is infrastructure considered as critical for public and private production which encourages investments and contributes to economic development (i.e. transport, communication and energy).
*</t>
    </r>
    <r>
      <rPr>
        <b/>
        <sz val="10"/>
        <color theme="1"/>
        <rFont val="Calibri"/>
        <family val="2"/>
        <scheme val="minor"/>
      </rPr>
      <t xml:space="preserve">An asset </t>
    </r>
    <r>
      <rPr>
        <sz val="10"/>
        <color theme="1"/>
        <rFont val="Calibri"/>
        <family val="2"/>
        <scheme val="minor"/>
      </rPr>
      <t>is a resource with economic value that an entity owns, benefits from or has use of in generating income.</t>
    </r>
  </si>
  <si>
    <r>
      <rPr>
        <b/>
        <sz val="10"/>
        <color rgb="FFFF0000"/>
        <rFont val="Calibri"/>
        <family val="2"/>
        <scheme val="minor"/>
      </rPr>
      <t>"Reporting to include an attribute: ‘Does your programme specifically/primarily target one of these beneficiary groups: [Women/Youth/PWD/No]’.
Reporting to include an attribute: Government Strategy Supported [MoET SME Strategy; MoAg Strategy: MoIndustry Strategy; MEHE TVET Roadmap].
Reporting to include an attribute: Economic Sector Targeted by intervention [Agriculture, forestry and fishing; Hospitality &amp; Tourism; Hairdressing &amp; Other Beauty; Handicraft; Manufacturing; Electricity, gas, steam and air conditioning supply;  Water supply; sewerage, waste management and remediation activities; Construction; Wholesale and retail trade; repair of motor vehicles and motorcycles; Transportation and storage; Accommodation and food service activities; IT, Information and communication; Financial and insurance activities; Administrative and support service activities; Arts, entertainment and recreation; Home based activities; Other service activities]
Reporting to include: training certified/accredited [ tick boxes: Yes – MEHE/ Yes – MOSA/ Yes- MOL – Yes/ MOA – Yes / other - No].</t>
    </r>
    <r>
      <rPr>
        <sz val="10"/>
        <rFont val="Calibri"/>
        <family val="2"/>
        <scheme val="minor"/>
      </rPr>
      <t xml:space="preserve">
*The</t>
    </r>
    <r>
      <rPr>
        <b/>
        <sz val="10"/>
        <rFont val="Calibri"/>
        <family val="2"/>
        <scheme val="minor"/>
      </rPr>
      <t xml:space="preserve"> workforce </t>
    </r>
    <r>
      <rPr>
        <sz val="10"/>
        <rFont val="Calibri"/>
        <family val="2"/>
        <scheme val="minor"/>
      </rPr>
      <t xml:space="preserve">comprises all persons of working age who constitute the supply of labor for the production of goods and services (whether employed or unemployed).
* </t>
    </r>
    <r>
      <rPr>
        <b/>
        <sz val="10"/>
        <rFont val="Calibri"/>
        <family val="2"/>
        <scheme val="minor"/>
      </rPr>
      <t>Employability</t>
    </r>
    <r>
      <rPr>
        <sz val="10"/>
        <rFont val="Calibri"/>
        <family val="2"/>
        <scheme val="minor"/>
      </rPr>
      <t xml:space="preserve"> refers to a set of capacities/abilities – that may include the skills, understandings and personal attributes - that allow individuals to gain employment and to be successful in their occupations.</t>
    </r>
  </si>
  <si>
    <r>
      <t xml:space="preserve">Activity-2.1.1: Provision of vocational skills (re-) training programmes
</t>
    </r>
    <r>
      <rPr>
        <b/>
        <sz val="10"/>
        <color theme="9" tint="-0.249977111117893"/>
        <rFont val="Calibri"/>
        <family val="2"/>
        <scheme val="minor"/>
      </rPr>
      <t xml:space="preserve">
In Activity Info: Vocational skills training</t>
    </r>
  </si>
  <si>
    <t>These skills trainings are typically of short‐term, accelerated nature, and are therefore not labelled ‘vocational training’ as they do not fall within the formal technical education system, aiming to target precisely beneficiaries who are unable or unwilling to engage in longer terms curricula and yet need support to become employable. Moreover, as their aim is to foster access to income opportunities and jobs for beneficiaries from vulnerable groups, they also differ from life‐skills training or other skills training aiming at empowering beneficiaries without necessarily aiming at increasing their access to employment (for example from protection partners). Finally, as the denomination indicates, market based skills training are based on a market analysis and are therefore addressing a skill gap in the labour market.</t>
  </si>
  <si>
    <r>
      <t xml:space="preserve">Activity-2.2.1: Implementation of (paid) internship, on-the-job training or apprenticeship programmes for youth within Lebanese entities
</t>
    </r>
    <r>
      <rPr>
        <b/>
        <sz val="10"/>
        <color theme="9" tint="-0.249977111117893"/>
        <rFont val="Calibri"/>
        <family val="2"/>
        <scheme val="minor"/>
      </rPr>
      <t>In Activity Info: Internship, on-the-job training/placement &amp; apprenticeship</t>
    </r>
  </si>
  <si>
    <r>
      <rPr>
        <b/>
        <sz val="10"/>
        <color theme="1"/>
        <rFont val="Calibri"/>
        <family val="2"/>
        <scheme val="minor"/>
      </rPr>
      <t>*Internships</t>
    </r>
    <r>
      <rPr>
        <sz val="10"/>
        <color theme="1"/>
        <rFont val="Calibri"/>
        <family val="2"/>
        <scheme val="minor"/>
      </rPr>
      <t xml:space="preserve"> defined as supervised practical trainings undergone in a company or organization to gain professional experience;
</t>
    </r>
    <r>
      <rPr>
        <b/>
        <sz val="10"/>
        <color theme="1"/>
        <rFont val="Calibri"/>
        <family val="2"/>
        <scheme val="minor"/>
      </rPr>
      <t>*Apprenticeships</t>
    </r>
    <r>
      <rPr>
        <sz val="10"/>
        <color theme="1"/>
        <rFont val="Calibri"/>
        <family val="2"/>
        <scheme val="minor"/>
      </rPr>
      <t xml:space="preserve"> defined as hands-on experience to learn a craft or trade, acquired while working with a skilled worker (usually under a written or implied apprenticeship agreement).
</t>
    </r>
  </si>
  <si>
    <r>
      <t xml:space="preserve">Activity-3.1.1: Address decent work deficits (such as lack of sufficient regulations and enforcement of existing ones) that safeguard labor rights in informal work, improve working conditions and reduce the worst forms of child labour through capacity support and policy development to the Ministry of Labour
</t>
    </r>
    <r>
      <rPr>
        <b/>
        <sz val="10"/>
        <color theme="9" tint="-0.249977111117893"/>
        <rFont val="Calibri"/>
        <family val="2"/>
        <scheme val="minor"/>
      </rPr>
      <t>In Activity Info: Address decent work deficits</t>
    </r>
  </si>
  <si>
    <r>
      <rPr>
        <b/>
        <sz val="10"/>
        <color theme="1"/>
        <rFont val="Calibri"/>
        <family val="2"/>
        <scheme val="minor"/>
      </rPr>
      <t xml:space="preserve">*Informal employment </t>
    </r>
    <r>
      <rPr>
        <sz val="10"/>
        <color theme="1"/>
        <rFont val="Calibri"/>
        <family val="2"/>
        <scheme val="minor"/>
      </rPr>
      <t>encompasses all employment opportunities which are not recognized as normal income sources, and on which taxes are not paid. It is often characterized, according to the ILO, by a lack of protection in the event of non-payment of wages, compulsory overtime or extra shifts, lay-offs without notice or compensation, unsafe working conditions and the absence of social benefits. Informal employment can be self-employment or employment in an informal business, as well as informal employment in a formal business.
*</t>
    </r>
    <r>
      <rPr>
        <b/>
        <sz val="10"/>
        <color theme="1"/>
        <rFont val="Calibri"/>
        <family val="2"/>
        <scheme val="minor"/>
      </rPr>
      <t>Child labour</t>
    </r>
    <r>
      <rPr>
        <sz val="10"/>
        <color theme="1"/>
        <rFont val="Calibri"/>
        <family val="2"/>
        <scheme val="minor"/>
      </rPr>
      <t xml:space="preserve"> is defined as a work that deprives children of their childhood, their potential and their dignity, and that is harmful to their physical and mental development following the definitions and regulations of the Ministry of Labour. The focus of the sector should be on eliminating the worst forms of child labour: http://ilo.org/ipec/facts/WorstFormsofChildLabour/lang--en/index.htm.  Partners are invited to consult the following documents which provide additional information/guidance: ILO Conventions No. 138 on minimum age and No. 182 on WFCL (both ratified by Lebanon), the latest decrees related to the elimination of child labour, as well as the National Action Plan on the WFCL.</t>
    </r>
  </si>
  <si>
    <r>
      <t xml:space="preserve">Surveys aimed at filling the main information gaps of the sector.
</t>
    </r>
    <r>
      <rPr>
        <u/>
        <sz val="10"/>
        <color theme="1"/>
        <rFont val="Calibri"/>
        <family val="2"/>
        <scheme val="minor"/>
      </rPr>
      <t>Specification</t>
    </r>
    <r>
      <rPr>
        <sz val="10"/>
        <color theme="1"/>
        <rFont val="Calibri"/>
        <family val="2"/>
        <scheme val="minor"/>
      </rPr>
      <t>: they could be part of a project but shouldn’t specifically focus on informing/guiding the project’s implementation modalities.</t>
    </r>
  </si>
  <si>
    <t>3,670 businesses</t>
  </si>
  <si>
    <t xml:space="preserve">3
1
4
</t>
  </si>
  <si>
    <t>1,437 job created/year</t>
  </si>
  <si>
    <t>In 2019, 5,777 lomg term jobs created/maintained; 7,530 short-term jobs created and 
1,000,000 workmen days;
2,000 job seekers access employment</t>
  </si>
  <si>
    <t>3,670 MSMEs</t>
  </si>
  <si>
    <t>251 municipalities</t>
  </si>
  <si>
    <t>Hiba Douaihy, hibadou.mosa@gmail.com; Johnny Matta, jmatta@economy.gov.lb; Gloria De Marchi, gloria.de-marchi@undp.org;</t>
  </si>
  <si>
    <t xml:space="preserve"> (including 3 related to decent work, 4 to awareness raising/advocacy, and 6 related to the enabling environment)</t>
  </si>
  <si>
    <t># of decent work regulations approved by the Government</t>
  </si>
  <si>
    <r>
      <t>OUTPUT Series of technical and financial support to MSME a</t>
    </r>
    <r>
      <rPr>
        <b/>
        <sz val="12"/>
        <color rgb="FFFF0000"/>
        <rFont val="Times New Roman"/>
        <family val="1"/>
      </rPr>
      <t>nd cooperatives</t>
    </r>
    <r>
      <rPr>
        <b/>
        <sz val="12"/>
        <rFont val="Times New Roman"/>
        <family val="1"/>
      </rPr>
      <t xml:space="preserve"> to enable growth and </t>
    </r>
    <r>
      <rPr>
        <b/>
        <sz val="12"/>
        <color rgb="FFFF0000"/>
        <rFont val="Times New Roman"/>
        <family val="1"/>
      </rPr>
      <t>decent</t>
    </r>
    <r>
      <rPr>
        <b/>
        <sz val="12"/>
        <rFont val="Times New Roman"/>
        <family val="1"/>
      </rPr>
      <t xml:space="preserve"> job creation provided
In Activity Info : MSME/Cooperatives Support and Value Chains</t>
    </r>
  </si>
  <si>
    <t>LCRP 2019 - Results Framework</t>
  </si>
  <si>
    <t>3,670 Businesses (some programmes are expected to last more than one yar)</t>
  </si>
  <si>
    <t>4,340 direct beneficiaries</t>
  </si>
  <si>
    <t>7,530 direct beneficiaries
33,885 total beneficiaries (both direct and indirect: 7,530 * 4.5 HHs size)</t>
  </si>
  <si>
    <t>cadaster (in each 251 vulnerable cadastre average of 30 workers working for at least 40 worker days-which may consist of several shorter placements)</t>
  </si>
  <si>
    <t>In 2019: 251 cadasters - 33,885 beneficiaries</t>
  </si>
  <si>
    <t>Job seekers placed into jobs (at least 50% women)</t>
  </si>
  <si>
    <t xml:space="preserve">20 Value Chains 
</t>
  </si>
  <si>
    <t># number of jobseekers placed into jobs (at least 50% women)
# targeted vulnerable persons engaged in home-based income generation (at least 50% women)</t>
  </si>
  <si>
    <t># number of  individuals  benefiting from work-based learning opportunities
# of targeted job seekers supported to access employment through career guidance, coaching or individual follow-up services (at least 30% women)
# of targeted job seekers supported to start their own business (at least 30% women)</t>
  </si>
  <si>
    <t xml:space="preserve"> OUTPUT Career guidance, job matching and work based learning opportunities offered to job seekers</t>
  </si>
  <si>
    <t>Indicative activities: Employment services, Accelerated skills training, 
Work based learning opportunities
Additions: Market research, curriculum design (incl. #hours)</t>
  </si>
  <si>
    <t xml:space="preserve"># of decent work regulations amended and/or proposed to the Government
# of decent work regulations approved by the Government
# awareness-raising/advocacy material on labour regulations and decent work developed
</t>
  </si>
  <si>
    <t># of decent work regulations amended and/or proposed to the Government
# of decent work regulations approved by the Government
# awareness-raising/advocacy material on labour regulations and decent work developed</t>
  </si>
  <si>
    <t>2,955 businesses</t>
  </si>
  <si>
    <r>
      <t>OUTPUT Job creation in vulnerable areas fostered through labour-intensive investments in productive public infrastructure and environmental assets</t>
    </r>
    <r>
      <rPr>
        <b/>
        <sz val="12"/>
        <rFont val="Times New Roman"/>
        <family val="2"/>
      </rPr>
      <t xml:space="preserve">
In Activity Info: Job creation through investment in infrastructures and assets</t>
    </r>
  </si>
  <si>
    <t># total number of decent job created / maintained (30 % created and 70% maintained)</t>
  </si>
  <si>
    <t xml:space="preserve">New jobs created in supported Lebanese nano, MSMEs - Businesses and cooperatives who have hired new employees since the support was provided.
Jobs maintained in supported Lebanese MSMEs - For nano and micro-businesses, it can be considered that any support provided helps the nano and micro-business to maintain the jobs  in this business = the #employees of the micro-businesses they support as well as self-employed individuals (for micro-finance support). For SMEs this should be asked as part of the follow up underlined above. </t>
  </si>
  <si>
    <t># target Lebanese MSMEs and cooperatives that report increased performance and expanded market access (new clients, contracts, market access) as a result of programme activities</t>
  </si>
  <si>
    <t># of targeted vulnerable persons employed through public infrastructure and environmental assets improvement (30% women) and of members of HHs who inderectly benefit from interventions</t>
  </si>
  <si>
    <t># people hired by contractors for the project(s) implemented in the 251 most vulnerable cadastres and members of HHs who indarectly benefit from the interventions</t>
  </si>
  <si>
    <t># number of trained beneficiaries (50% women)</t>
  </si>
  <si>
    <t># number of  individuals  benefiting from work based learning opportunities (at least 50% women)</t>
  </si>
  <si>
    <t># of decent work regulations amended and/or proposed to the Government</t>
  </si>
  <si>
    <r>
      <rPr>
        <b/>
        <sz val="10"/>
        <color theme="1"/>
        <rFont val="Calibri"/>
        <family val="2"/>
      </rPr>
      <t>Output 1.1</t>
    </r>
    <r>
      <rPr>
        <sz val="10"/>
        <color theme="1"/>
        <rFont val="Calibri"/>
        <family val="2"/>
      </rPr>
      <t xml:space="preserve"> Series of technical and financial support to MSME and cooperatives  to enable growth and decent job creation provided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</si>
</sst>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quot;$&quot;#,##0"/>
    <numFmt numFmtId="167" formatCode="0.0"/>
    <numFmt numFmtId="168" formatCode="_(&quot;$&quot;* #,##0_);_(&quot;$&quot;* \(#,##0\);_(&quot;$&quot;* &quot;-&quot;??_);_(@_)"/>
    <numFmt numFmtId="169" formatCode="&quot;$&quot;#,##0.00"/>
    <numFmt numFmtId="170" formatCode="0_);\(0\)"/>
  </numFmts>
  <fonts count="51" x14ac:knownFonts="1">
    <font>
      <sz val="11"/>
      <color rgb="FF000000"/>
      <name val="Calibri"/>
    </font>
    <font>
      <sz val="11"/>
      <color theme="1"/>
      <name val="Calibri"/>
      <family val="2"/>
      <scheme val="minor"/>
    </font>
    <font>
      <b/>
      <sz val="12"/>
      <color rgb="FF000000"/>
      <name val="Calibri"/>
      <family val="2"/>
    </font>
    <font>
      <sz val="10"/>
      <color rgb="FF000000"/>
      <name val="Calibri"/>
      <family val="2"/>
    </font>
    <font>
      <b/>
      <sz val="10"/>
      <color rgb="FF5B9BD5"/>
      <name val="Calibri"/>
      <family val="2"/>
    </font>
    <font>
      <sz val="11"/>
      <name val="Calibri"/>
      <family val="2"/>
    </font>
    <font>
      <b/>
      <sz val="10"/>
      <name val="Calibri"/>
      <family val="2"/>
    </font>
    <font>
      <b/>
      <sz val="10"/>
      <color rgb="FF000000"/>
      <name val="Calibri"/>
      <family val="2"/>
    </font>
    <font>
      <b/>
      <sz val="10"/>
      <color rgb="FFFFFFFF"/>
      <name val="Calibri"/>
      <family val="2"/>
    </font>
    <font>
      <sz val="10"/>
      <name val="Calibri"/>
      <family val="2"/>
    </font>
    <font>
      <sz val="10"/>
      <color rgb="FF5B9BD5"/>
      <name val="Calibri"/>
      <family val="2"/>
    </font>
    <font>
      <sz val="10"/>
      <color rgb="FFFFFFFF"/>
      <name val="Calibri"/>
      <family val="2"/>
    </font>
    <font>
      <sz val="11"/>
      <color rgb="FF000000"/>
      <name val="Calibri"/>
      <family val="2"/>
    </font>
    <font>
      <b/>
      <sz val="12"/>
      <color rgb="FFFFFFFF"/>
      <name val="Calibri"/>
      <family val="2"/>
    </font>
    <font>
      <sz val="12"/>
      <color rgb="FFFFFFFF"/>
      <name val="Calibri"/>
      <family val="2"/>
    </font>
    <font>
      <sz val="10"/>
      <color theme="1"/>
      <name val="Calibri"/>
      <family val="2"/>
    </font>
    <font>
      <sz val="10"/>
      <name val="Calibri"/>
      <family val="2"/>
      <scheme val="minor"/>
    </font>
    <font>
      <sz val="9"/>
      <color indexed="81"/>
      <name val="Tahoma"/>
      <family val="2"/>
    </font>
    <font>
      <b/>
      <sz val="9"/>
      <color indexed="81"/>
      <name val="Tahoma"/>
      <family val="2"/>
    </font>
    <font>
      <sz val="9"/>
      <name val="Calibri"/>
      <family val="2"/>
    </font>
    <font>
      <u/>
      <sz val="11"/>
      <color theme="10"/>
      <name val="Calibri"/>
      <family val="2"/>
      <scheme val="minor"/>
    </font>
    <font>
      <sz val="12"/>
      <color theme="1"/>
      <name val="Times New Roman"/>
      <family val="2"/>
    </font>
    <font>
      <sz val="12"/>
      <color theme="1"/>
      <name val="Times New Roman"/>
      <family val="1"/>
    </font>
    <font>
      <sz val="11"/>
      <name val="Calibri"/>
      <family val="2"/>
      <scheme val="minor"/>
    </font>
    <font>
      <sz val="12"/>
      <name val="Times New Roman"/>
      <family val="2"/>
    </font>
    <font>
      <sz val="12"/>
      <name val="Times New Roman"/>
      <family val="1"/>
    </font>
    <font>
      <b/>
      <sz val="12"/>
      <name val="Times New Roman"/>
      <family val="2"/>
    </font>
    <font>
      <b/>
      <sz val="12"/>
      <name val="Times New Roman"/>
      <family val="1"/>
    </font>
    <font>
      <b/>
      <sz val="11"/>
      <name val="Calibri"/>
      <family val="2"/>
      <scheme val="minor"/>
    </font>
    <font>
      <b/>
      <sz val="12"/>
      <color theme="1"/>
      <name val="Times New Roman"/>
      <family val="1"/>
    </font>
    <font>
      <i/>
      <sz val="12"/>
      <name val="Times New Roman"/>
      <family val="2"/>
    </font>
    <font>
      <b/>
      <sz val="16"/>
      <name val="Times New Roman"/>
      <family val="1"/>
    </font>
    <font>
      <b/>
      <sz val="14"/>
      <color theme="1"/>
      <name val="Times New Roman"/>
      <family val="1"/>
    </font>
    <font>
      <b/>
      <sz val="16"/>
      <color theme="1"/>
      <name val="Times New Roman"/>
      <family val="1"/>
    </font>
    <font>
      <sz val="10"/>
      <name val="Arial"/>
      <family val="2"/>
    </font>
    <font>
      <sz val="10"/>
      <color theme="1"/>
      <name val="Calibri"/>
      <family val="2"/>
      <scheme val="minor"/>
    </font>
    <font>
      <b/>
      <sz val="10"/>
      <name val="Calibri"/>
      <family val="2"/>
      <scheme val="minor"/>
    </font>
    <font>
      <sz val="10"/>
      <color theme="0"/>
      <name val="Calibri"/>
      <family val="2"/>
      <scheme val="minor"/>
    </font>
    <font>
      <b/>
      <sz val="10"/>
      <color theme="1"/>
      <name val="Calibri"/>
      <family val="2"/>
      <scheme val="minor"/>
    </font>
    <font>
      <b/>
      <u/>
      <sz val="10"/>
      <color theme="10"/>
      <name val="Calibri"/>
      <family val="2"/>
      <scheme val="minor"/>
    </font>
    <font>
      <b/>
      <sz val="10"/>
      <color rgb="FF0072BC"/>
      <name val="Calibri"/>
      <family val="2"/>
      <scheme val="minor"/>
    </font>
    <font>
      <b/>
      <sz val="10"/>
      <color theme="9" tint="-0.249977111117893"/>
      <name val="Calibri"/>
      <family val="2"/>
      <scheme val="minor"/>
    </font>
    <font>
      <sz val="10"/>
      <color theme="9" tint="-0.249977111117893"/>
      <name val="Calibri"/>
      <family val="2"/>
      <scheme val="minor"/>
    </font>
    <font>
      <sz val="10"/>
      <color rgb="FFFF0000"/>
      <name val="Calibri"/>
      <family val="2"/>
      <scheme val="minor"/>
    </font>
    <font>
      <b/>
      <u/>
      <sz val="10"/>
      <color theme="1"/>
      <name val="Calibri"/>
      <family val="2"/>
      <scheme val="minor"/>
    </font>
    <font>
      <u/>
      <sz val="10"/>
      <color theme="1"/>
      <name val="Calibri"/>
      <family val="2"/>
      <scheme val="minor"/>
    </font>
    <font>
      <b/>
      <sz val="10"/>
      <color rgb="FFFF0000"/>
      <name val="Calibri"/>
      <family val="2"/>
      <scheme val="minor"/>
    </font>
    <font>
      <b/>
      <u/>
      <sz val="10"/>
      <color theme="9" tint="-0.249977111117893"/>
      <name val="Calibri"/>
      <family val="2"/>
      <scheme val="minor"/>
    </font>
    <font>
      <b/>
      <sz val="12"/>
      <color rgb="FFFF0000"/>
      <name val="Times New Roman"/>
      <family val="1"/>
    </font>
    <font>
      <sz val="11"/>
      <color theme="1"/>
      <name val="Calibri"/>
      <family val="2"/>
    </font>
    <font>
      <b/>
      <sz val="10"/>
      <color theme="1"/>
      <name val="Calibri"/>
      <family val="2"/>
    </font>
  </fonts>
  <fills count="26">
    <fill>
      <patternFill patternType="none"/>
    </fill>
    <fill>
      <patternFill patternType="gray125"/>
    </fill>
    <fill>
      <patternFill patternType="solid">
        <fgColor rgb="FFFFFFFF"/>
        <bgColor rgb="FFFFFFFF"/>
      </patternFill>
    </fill>
    <fill>
      <patternFill patternType="solid">
        <fgColor rgb="FF525252"/>
        <bgColor rgb="FF525252"/>
      </patternFill>
    </fill>
    <fill>
      <patternFill patternType="solid">
        <fgColor rgb="FFD0CECE"/>
        <bgColor rgb="FFD0CECE"/>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00"/>
        <bgColor indexed="64"/>
      </patternFill>
    </fill>
  </fills>
  <borders count="7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style="thin">
        <color indexed="64"/>
      </top>
      <bottom/>
      <diagonal/>
    </border>
    <border>
      <left style="thin">
        <color rgb="FF000000"/>
      </left>
      <right/>
      <top style="thin">
        <color indexed="64"/>
      </top>
      <bottom/>
      <diagonal/>
    </border>
    <border>
      <left style="thin">
        <color indexed="64"/>
      </left>
      <right/>
      <top style="thin">
        <color indexed="64"/>
      </top>
      <bottom/>
      <diagonal/>
    </border>
    <border>
      <left style="thin">
        <color rgb="FF000000"/>
      </left>
      <right/>
      <top/>
      <bottom style="thin">
        <color rgb="FF000000"/>
      </bottom>
      <diagonal/>
    </border>
    <border>
      <left/>
      <right/>
      <top style="thin">
        <color indexed="64"/>
      </top>
      <bottom/>
      <diagonal/>
    </border>
    <border>
      <left/>
      <right/>
      <top style="thin">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bottom style="thin">
        <color auto="1"/>
      </bottom>
      <diagonal/>
    </border>
    <border>
      <left style="medium">
        <color auto="1"/>
      </left>
      <right style="medium">
        <color auto="1"/>
      </right>
      <top/>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thick">
        <color theme="0"/>
      </right>
      <top/>
      <bottom style="thin">
        <color auto="1"/>
      </bottom>
      <diagonal/>
    </border>
    <border>
      <left/>
      <right style="thick">
        <color theme="0"/>
      </right>
      <top/>
      <bottom/>
      <diagonal/>
    </border>
    <border>
      <left style="thick">
        <color theme="0"/>
      </left>
      <right style="thick">
        <color theme="0"/>
      </right>
      <top/>
      <bottom/>
      <diagonal/>
    </border>
    <border>
      <left style="thick">
        <color theme="0"/>
      </left>
      <right style="thick">
        <color theme="0"/>
      </right>
      <top style="thin">
        <color auto="1"/>
      </top>
      <bottom style="thin">
        <color auto="1"/>
      </bottom>
      <diagonal/>
    </border>
    <border>
      <left/>
      <right style="thick">
        <color theme="0"/>
      </right>
      <top style="thin">
        <color auto="1"/>
      </top>
      <bottom style="thin">
        <color auto="1"/>
      </bottom>
      <diagonal/>
    </border>
    <border>
      <left style="thick">
        <color theme="0"/>
      </left>
      <right style="thick">
        <color theme="0"/>
      </right>
      <top/>
      <bottom style="thin">
        <color auto="1"/>
      </bottom>
      <diagonal/>
    </border>
  </borders>
  <cellStyleXfs count="13">
    <xf numFmtId="0" fontId="0" fillId="0" borderId="0"/>
    <xf numFmtId="9" fontId="12" fillId="0" borderId="0" applyFont="0" applyFill="0" applyBorder="0" applyAlignment="0" applyProtection="0"/>
    <xf numFmtId="43" fontId="12" fillId="0" borderId="0" applyFont="0" applyFill="0" applyBorder="0" applyAlignment="0" applyProtection="0"/>
    <xf numFmtId="0" fontId="1" fillId="0" borderId="3"/>
    <xf numFmtId="0" fontId="20" fillId="0" borderId="3" applyNumberFormat="0" applyFill="0" applyBorder="0" applyAlignment="0" applyProtection="0"/>
    <xf numFmtId="0" fontId="21" fillId="0" borderId="3"/>
    <xf numFmtId="44" fontId="21" fillId="0" borderId="3" applyFont="0" applyFill="0" applyBorder="0" applyAlignment="0" applyProtection="0"/>
    <xf numFmtId="9" fontId="21" fillId="0" borderId="3" applyFont="0" applyFill="0" applyBorder="0" applyAlignment="0" applyProtection="0"/>
    <xf numFmtId="44" fontId="1" fillId="0" borderId="3" applyFont="0" applyFill="0" applyBorder="0" applyAlignment="0" applyProtection="0"/>
    <xf numFmtId="0" fontId="34" fillId="0" borderId="3"/>
    <xf numFmtId="43" fontId="34" fillId="0" borderId="3" applyFont="0" applyFill="0" applyBorder="0" applyAlignment="0" applyProtection="0"/>
    <xf numFmtId="43" fontId="1" fillId="0" borderId="3" applyFont="0" applyFill="0" applyBorder="0" applyAlignment="0" applyProtection="0"/>
    <xf numFmtId="9" fontId="1" fillId="0" borderId="3" applyFont="0" applyFill="0" applyBorder="0" applyAlignment="0" applyProtection="0"/>
  </cellStyleXfs>
  <cellXfs count="610">
    <xf numFmtId="0" fontId="0" fillId="0" borderId="0" xfId="0"/>
    <xf numFmtId="0" fontId="2" fillId="2" borderId="1" xfId="0" applyFont="1" applyFill="1" applyBorder="1"/>
    <xf numFmtId="0" fontId="3" fillId="2" borderId="1" xfId="0" applyFont="1" applyFill="1" applyBorder="1"/>
    <xf numFmtId="0" fontId="5" fillId="0" borderId="3" xfId="0" applyFont="1" applyBorder="1"/>
    <xf numFmtId="0" fontId="4" fillId="2" borderId="1" xfId="0" applyFont="1" applyFill="1" applyBorder="1" applyAlignment="1">
      <alignment horizontal="left" vertical="center" wrapText="1"/>
    </xf>
    <xf numFmtId="0" fontId="6" fillId="2" borderId="1" xfId="0" applyFont="1" applyFill="1" applyBorder="1" applyAlignment="1">
      <alignment vertical="center"/>
    </xf>
    <xf numFmtId="0" fontId="9" fillId="2" borderId="1" xfId="0" applyFont="1" applyFill="1" applyBorder="1" applyAlignment="1">
      <alignment vertical="top" wrapText="1"/>
    </xf>
    <xf numFmtId="0" fontId="3" fillId="2" borderId="3" xfId="0" applyFont="1" applyFill="1" applyBorder="1" applyAlignment="1">
      <alignment horizontal="left"/>
    </xf>
    <xf numFmtId="0" fontId="4" fillId="2" borderId="3" xfId="0" applyFont="1" applyFill="1" applyBorder="1" applyAlignment="1">
      <alignment horizontal="left" vertical="center" wrapText="1"/>
    </xf>
    <xf numFmtId="0" fontId="6" fillId="2" borderId="3" xfId="0" applyFont="1" applyFill="1" applyBorder="1" applyAlignment="1">
      <alignment horizontal="left" vertical="center"/>
    </xf>
    <xf numFmtId="0" fontId="9" fillId="2" borderId="3" xfId="0" applyFont="1" applyFill="1" applyBorder="1" applyAlignment="1">
      <alignment horizontal="left" vertical="top" wrapText="1"/>
    </xf>
    <xf numFmtId="0" fontId="3" fillId="2" borderId="3" xfId="0" applyFont="1" applyFill="1" applyBorder="1"/>
    <xf numFmtId="0" fontId="10" fillId="2" borderId="3" xfId="0" applyFont="1" applyFill="1" applyBorder="1" applyAlignment="1">
      <alignment horizontal="left" wrapText="1"/>
    </xf>
    <xf numFmtId="0" fontId="9" fillId="2" borderId="3" xfId="0" applyFont="1" applyFill="1" applyBorder="1" applyAlignment="1">
      <alignment vertical="top" wrapText="1"/>
    </xf>
    <xf numFmtId="0" fontId="3" fillId="5" borderId="3" xfId="0" applyFont="1" applyFill="1" applyBorder="1"/>
    <xf numFmtId="0" fontId="10" fillId="5" borderId="3" xfId="0" applyFont="1" applyFill="1" applyBorder="1" applyAlignment="1">
      <alignment horizontal="left" wrapText="1"/>
    </xf>
    <xf numFmtId="0" fontId="9" fillId="5" borderId="3" xfId="0" applyFont="1" applyFill="1" applyBorder="1" applyAlignment="1">
      <alignment vertical="top" wrapText="1"/>
    </xf>
    <xf numFmtId="0" fontId="0" fillId="8" borderId="3" xfId="0" applyFill="1" applyBorder="1"/>
    <xf numFmtId="0" fontId="3" fillId="2" borderId="3" xfId="0" applyFont="1" applyFill="1" applyBorder="1" applyAlignment="1">
      <alignment wrapText="1"/>
    </xf>
    <xf numFmtId="0" fontId="5" fillId="8" borderId="3" xfId="0" applyFont="1" applyFill="1" applyBorder="1"/>
    <xf numFmtId="0" fontId="3" fillId="5" borderId="1" xfId="0" applyFont="1" applyFill="1" applyBorder="1"/>
    <xf numFmtId="9" fontId="9" fillId="2" borderId="3" xfId="0" applyNumberFormat="1" applyFont="1" applyFill="1" applyBorder="1" applyAlignment="1">
      <alignment horizontal="right" vertical="top" wrapText="1"/>
    </xf>
    <xf numFmtId="3" fontId="9" fillId="6" borderId="3" xfId="0" applyNumberFormat="1" applyFont="1" applyFill="1" applyBorder="1" applyAlignment="1">
      <alignment horizontal="right" vertical="top" wrapText="1"/>
    </xf>
    <xf numFmtId="3" fontId="9" fillId="7" borderId="3" xfId="0" applyNumberFormat="1" applyFont="1" applyFill="1" applyBorder="1" applyAlignment="1">
      <alignment horizontal="right" vertical="top" wrapText="1"/>
    </xf>
    <xf numFmtId="0" fontId="9" fillId="2" borderId="3" xfId="0" applyFont="1" applyFill="1" applyBorder="1" applyAlignment="1">
      <alignment horizontal="right" vertical="top" wrapText="1"/>
    </xf>
    <xf numFmtId="0" fontId="9" fillId="2" borderId="11" xfId="0" applyFont="1" applyFill="1" applyBorder="1" applyAlignment="1">
      <alignment horizontal="right" vertical="top" wrapText="1"/>
    </xf>
    <xf numFmtId="0" fontId="9" fillId="2" borderId="11" xfId="0" applyFont="1" applyFill="1" applyBorder="1" applyAlignment="1">
      <alignment horizontal="left" vertical="top" wrapText="1"/>
    </xf>
    <xf numFmtId="0" fontId="9" fillId="7" borderId="11" xfId="0" applyFont="1" applyFill="1" applyBorder="1" applyAlignment="1">
      <alignment horizontal="right" vertical="top" wrapText="1"/>
    </xf>
    <xf numFmtId="0" fontId="0" fillId="0" borderId="0" xfId="0" applyAlignment="1">
      <alignment horizontal="left"/>
    </xf>
    <xf numFmtId="0" fontId="3" fillId="0" borderId="3" xfId="0" applyFont="1" applyBorder="1"/>
    <xf numFmtId="0" fontId="3" fillId="0" borderId="1" xfId="0" applyFont="1" applyBorder="1"/>
    <xf numFmtId="0" fontId="0" fillId="0" borderId="3" xfId="0" applyBorder="1"/>
    <xf numFmtId="0" fontId="9" fillId="6" borderId="11" xfId="0" applyFont="1" applyFill="1" applyBorder="1" applyAlignment="1">
      <alignment horizontal="right" vertical="top" wrapText="1"/>
    </xf>
    <xf numFmtId="0" fontId="3" fillId="8" borderId="3" xfId="0" applyFont="1" applyFill="1" applyBorder="1"/>
    <xf numFmtId="0" fontId="0" fillId="8" borderId="0" xfId="0" applyFill="1"/>
    <xf numFmtId="0" fontId="9" fillId="2" borderId="18" xfId="0" applyFont="1" applyFill="1" applyBorder="1" applyAlignment="1">
      <alignment horizontal="left" vertical="top" wrapText="1"/>
    </xf>
    <xf numFmtId="0" fontId="3" fillId="5" borderId="3" xfId="0" applyFont="1" applyFill="1" applyBorder="1" applyAlignment="1">
      <alignment horizontal="left"/>
    </xf>
    <xf numFmtId="1" fontId="9" fillId="7" borderId="11" xfId="0" applyNumberFormat="1" applyFont="1" applyFill="1" applyBorder="1" applyAlignment="1">
      <alignment horizontal="right" vertical="top" wrapText="1"/>
    </xf>
    <xf numFmtId="0" fontId="5" fillId="8" borderId="30" xfId="0" applyFont="1" applyFill="1" applyBorder="1"/>
    <xf numFmtId="0" fontId="7" fillId="9" borderId="8" xfId="0" applyFont="1" applyFill="1" applyBorder="1" applyAlignment="1">
      <alignment horizontal="left" vertical="center"/>
    </xf>
    <xf numFmtId="0" fontId="6" fillId="9" borderId="8" xfId="0" applyFont="1" applyFill="1" applyBorder="1" applyAlignment="1">
      <alignment horizontal="left" vertical="center" wrapText="1"/>
    </xf>
    <xf numFmtId="0" fontId="6" fillId="9" borderId="8" xfId="0" applyFont="1" applyFill="1" applyBorder="1" applyAlignment="1">
      <alignment horizontal="left" vertical="center"/>
    </xf>
    <xf numFmtId="0" fontId="6" fillId="10" borderId="8" xfId="0" applyFont="1" applyFill="1" applyBorder="1" applyAlignment="1">
      <alignment horizontal="left" vertical="center" wrapText="1"/>
    </xf>
    <xf numFmtId="0" fontId="7" fillId="9" borderId="23" xfId="0" applyFont="1" applyFill="1" applyBorder="1" applyAlignment="1">
      <alignment vertical="center"/>
    </xf>
    <xf numFmtId="0" fontId="6" fillId="9" borderId="24" xfId="0" applyFont="1" applyFill="1" applyBorder="1" applyAlignment="1">
      <alignment horizontal="center" vertical="center" wrapText="1"/>
    </xf>
    <xf numFmtId="0" fontId="6" fillId="9" borderId="24" xfId="0" applyFont="1" applyFill="1" applyBorder="1" applyAlignment="1">
      <alignment horizontal="left" vertical="center"/>
    </xf>
    <xf numFmtId="0" fontId="6" fillId="9" borderId="24" xfId="0" applyFont="1" applyFill="1" applyBorder="1" applyAlignment="1">
      <alignment horizontal="left" vertical="center" wrapText="1"/>
    </xf>
    <xf numFmtId="0" fontId="7" fillId="9" borderId="7" xfId="0" applyFont="1" applyFill="1" applyBorder="1" applyAlignment="1">
      <alignment vertical="center"/>
    </xf>
    <xf numFmtId="0" fontId="6" fillId="9" borderId="7" xfId="0" applyFont="1" applyFill="1" applyBorder="1" applyAlignment="1">
      <alignment horizontal="center" vertical="center" wrapText="1"/>
    </xf>
    <xf numFmtId="0" fontId="6" fillId="9" borderId="7" xfId="0" applyFont="1" applyFill="1" applyBorder="1" applyAlignment="1">
      <alignment horizontal="left" vertical="center"/>
    </xf>
    <xf numFmtId="0" fontId="7" fillId="9" borderId="8" xfId="0" applyFont="1" applyFill="1" applyBorder="1" applyAlignment="1">
      <alignment vertical="center"/>
    </xf>
    <xf numFmtId="0" fontId="6" fillId="9" borderId="11"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6" fillId="9" borderId="8" xfId="0" applyFont="1" applyFill="1" applyBorder="1" applyAlignment="1">
      <alignment horizontal="center" vertical="center" wrapText="1"/>
    </xf>
    <xf numFmtId="0" fontId="6" fillId="9" borderId="33" xfId="0" applyFont="1" applyFill="1" applyBorder="1" applyAlignment="1">
      <alignment horizontal="left" vertical="center"/>
    </xf>
    <xf numFmtId="0" fontId="6" fillId="9" borderId="11" xfId="0" applyFont="1" applyFill="1" applyBorder="1" applyAlignment="1">
      <alignment horizontal="left" vertical="center"/>
    </xf>
    <xf numFmtId="0" fontId="9" fillId="8" borderId="11" xfId="0" applyFont="1" applyFill="1" applyBorder="1"/>
    <xf numFmtId="0" fontId="9" fillId="8" borderId="3" xfId="0" applyFont="1" applyFill="1" applyBorder="1" applyAlignment="1">
      <alignment horizontal="left"/>
    </xf>
    <xf numFmtId="0" fontId="3" fillId="0" borderId="3" xfId="0" applyFont="1" applyBorder="1" applyAlignment="1">
      <alignment horizontal="left"/>
    </xf>
    <xf numFmtId="0" fontId="6" fillId="8" borderId="3" xfId="0" applyFont="1" applyFill="1" applyBorder="1" applyAlignment="1">
      <alignment horizontal="left"/>
    </xf>
    <xf numFmtId="0" fontId="6" fillId="5" borderId="3" xfId="0" applyFont="1" applyFill="1" applyBorder="1"/>
    <xf numFmtId="0" fontId="6" fillId="9" borderId="39" xfId="0" applyFont="1" applyFill="1" applyBorder="1" applyAlignment="1">
      <alignment horizontal="left" vertical="center"/>
    </xf>
    <xf numFmtId="0" fontId="6" fillId="9" borderId="34" xfId="0" applyFont="1" applyFill="1" applyBorder="1" applyAlignment="1">
      <alignment horizontal="left" vertical="center"/>
    </xf>
    <xf numFmtId="0" fontId="6" fillId="9" borderId="34" xfId="0" applyFont="1" applyFill="1" applyBorder="1" applyAlignment="1">
      <alignment horizontal="left" vertical="center" wrapText="1"/>
    </xf>
    <xf numFmtId="165" fontId="9" fillId="2" borderId="11" xfId="2" applyNumberFormat="1" applyFont="1" applyFill="1" applyBorder="1" applyAlignment="1">
      <alignment horizontal="right" vertical="top" wrapText="1"/>
    </xf>
    <xf numFmtId="165" fontId="9" fillId="7" borderId="7" xfId="2" applyNumberFormat="1" applyFont="1" applyFill="1" applyBorder="1" applyAlignment="1">
      <alignment horizontal="right" vertical="top" wrapText="1"/>
    </xf>
    <xf numFmtId="165" fontId="9" fillId="2" borderId="8" xfId="2" applyNumberFormat="1" applyFont="1" applyFill="1" applyBorder="1" applyAlignment="1">
      <alignment horizontal="right" vertical="top" wrapText="1"/>
    </xf>
    <xf numFmtId="165" fontId="9" fillId="6" borderId="8" xfId="2" applyNumberFormat="1" applyFont="1" applyFill="1" applyBorder="1" applyAlignment="1">
      <alignment horizontal="right" vertical="top" wrapText="1"/>
    </xf>
    <xf numFmtId="165" fontId="9" fillId="7" borderId="8" xfId="2" applyNumberFormat="1" applyFont="1" applyFill="1" applyBorder="1" applyAlignment="1">
      <alignment horizontal="right" vertical="top" wrapText="1"/>
    </xf>
    <xf numFmtId="165" fontId="9" fillId="6" borderId="11" xfId="2" applyNumberFormat="1" applyFont="1" applyFill="1" applyBorder="1" applyAlignment="1">
      <alignment horizontal="right" vertical="top" wrapText="1"/>
    </xf>
    <xf numFmtId="165" fontId="9" fillId="7" borderId="11" xfId="2" applyNumberFormat="1" applyFont="1" applyFill="1" applyBorder="1" applyAlignment="1">
      <alignment horizontal="right" vertical="top" wrapText="1"/>
    </xf>
    <xf numFmtId="164" fontId="9" fillId="2" borderId="11" xfId="2" applyNumberFormat="1" applyFont="1" applyFill="1" applyBorder="1" applyAlignment="1">
      <alignment horizontal="right" vertical="top" wrapText="1"/>
    </xf>
    <xf numFmtId="164" fontId="9" fillId="6" borderId="7" xfId="2" applyNumberFormat="1" applyFont="1" applyFill="1" applyBorder="1" applyAlignment="1">
      <alignment horizontal="right" vertical="top" wrapText="1"/>
    </xf>
    <xf numFmtId="164" fontId="9" fillId="7" borderId="7" xfId="2" applyNumberFormat="1" applyFont="1" applyFill="1" applyBorder="1" applyAlignment="1">
      <alignment horizontal="right" vertical="top" wrapText="1"/>
    </xf>
    <xf numFmtId="164" fontId="9" fillId="7" borderId="26" xfId="2" applyNumberFormat="1" applyFont="1" applyFill="1" applyBorder="1" applyAlignment="1">
      <alignment horizontal="right" vertical="top" wrapText="1"/>
    </xf>
    <xf numFmtId="164" fontId="9" fillId="2" borderId="7" xfId="2" applyNumberFormat="1" applyFont="1" applyFill="1" applyBorder="1" applyAlignment="1">
      <alignment horizontal="right" vertical="top" wrapText="1"/>
    </xf>
    <xf numFmtId="164" fontId="9" fillId="7" borderId="8" xfId="2" applyNumberFormat="1" applyFont="1" applyFill="1" applyBorder="1" applyAlignment="1">
      <alignment horizontal="right" vertical="top" wrapText="1"/>
    </xf>
    <xf numFmtId="164" fontId="9" fillId="7" borderId="20" xfId="2" applyNumberFormat="1" applyFont="1" applyFill="1" applyBorder="1" applyAlignment="1">
      <alignment horizontal="right" vertical="top" wrapText="1"/>
    </xf>
    <xf numFmtId="164" fontId="9" fillId="6" borderId="11" xfId="2" applyNumberFormat="1" applyFont="1" applyFill="1" applyBorder="1" applyAlignment="1">
      <alignment horizontal="right" vertical="top" wrapText="1"/>
    </xf>
    <xf numFmtId="164" fontId="9" fillId="7" borderId="11" xfId="2" applyNumberFormat="1" applyFont="1" applyFill="1" applyBorder="1" applyAlignment="1">
      <alignment horizontal="right" vertical="top" wrapText="1"/>
    </xf>
    <xf numFmtId="164" fontId="9" fillId="7" borderId="9" xfId="2" applyNumberFormat="1" applyFont="1" applyFill="1" applyBorder="1" applyAlignment="1">
      <alignment horizontal="right" vertical="top" wrapText="1"/>
    </xf>
    <xf numFmtId="164" fontId="9" fillId="2" borderId="41" xfId="2" applyNumberFormat="1" applyFont="1" applyFill="1" applyBorder="1" applyAlignment="1">
      <alignment horizontal="right" vertical="top" wrapText="1"/>
    </xf>
    <xf numFmtId="0" fontId="9" fillId="5" borderId="3" xfId="0" applyFont="1" applyFill="1" applyBorder="1" applyAlignment="1">
      <alignment horizontal="right" vertical="top" wrapText="1"/>
    </xf>
    <xf numFmtId="9" fontId="9" fillId="5" borderId="3" xfId="0" applyNumberFormat="1" applyFont="1" applyFill="1" applyBorder="1" applyAlignment="1">
      <alignment horizontal="right" vertical="top" wrapText="1"/>
    </xf>
    <xf numFmtId="0" fontId="6" fillId="8" borderId="0" xfId="0" applyFont="1" applyFill="1" applyAlignment="1">
      <alignment wrapText="1"/>
    </xf>
    <xf numFmtId="0" fontId="9" fillId="8" borderId="0" xfId="0" applyFont="1" applyFill="1"/>
    <xf numFmtId="0" fontId="6" fillId="12" borderId="0" xfId="0" applyFont="1" applyFill="1" applyAlignment="1">
      <alignment wrapText="1"/>
    </xf>
    <xf numFmtId="3" fontId="16" fillId="12" borderId="11" xfId="0" applyNumberFormat="1" applyFont="1" applyFill="1" applyBorder="1" applyAlignment="1">
      <alignment horizontal="right" wrapText="1"/>
    </xf>
    <xf numFmtId="9" fontId="16" fillId="12" borderId="11" xfId="1" applyFont="1" applyFill="1" applyBorder="1" applyAlignment="1">
      <alignment horizontal="right" wrapText="1"/>
    </xf>
    <xf numFmtId="3" fontId="16" fillId="12" borderId="11" xfId="0" applyNumberFormat="1" applyFont="1" applyFill="1" applyBorder="1" applyAlignment="1">
      <alignment horizontal="right" vertical="center" wrapText="1"/>
    </xf>
    <xf numFmtId="9" fontId="16" fillId="12" borderId="11" xfId="1" applyFont="1" applyFill="1" applyBorder="1" applyAlignment="1">
      <alignment horizontal="right" vertical="center" wrapText="1"/>
    </xf>
    <xf numFmtId="0" fontId="6" fillId="13" borderId="0" xfId="0" applyFont="1" applyFill="1" applyAlignment="1">
      <alignment wrapText="1"/>
    </xf>
    <xf numFmtId="3" fontId="16" fillId="13" borderId="11" xfId="0" applyNumberFormat="1" applyFont="1" applyFill="1" applyBorder="1" applyAlignment="1">
      <alignment horizontal="right" wrapText="1"/>
    </xf>
    <xf numFmtId="9" fontId="16" fillId="13" borderId="11" xfId="1" applyFont="1" applyFill="1" applyBorder="1" applyAlignment="1">
      <alignment horizontal="right" wrapText="1"/>
    </xf>
    <xf numFmtId="3" fontId="16" fillId="13" borderId="11" xfId="0" applyNumberFormat="1" applyFont="1" applyFill="1" applyBorder="1" applyAlignment="1">
      <alignment horizontal="right" vertical="center" wrapText="1"/>
    </xf>
    <xf numFmtId="9" fontId="16" fillId="13" borderId="11" xfId="1" applyFont="1" applyFill="1" applyBorder="1" applyAlignment="1">
      <alignment horizontal="right" vertical="center" wrapText="1"/>
    </xf>
    <xf numFmtId="0" fontId="6" fillId="14" borderId="0" xfId="0" applyFont="1" applyFill="1" applyAlignment="1">
      <alignment wrapText="1"/>
    </xf>
    <xf numFmtId="3" fontId="16" fillId="14" borderId="11" xfId="0" applyNumberFormat="1" applyFont="1" applyFill="1" applyBorder="1" applyAlignment="1">
      <alignment horizontal="right" wrapText="1"/>
    </xf>
    <xf numFmtId="3" fontId="16" fillId="14" borderId="11" xfId="0" applyNumberFormat="1" applyFont="1" applyFill="1" applyBorder="1" applyAlignment="1">
      <alignment horizontal="right" vertical="center" wrapText="1"/>
    </xf>
    <xf numFmtId="0" fontId="2" fillId="2" borderId="3" xfId="0" applyFont="1" applyFill="1" applyBorder="1"/>
    <xf numFmtId="3" fontId="9" fillId="2" borderId="11" xfId="0" applyNumberFormat="1" applyFont="1" applyFill="1" applyBorder="1" applyAlignment="1">
      <alignment horizontal="right" vertical="top" wrapText="1"/>
    </xf>
    <xf numFmtId="3" fontId="9" fillId="7" borderId="11" xfId="0" applyNumberFormat="1" applyFont="1" applyFill="1" applyBorder="1" applyAlignment="1">
      <alignment horizontal="right" vertical="top" wrapText="1"/>
    </xf>
    <xf numFmtId="0" fontId="6" fillId="2" borderId="2" xfId="0" applyFont="1" applyFill="1" applyBorder="1"/>
    <xf numFmtId="0" fontId="6" fillId="2" borderId="11" xfId="0" applyFont="1" applyFill="1" applyBorder="1" applyAlignment="1">
      <alignment horizontal="left" vertical="top" wrapText="1"/>
    </xf>
    <xf numFmtId="164" fontId="6" fillId="2" borderId="11" xfId="2" applyNumberFormat="1" applyFont="1" applyFill="1" applyBorder="1" applyAlignment="1">
      <alignment horizontal="right" vertical="top" wrapText="1"/>
    </xf>
    <xf numFmtId="164" fontId="6" fillId="7" borderId="11" xfId="2" applyNumberFormat="1" applyFont="1" applyFill="1" applyBorder="1" applyAlignment="1">
      <alignment horizontal="right" vertical="top" wrapText="1"/>
    </xf>
    <xf numFmtId="164" fontId="9" fillId="2" borderId="34" xfId="2" applyNumberFormat="1" applyFont="1" applyFill="1" applyBorder="1" applyAlignment="1">
      <alignment horizontal="right" vertical="top" wrapText="1"/>
    </xf>
    <xf numFmtId="164" fontId="6" fillId="2" borderId="41" xfId="2" applyNumberFormat="1" applyFont="1" applyFill="1" applyBorder="1" applyAlignment="1">
      <alignment horizontal="right" vertical="top" wrapText="1"/>
    </xf>
    <xf numFmtId="164" fontId="6" fillId="6" borderId="11" xfId="2" applyNumberFormat="1" applyFont="1" applyFill="1" applyBorder="1" applyAlignment="1">
      <alignment horizontal="right" vertical="top" wrapText="1"/>
    </xf>
    <xf numFmtId="0" fontId="6" fillId="2" borderId="11" xfId="0" applyFont="1" applyFill="1" applyBorder="1" applyAlignment="1">
      <alignment horizontal="right" vertical="top" wrapText="1"/>
    </xf>
    <xf numFmtId="164" fontId="9" fillId="2" borderId="10" xfId="2" applyNumberFormat="1" applyFont="1" applyFill="1" applyBorder="1" applyAlignment="1">
      <alignment horizontal="right" vertical="top" wrapText="1"/>
    </xf>
    <xf numFmtId="165" fontId="9" fillId="6" borderId="12" xfId="2" applyNumberFormat="1" applyFont="1" applyFill="1" applyBorder="1" applyAlignment="1">
      <alignment horizontal="right" vertical="top" wrapText="1"/>
    </xf>
    <xf numFmtId="37" fontId="9" fillId="6" borderId="11" xfId="2" applyNumberFormat="1" applyFont="1" applyFill="1" applyBorder="1" applyAlignment="1">
      <alignment horizontal="right" vertical="top" wrapText="1"/>
    </xf>
    <xf numFmtId="37" fontId="9" fillId="7" borderId="11" xfId="2" applyNumberFormat="1" applyFont="1" applyFill="1" applyBorder="1" applyAlignment="1">
      <alignment horizontal="right" vertical="top" wrapText="1"/>
    </xf>
    <xf numFmtId="0" fontId="1" fillId="0" borderId="3" xfId="3"/>
    <xf numFmtId="0" fontId="21" fillId="0" borderId="3" xfId="5"/>
    <xf numFmtId="0" fontId="21" fillId="0" borderId="3" xfId="5" applyAlignment="1">
      <alignment horizontal="right" vertical="center"/>
    </xf>
    <xf numFmtId="0" fontId="21" fillId="0" borderId="3" xfId="5" applyAlignment="1">
      <alignment vertical="center"/>
    </xf>
    <xf numFmtId="0" fontId="22" fillId="0" borderId="3" xfId="5" applyFont="1" applyAlignment="1">
      <alignment vertical="center"/>
    </xf>
    <xf numFmtId="0" fontId="21" fillId="0" borderId="3" xfId="5" applyAlignment="1">
      <alignment horizontal="center" vertical="center"/>
    </xf>
    <xf numFmtId="0" fontId="21" fillId="8" borderId="3" xfId="5" applyFill="1"/>
    <xf numFmtId="0" fontId="21" fillId="8" borderId="44" xfId="5" applyFill="1" applyBorder="1"/>
    <xf numFmtId="1" fontId="21" fillId="8" borderId="45" xfId="5" applyNumberFormat="1" applyFill="1" applyBorder="1"/>
    <xf numFmtId="44" fontId="23" fillId="20" borderId="46" xfId="6" applyFont="1" applyFill="1" applyBorder="1" applyAlignment="1">
      <alignment horizontal="right" vertical="center"/>
    </xf>
    <xf numFmtId="1" fontId="24" fillId="20" borderId="46" xfId="5" applyNumberFormat="1" applyFont="1" applyFill="1" applyBorder="1" applyAlignment="1">
      <alignment horizontal="center" vertical="center"/>
    </xf>
    <xf numFmtId="44" fontId="23" fillId="20" borderId="46" xfId="6" applyFont="1" applyFill="1" applyBorder="1" applyAlignment="1">
      <alignment vertical="center" wrapText="1"/>
    </xf>
    <xf numFmtId="0" fontId="25" fillId="20" borderId="47" xfId="5" applyFont="1" applyFill="1" applyBorder="1" applyAlignment="1">
      <alignment horizontal="left" vertical="center" wrapText="1"/>
    </xf>
    <xf numFmtId="0" fontId="25" fillId="20" borderId="48" xfId="5" applyFont="1" applyFill="1" applyBorder="1" applyAlignment="1">
      <alignment horizontal="left" vertical="center" wrapText="1"/>
    </xf>
    <xf numFmtId="0" fontId="25" fillId="20" borderId="49" xfId="5" applyFont="1" applyFill="1" applyBorder="1" applyAlignment="1">
      <alignment horizontal="left" vertical="center" wrapText="1"/>
    </xf>
    <xf numFmtId="0" fontId="26" fillId="20" borderId="46" xfId="5" applyFont="1" applyFill="1" applyBorder="1" applyAlignment="1">
      <alignment horizontal="center" vertical="center"/>
    </xf>
    <xf numFmtId="0" fontId="21" fillId="8" borderId="50" xfId="5" applyFill="1" applyBorder="1"/>
    <xf numFmtId="1" fontId="21" fillId="8" borderId="3" xfId="5" applyNumberFormat="1" applyFill="1"/>
    <xf numFmtId="166" fontId="23" fillId="20" borderId="46" xfId="6" applyNumberFormat="1" applyFont="1" applyFill="1" applyBorder="1" applyAlignment="1">
      <alignment horizontal="right" vertical="center"/>
    </xf>
    <xf numFmtId="1" fontId="24" fillId="20" borderId="51" xfId="5" applyNumberFormat="1" applyFont="1" applyFill="1" applyBorder="1" applyAlignment="1">
      <alignment horizontal="center" vertical="center"/>
    </xf>
    <xf numFmtId="44" fontId="23" fillId="20" borderId="51" xfId="6" applyFont="1" applyFill="1" applyBorder="1" applyAlignment="1">
      <alignment vertical="center"/>
    </xf>
    <xf numFmtId="0" fontId="24" fillId="20" borderId="51" xfId="5" applyFont="1" applyFill="1" applyBorder="1" applyAlignment="1">
      <alignment vertical="center"/>
    </xf>
    <xf numFmtId="0" fontId="25" fillId="20" borderId="46" xfId="5" applyFont="1" applyFill="1" applyBorder="1" applyAlignment="1">
      <alignment vertical="center" wrapText="1"/>
    </xf>
    <xf numFmtId="0" fontId="26" fillId="20" borderId="46" xfId="5" applyFont="1" applyFill="1" applyBorder="1" applyAlignment="1">
      <alignment vertical="center" wrapText="1"/>
    </xf>
    <xf numFmtId="0" fontId="27" fillId="20" borderId="46" xfId="5" applyFont="1" applyFill="1" applyBorder="1" applyAlignment="1">
      <alignment vertical="center" wrapText="1"/>
    </xf>
    <xf numFmtId="1" fontId="24" fillId="20" borderId="47" xfId="5" applyNumberFormat="1" applyFont="1" applyFill="1" applyBorder="1" applyAlignment="1">
      <alignment horizontal="center" vertical="center"/>
    </xf>
    <xf numFmtId="1" fontId="24" fillId="20" borderId="52" xfId="5" applyNumberFormat="1" applyFont="1" applyFill="1" applyBorder="1" applyAlignment="1">
      <alignment horizontal="center" vertical="center"/>
    </xf>
    <xf numFmtId="44" fontId="23" fillId="20" borderId="53" xfId="6" applyFont="1" applyFill="1" applyBorder="1" applyAlignment="1">
      <alignment vertical="center"/>
    </xf>
    <xf numFmtId="0" fontId="25" fillId="20" borderId="54" xfId="5" applyFont="1" applyFill="1" applyBorder="1" applyAlignment="1">
      <alignment horizontal="left" vertical="center" wrapText="1"/>
    </xf>
    <xf numFmtId="0" fontId="25" fillId="20" borderId="55" xfId="5" applyFont="1" applyFill="1" applyBorder="1" applyAlignment="1">
      <alignment horizontal="left" vertical="center" wrapText="1"/>
    </xf>
    <xf numFmtId="0" fontId="25" fillId="20" borderId="56" xfId="5" applyFont="1" applyFill="1" applyBorder="1" applyAlignment="1">
      <alignment horizontal="left" vertical="center" wrapText="1"/>
    </xf>
    <xf numFmtId="0" fontId="25" fillId="20" borderId="46" xfId="5" applyFont="1" applyFill="1" applyBorder="1" applyAlignment="1">
      <alignment horizontal="left" vertical="center" wrapText="1"/>
    </xf>
    <xf numFmtId="0" fontId="27" fillId="20" borderId="49" xfId="5" applyFont="1" applyFill="1" applyBorder="1" applyAlignment="1">
      <alignment horizontal="left" vertical="center" wrapText="1"/>
    </xf>
    <xf numFmtId="0" fontId="21" fillId="17" borderId="3" xfId="5" applyFill="1"/>
    <xf numFmtId="0" fontId="27" fillId="8" borderId="3" xfId="5" applyFont="1" applyFill="1" applyAlignment="1">
      <alignment horizontal="left" vertical="center" wrapText="1"/>
    </xf>
    <xf numFmtId="0" fontId="24" fillId="17" borderId="46" xfId="5" applyFont="1" applyFill="1" applyBorder="1" applyAlignment="1">
      <alignment horizontal="left" vertical="center" wrapText="1"/>
    </xf>
    <xf numFmtId="0" fontId="24" fillId="17" borderId="49" xfId="5" applyFont="1" applyFill="1" applyBorder="1" applyAlignment="1">
      <alignment horizontal="left" vertical="center" wrapText="1"/>
    </xf>
    <xf numFmtId="1" fontId="27" fillId="17" borderId="51" xfId="5" applyNumberFormat="1" applyFont="1" applyFill="1" applyBorder="1" applyAlignment="1">
      <alignment horizontal="center" vertical="center" wrapText="1"/>
    </xf>
    <xf numFmtId="1" fontId="24" fillId="17" borderId="47" xfId="5" applyNumberFormat="1" applyFont="1" applyFill="1" applyBorder="1" applyAlignment="1">
      <alignment horizontal="center" vertical="center" wrapText="1"/>
    </xf>
    <xf numFmtId="1" fontId="24" fillId="17" borderId="57" xfId="5" applyNumberFormat="1" applyFont="1" applyFill="1" applyBorder="1" applyAlignment="1">
      <alignment horizontal="center" vertical="center" wrapText="1"/>
    </xf>
    <xf numFmtId="0" fontId="24" fillId="17" borderId="58" xfId="5" applyFont="1" applyFill="1" applyBorder="1" applyAlignment="1">
      <alignment horizontal="left" vertical="center" wrapText="1"/>
    </xf>
    <xf numFmtId="0" fontId="24" fillId="17" borderId="59" xfId="5" applyFont="1" applyFill="1" applyBorder="1" applyAlignment="1">
      <alignment horizontal="left" vertical="center" wrapText="1"/>
    </xf>
    <xf numFmtId="0" fontId="24" fillId="17" borderId="48" xfId="5" applyFont="1" applyFill="1" applyBorder="1" applyAlignment="1">
      <alignment horizontal="left" vertical="center"/>
    </xf>
    <xf numFmtId="0" fontId="24" fillId="17" borderId="46" xfId="5" applyFont="1" applyFill="1" applyBorder="1" applyAlignment="1">
      <alignment horizontal="left" vertical="center"/>
    </xf>
    <xf numFmtId="0" fontId="24" fillId="17" borderId="49" xfId="5" applyFont="1" applyFill="1" applyBorder="1" applyAlignment="1">
      <alignment horizontal="left" vertical="center"/>
    </xf>
    <xf numFmtId="0" fontId="21" fillId="15" borderId="3" xfId="5" applyFill="1"/>
    <xf numFmtId="44" fontId="28" fillId="15" borderId="46" xfId="6" applyFont="1" applyFill="1" applyBorder="1" applyAlignment="1">
      <alignment horizontal="right" vertical="center"/>
    </xf>
    <xf numFmtId="44" fontId="23" fillId="15" borderId="46" xfId="6" applyFont="1" applyFill="1" applyBorder="1" applyAlignment="1">
      <alignment horizontal="right" vertical="center"/>
    </xf>
    <xf numFmtId="1" fontId="24" fillId="15" borderId="46" xfId="5" applyNumberFormat="1" applyFont="1" applyFill="1" applyBorder="1" applyAlignment="1">
      <alignment horizontal="center" vertical="center"/>
    </xf>
    <xf numFmtId="1" fontId="24" fillId="15" borderId="60" xfId="5" applyNumberFormat="1" applyFont="1" applyFill="1" applyBorder="1" applyAlignment="1">
      <alignment horizontal="center" vertical="center"/>
    </xf>
    <xf numFmtId="44" fontId="23" fillId="15" borderId="60" xfId="6" applyFont="1" applyFill="1" applyBorder="1" applyAlignment="1">
      <alignment vertical="center"/>
    </xf>
    <xf numFmtId="0" fontId="24" fillId="15" borderId="60" xfId="5" applyFont="1" applyFill="1" applyBorder="1" applyAlignment="1">
      <alignment vertical="center"/>
    </xf>
    <xf numFmtId="0" fontId="26" fillId="15" borderId="46" xfId="5" applyFont="1" applyFill="1" applyBorder="1" applyAlignment="1">
      <alignment horizontal="left" vertical="center" wrapText="1"/>
    </xf>
    <xf numFmtId="0" fontId="26" fillId="15" borderId="48" xfId="5" applyFont="1" applyFill="1" applyBorder="1" applyAlignment="1">
      <alignment wrapText="1"/>
    </xf>
    <xf numFmtId="0" fontId="26" fillId="15" borderId="46" xfId="5" applyFont="1" applyFill="1" applyBorder="1" applyAlignment="1">
      <alignment vertical="center" wrapText="1"/>
    </xf>
    <xf numFmtId="0" fontId="26" fillId="15" borderId="46" xfId="5" applyFont="1" applyFill="1" applyBorder="1" applyAlignment="1">
      <alignment horizontal="center" vertical="center"/>
    </xf>
    <xf numFmtId="0" fontId="21" fillId="20" borderId="3" xfId="5" applyFill="1"/>
    <xf numFmtId="0" fontId="24" fillId="8" borderId="3" xfId="5" applyFont="1" applyFill="1" applyAlignment="1">
      <alignment horizontal="left" vertical="center" wrapText="1"/>
    </xf>
    <xf numFmtId="0" fontId="24" fillId="20" borderId="46" xfId="5" applyFont="1" applyFill="1" applyBorder="1" applyAlignment="1">
      <alignment horizontal="left" vertical="center" wrapText="1"/>
    </xf>
    <xf numFmtId="1" fontId="27" fillId="20" borderId="51" xfId="5" applyNumberFormat="1" applyFont="1" applyFill="1" applyBorder="1" applyAlignment="1">
      <alignment horizontal="center" vertical="center" wrapText="1"/>
    </xf>
    <xf numFmtId="1" fontId="24" fillId="20" borderId="46" xfId="5" applyNumberFormat="1" applyFont="1" applyFill="1" applyBorder="1" applyAlignment="1">
      <alignment horizontal="center" vertical="center" wrapText="1"/>
    </xf>
    <xf numFmtId="0" fontId="24" fillId="20" borderId="49" xfId="5" applyFont="1" applyFill="1" applyBorder="1" applyAlignment="1">
      <alignment horizontal="left" vertical="center"/>
    </xf>
    <xf numFmtId="3" fontId="24" fillId="20" borderId="46" xfId="5" applyNumberFormat="1" applyFont="1" applyFill="1" applyBorder="1" applyAlignment="1">
      <alignment horizontal="left" vertical="center" wrapText="1"/>
    </xf>
    <xf numFmtId="0" fontId="25" fillId="20" borderId="48" xfId="5" applyFont="1" applyFill="1" applyBorder="1" applyAlignment="1">
      <alignment horizontal="left" vertical="center"/>
    </xf>
    <xf numFmtId="0" fontId="27" fillId="20" borderId="49" xfId="5" applyFont="1" applyFill="1" applyBorder="1" applyAlignment="1">
      <alignment horizontal="left" vertical="center"/>
    </xf>
    <xf numFmtId="1" fontId="21" fillId="20" borderId="11" xfId="5" applyNumberFormat="1" applyFill="1" applyBorder="1"/>
    <xf numFmtId="1" fontId="21" fillId="15" borderId="11" xfId="5" applyNumberFormat="1" applyFill="1" applyBorder="1"/>
    <xf numFmtId="44" fontId="23" fillId="20" borderId="49" xfId="6" applyFont="1" applyFill="1" applyBorder="1" applyAlignment="1">
      <alignment horizontal="right" vertical="center"/>
    </xf>
    <xf numFmtId="2" fontId="25" fillId="20" borderId="46" xfId="6" applyNumberFormat="1" applyFont="1" applyFill="1" applyBorder="1" applyAlignment="1">
      <alignment horizontal="center" vertical="center" wrapText="1"/>
    </xf>
    <xf numFmtId="166" fontId="25" fillId="20" borderId="46" xfId="5" applyNumberFormat="1" applyFont="1" applyFill="1" applyBorder="1" applyAlignment="1">
      <alignment horizontal="right" vertical="center" wrapText="1"/>
    </xf>
    <xf numFmtId="43" fontId="25" fillId="20" borderId="46" xfId="6" applyNumberFormat="1" applyFont="1" applyFill="1" applyBorder="1" applyAlignment="1">
      <alignment horizontal="left" vertical="center" wrapText="1"/>
    </xf>
    <xf numFmtId="0" fontId="24" fillId="20" borderId="48" xfId="5" applyFont="1" applyFill="1" applyBorder="1" applyAlignment="1">
      <alignment horizontal="left" vertical="center"/>
    </xf>
    <xf numFmtId="0" fontId="27" fillId="17" borderId="11" xfId="5" applyFont="1" applyFill="1" applyBorder="1" applyAlignment="1">
      <alignment horizontal="left" vertical="center" wrapText="1"/>
    </xf>
    <xf numFmtId="0" fontId="27" fillId="17" borderId="31" xfId="5" applyFont="1" applyFill="1" applyBorder="1" applyAlignment="1">
      <alignment horizontal="left" vertical="center" wrapText="1"/>
    </xf>
    <xf numFmtId="1" fontId="24" fillId="17" borderId="46" xfId="5" applyNumberFormat="1" applyFont="1" applyFill="1" applyBorder="1" applyAlignment="1">
      <alignment horizontal="center" vertical="center" wrapText="1"/>
    </xf>
    <xf numFmtId="0" fontId="21" fillId="16" borderId="3" xfId="5" applyFill="1"/>
    <xf numFmtId="1" fontId="21" fillId="16" borderId="3" xfId="5" applyNumberFormat="1" applyFill="1"/>
    <xf numFmtId="44" fontId="28" fillId="16" borderId="46" xfId="6" applyFont="1" applyFill="1" applyBorder="1" applyAlignment="1">
      <alignment horizontal="right" vertical="center"/>
    </xf>
    <xf numFmtId="44" fontId="23" fillId="16" borderId="46" xfId="6" applyFont="1" applyFill="1" applyBorder="1" applyAlignment="1">
      <alignment horizontal="right" vertical="center"/>
    </xf>
    <xf numFmtId="1" fontId="24" fillId="16" borderId="46" xfId="5" applyNumberFormat="1" applyFont="1" applyFill="1" applyBorder="1" applyAlignment="1">
      <alignment horizontal="center" vertical="center" wrapText="1"/>
    </xf>
    <xf numFmtId="2" fontId="25" fillId="16" borderId="46" xfId="6" applyNumberFormat="1" applyFont="1" applyFill="1" applyBorder="1" applyAlignment="1">
      <alignment horizontal="center" vertical="center" wrapText="1"/>
    </xf>
    <xf numFmtId="1" fontId="25" fillId="16" borderId="46" xfId="6" applyNumberFormat="1" applyFont="1" applyFill="1" applyBorder="1" applyAlignment="1">
      <alignment horizontal="center" vertical="center" wrapText="1"/>
    </xf>
    <xf numFmtId="44" fontId="25" fillId="16" borderId="46" xfId="6" applyFont="1" applyFill="1" applyBorder="1" applyAlignment="1">
      <alignment horizontal="left" vertical="center" wrapText="1"/>
    </xf>
    <xf numFmtId="0" fontId="25" fillId="16" borderId="46" xfId="5" applyFont="1" applyFill="1" applyBorder="1" applyAlignment="1">
      <alignment horizontal="right" vertical="center" wrapText="1"/>
    </xf>
    <xf numFmtId="0" fontId="26" fillId="16" borderId="48" xfId="5" applyFont="1" applyFill="1" applyBorder="1" applyAlignment="1">
      <alignment vertical="center" wrapText="1"/>
    </xf>
    <xf numFmtId="0" fontId="26" fillId="16" borderId="49" xfId="5" applyFont="1" applyFill="1" applyBorder="1" applyAlignment="1">
      <alignment vertical="center" wrapText="1"/>
    </xf>
    <xf numFmtId="0" fontId="27" fillId="16" borderId="46" xfId="5" applyFont="1" applyFill="1" applyBorder="1" applyAlignment="1">
      <alignment horizontal="center" vertical="center"/>
    </xf>
    <xf numFmtId="1" fontId="21" fillId="0" borderId="3" xfId="5" applyNumberFormat="1"/>
    <xf numFmtId="39" fontId="23" fillId="20" borderId="46" xfId="6" applyNumberFormat="1" applyFont="1" applyFill="1" applyBorder="1" applyAlignment="1">
      <alignment horizontal="left" vertical="center" wrapText="1"/>
    </xf>
    <xf numFmtId="44" fontId="26" fillId="20" borderId="46" xfId="6" applyFont="1" applyFill="1" applyBorder="1" applyAlignment="1">
      <alignment vertical="center" wrapText="1"/>
    </xf>
    <xf numFmtId="1" fontId="21" fillId="0" borderId="11" xfId="5" applyNumberFormat="1" applyBorder="1" applyAlignment="1">
      <alignment horizontal="left"/>
    </xf>
    <xf numFmtId="1" fontId="29" fillId="15" borderId="11" xfId="5" applyNumberFormat="1" applyFont="1" applyFill="1" applyBorder="1" applyAlignment="1">
      <alignment horizontal="left"/>
    </xf>
    <xf numFmtId="44" fontId="21" fillId="0" borderId="3" xfId="5" applyNumberFormat="1"/>
    <xf numFmtId="167" fontId="24" fillId="20" borderId="46" xfId="5" applyNumberFormat="1" applyFont="1" applyFill="1" applyBorder="1" applyAlignment="1">
      <alignment horizontal="center" vertical="center" wrapText="1"/>
    </xf>
    <xf numFmtId="0" fontId="24" fillId="20" borderId="46" xfId="5" applyFont="1" applyFill="1" applyBorder="1" applyAlignment="1">
      <alignment vertical="center" wrapText="1"/>
    </xf>
    <xf numFmtId="0" fontId="26" fillId="20" borderId="46" xfId="5" applyFont="1" applyFill="1" applyBorder="1" applyAlignment="1">
      <alignment horizontal="left" vertical="center" wrapText="1"/>
    </xf>
    <xf numFmtId="0" fontId="26" fillId="20" borderId="48" xfId="5" applyFont="1" applyFill="1" applyBorder="1" applyAlignment="1">
      <alignment wrapText="1"/>
    </xf>
    <xf numFmtId="0" fontId="27" fillId="17" borderId="14" xfId="5" applyFont="1" applyFill="1" applyBorder="1" applyAlignment="1">
      <alignment horizontal="left" vertical="center" wrapText="1"/>
    </xf>
    <xf numFmtId="0" fontId="29" fillId="17" borderId="11" xfId="5" applyFont="1" applyFill="1" applyBorder="1" applyAlignment="1">
      <alignment horizontal="left" vertical="center"/>
    </xf>
    <xf numFmtId="0" fontId="27" fillId="17" borderId="18" xfId="5" applyFont="1" applyFill="1" applyBorder="1" applyAlignment="1">
      <alignment horizontal="left" vertical="center" wrapText="1"/>
    </xf>
    <xf numFmtId="0" fontId="29" fillId="17" borderId="40" xfId="5" applyFont="1" applyFill="1" applyBorder="1" applyAlignment="1">
      <alignment horizontal="left" vertical="center"/>
    </xf>
    <xf numFmtId="0" fontId="29" fillId="17" borderId="32" xfId="5" applyFont="1" applyFill="1" applyBorder="1" applyAlignment="1">
      <alignment horizontal="left" vertical="center"/>
    </xf>
    <xf numFmtId="44" fontId="28" fillId="20" borderId="46" xfId="6" applyFont="1" applyFill="1" applyBorder="1" applyAlignment="1">
      <alignment horizontal="right" vertical="center"/>
    </xf>
    <xf numFmtId="0" fontId="29" fillId="17" borderId="3" xfId="5" applyFont="1" applyFill="1"/>
    <xf numFmtId="1" fontId="29" fillId="17" borderId="3" xfId="5" applyNumberFormat="1" applyFont="1" applyFill="1"/>
    <xf numFmtId="1" fontId="24" fillId="20" borderId="11" xfId="5" applyNumberFormat="1" applyFont="1" applyFill="1" applyBorder="1"/>
    <xf numFmtId="0" fontId="29" fillId="17" borderId="61" xfId="5" applyFont="1" applyFill="1" applyBorder="1"/>
    <xf numFmtId="1" fontId="24" fillId="15" borderId="62" xfId="5" applyNumberFormat="1" applyFont="1" applyFill="1" applyBorder="1"/>
    <xf numFmtId="1" fontId="24" fillId="15" borderId="63" xfId="5" applyNumberFormat="1" applyFont="1" applyFill="1" applyBorder="1"/>
    <xf numFmtId="168" fontId="23" fillId="20" borderId="46" xfId="6" applyNumberFormat="1" applyFont="1" applyFill="1" applyBorder="1" applyAlignment="1">
      <alignment vertical="center" wrapText="1"/>
    </xf>
    <xf numFmtId="43" fontId="21" fillId="0" borderId="3" xfId="5" applyNumberFormat="1"/>
    <xf numFmtId="1" fontId="24" fillId="15" borderId="55" xfId="5" applyNumberFormat="1" applyFont="1" applyFill="1" applyBorder="1"/>
    <xf numFmtId="1" fontId="24" fillId="15" borderId="65" xfId="5" applyNumberFormat="1" applyFont="1" applyFill="1" applyBorder="1"/>
    <xf numFmtId="1" fontId="29" fillId="16" borderId="11" xfId="5" applyNumberFormat="1" applyFont="1" applyFill="1" applyBorder="1"/>
    <xf numFmtId="1" fontId="29" fillId="16" borderId="14" xfId="5" applyNumberFormat="1" applyFont="1" applyFill="1" applyBorder="1"/>
    <xf numFmtId="1" fontId="29" fillId="16" borderId="61" xfId="5" applyNumberFormat="1" applyFont="1" applyFill="1" applyBorder="1"/>
    <xf numFmtId="1" fontId="29" fillId="16" borderId="38" xfId="5" applyNumberFormat="1" applyFont="1" applyFill="1" applyBorder="1"/>
    <xf numFmtId="44" fontId="26" fillId="20" borderId="47" xfId="6" applyFont="1" applyFill="1" applyBorder="1" applyAlignment="1">
      <alignment vertical="center" wrapText="1"/>
    </xf>
    <xf numFmtId="1" fontId="26" fillId="20" borderId="47" xfId="5" applyNumberFormat="1" applyFont="1" applyFill="1" applyBorder="1" applyAlignment="1">
      <alignment horizontal="center" vertical="center" wrapText="1"/>
    </xf>
    <xf numFmtId="1" fontId="26" fillId="20" borderId="46" xfId="5" applyNumberFormat="1" applyFont="1" applyFill="1" applyBorder="1" applyAlignment="1">
      <alignment horizontal="center" vertical="center" wrapText="1"/>
    </xf>
    <xf numFmtId="0" fontId="26" fillId="20" borderId="48" xfId="5" applyFont="1" applyFill="1" applyBorder="1" applyAlignment="1">
      <alignment vertical="center" wrapText="1"/>
    </xf>
    <xf numFmtId="0" fontId="24" fillId="20" borderId="51" xfId="5" applyFont="1" applyFill="1" applyBorder="1" applyAlignment="1">
      <alignment horizontal="center" vertical="center"/>
    </xf>
    <xf numFmtId="1" fontId="21" fillId="0" borderId="11" xfId="5" applyNumberFormat="1" applyBorder="1"/>
    <xf numFmtId="1" fontId="21" fillId="0" borderId="31" xfId="5" applyNumberFormat="1" applyBorder="1"/>
    <xf numFmtId="0" fontId="24" fillId="20" borderId="51" xfId="5" applyFont="1" applyFill="1" applyBorder="1" applyAlignment="1">
      <alignment horizontal="left" vertical="center" wrapText="1"/>
    </xf>
    <xf numFmtId="0" fontId="24" fillId="20" borderId="70" xfId="5" applyFont="1" applyFill="1" applyBorder="1" applyAlignment="1">
      <alignment horizontal="left" vertical="center" wrapText="1"/>
    </xf>
    <xf numFmtId="0" fontId="24" fillId="20" borderId="60" xfId="5" applyFont="1" applyFill="1" applyBorder="1" applyAlignment="1">
      <alignment horizontal="left" vertical="center" wrapText="1"/>
    </xf>
    <xf numFmtId="169" fontId="21" fillId="0" borderId="3" xfId="5" applyNumberFormat="1"/>
    <xf numFmtId="0" fontId="29" fillId="17" borderId="11" xfId="5" applyFont="1" applyFill="1" applyBorder="1" applyAlignment="1">
      <alignment vertical="center"/>
    </xf>
    <xf numFmtId="3" fontId="21" fillId="0" borderId="3" xfId="5" applyNumberFormat="1"/>
    <xf numFmtId="1" fontId="24" fillId="17" borderId="51" xfId="5" applyNumberFormat="1" applyFont="1" applyFill="1" applyBorder="1" applyAlignment="1">
      <alignment horizontal="center" vertical="center" wrapText="1"/>
    </xf>
    <xf numFmtId="0" fontId="24" fillId="17" borderId="51" xfId="5" applyFont="1" applyFill="1" applyBorder="1" applyAlignment="1">
      <alignment horizontal="left" vertical="center" wrapText="1"/>
    </xf>
    <xf numFmtId="3" fontId="29" fillId="16" borderId="11" xfId="5" applyNumberFormat="1" applyFont="1" applyFill="1" applyBorder="1"/>
    <xf numFmtId="0" fontId="29" fillId="16" borderId="11" xfId="5" applyFont="1" applyFill="1" applyBorder="1"/>
    <xf numFmtId="166" fontId="26" fillId="15" borderId="49" xfId="6" applyNumberFormat="1" applyFont="1" applyFill="1" applyBorder="1" applyAlignment="1">
      <alignment horizontal="left" vertical="center" wrapText="1"/>
    </xf>
    <xf numFmtId="166" fontId="26" fillId="15" borderId="46" xfId="6" applyNumberFormat="1" applyFont="1" applyFill="1" applyBorder="1" applyAlignment="1">
      <alignment horizontal="left" vertical="center" wrapText="1"/>
    </xf>
    <xf numFmtId="169" fontId="26" fillId="15" borderId="46" xfId="6" applyNumberFormat="1" applyFont="1" applyFill="1" applyBorder="1" applyAlignment="1">
      <alignment horizontal="left" vertical="center" wrapText="1"/>
    </xf>
    <xf numFmtId="0" fontId="26" fillId="15" borderId="71" xfId="5" applyFont="1" applyFill="1" applyBorder="1" applyAlignment="1">
      <alignment horizontal="left" vertical="center" wrapText="1"/>
    </xf>
    <xf numFmtId="0" fontId="26" fillId="15" borderId="48" xfId="5" applyFont="1" applyFill="1" applyBorder="1" applyAlignment="1">
      <alignment horizontal="left" vertical="center" wrapText="1"/>
    </xf>
    <xf numFmtId="0" fontId="26" fillId="15" borderId="48" xfId="5" applyFont="1" applyFill="1" applyBorder="1" applyAlignment="1">
      <alignment vertical="center" wrapText="1"/>
    </xf>
    <xf numFmtId="0" fontId="26" fillId="15" borderId="49" xfId="5" applyFont="1" applyFill="1" applyBorder="1" applyAlignment="1">
      <alignment vertical="center" wrapText="1"/>
    </xf>
    <xf numFmtId="0" fontId="27" fillId="15" borderId="46" xfId="5" applyFont="1" applyFill="1" applyBorder="1" applyAlignment="1">
      <alignment horizontal="center" vertical="center"/>
    </xf>
    <xf numFmtId="1" fontId="29" fillId="17" borderId="11" xfId="5" applyNumberFormat="1" applyFont="1" applyFill="1" applyBorder="1"/>
    <xf numFmtId="0" fontId="29" fillId="17" borderId="11" xfId="5" applyFont="1" applyFill="1" applyBorder="1"/>
    <xf numFmtId="2" fontId="21" fillId="0" borderId="3" xfId="5" applyNumberFormat="1"/>
    <xf numFmtId="169" fontId="31" fillId="21" borderId="46" xfId="5" applyNumberFormat="1" applyFont="1" applyFill="1" applyBorder="1" applyAlignment="1">
      <alignment horizontal="right" vertical="center"/>
    </xf>
    <xf numFmtId="169" fontId="31" fillId="21" borderId="48" xfId="5" applyNumberFormat="1" applyFont="1" applyFill="1" applyBorder="1" applyAlignment="1">
      <alignment horizontal="right" vertical="center"/>
    </xf>
    <xf numFmtId="0" fontId="31" fillId="21" borderId="46" xfId="5" applyFont="1" applyFill="1" applyBorder="1" applyAlignment="1">
      <alignment horizontal="right" vertical="center"/>
    </xf>
    <xf numFmtId="0" fontId="24" fillId="0" borderId="3" xfId="5" applyFont="1" applyAlignment="1">
      <alignment vertical="center"/>
    </xf>
    <xf numFmtId="0" fontId="25" fillId="0" borderId="3" xfId="5" applyFont="1" applyAlignment="1">
      <alignment vertical="center"/>
    </xf>
    <xf numFmtId="0" fontId="24" fillId="0" borderId="3" xfId="5" applyFont="1"/>
    <xf numFmtId="0" fontId="24" fillId="0" borderId="72" xfId="5" applyFont="1" applyBorder="1" applyAlignment="1">
      <alignment horizontal="center" vertical="center"/>
    </xf>
    <xf numFmtId="1" fontId="32" fillId="0" borderId="3" xfId="5" applyNumberFormat="1" applyFont="1"/>
    <xf numFmtId="0" fontId="32" fillId="0" borderId="3" xfId="5" applyFont="1"/>
    <xf numFmtId="0" fontId="27" fillId="0" borderId="3" xfId="5" applyFont="1" applyAlignment="1">
      <alignment horizontal="right" vertical="center"/>
    </xf>
    <xf numFmtId="0" fontId="24" fillId="0" borderId="3" xfId="5" applyFont="1" applyAlignment="1">
      <alignment horizontal="right" vertical="center"/>
    </xf>
    <xf numFmtId="0" fontId="27" fillId="0" borderId="72" xfId="5" applyFont="1" applyBorder="1" applyAlignment="1">
      <alignment horizontal="left" vertical="center"/>
    </xf>
    <xf numFmtId="0" fontId="33" fillId="0" borderId="67" xfId="5" applyFont="1" applyBorder="1"/>
    <xf numFmtId="1" fontId="33" fillId="0" borderId="67" xfId="5" applyNumberFormat="1" applyFont="1" applyBorder="1"/>
    <xf numFmtId="0" fontId="24" fillId="0" borderId="67" xfId="5" applyFont="1" applyBorder="1" applyAlignment="1">
      <alignment horizontal="right" vertical="center"/>
    </xf>
    <xf numFmtId="0" fontId="24" fillId="0" borderId="67" xfId="5" applyFont="1" applyBorder="1" applyAlignment="1">
      <alignment vertical="center"/>
    </xf>
    <xf numFmtId="0" fontId="25" fillId="0" borderId="67" xfId="5" applyFont="1" applyBorder="1" applyAlignment="1">
      <alignment vertical="center"/>
    </xf>
    <xf numFmtId="0" fontId="24" fillId="0" borderId="67" xfId="5" applyFont="1" applyBorder="1"/>
    <xf numFmtId="0" fontId="27" fillId="0" borderId="68" xfId="5" applyFont="1" applyBorder="1" applyAlignment="1">
      <alignment horizontal="left" vertical="center"/>
    </xf>
    <xf numFmtId="0" fontId="23" fillId="0" borderId="3" xfId="3" applyFont="1"/>
    <xf numFmtId="164" fontId="35" fillId="22" borderId="75" xfId="11" applyNumberFormat="1" applyFont="1" applyFill="1" applyBorder="1"/>
    <xf numFmtId="164" fontId="35" fillId="19" borderId="75" xfId="11" applyNumberFormat="1" applyFont="1" applyFill="1" applyBorder="1"/>
    <xf numFmtId="9" fontId="16" fillId="14" borderId="11" xfId="1" applyFont="1" applyFill="1" applyBorder="1" applyAlignment="1">
      <alignment horizontal="right" wrapText="1"/>
    </xf>
    <xf numFmtId="9" fontId="16" fillId="14" borderId="11" xfId="1" applyFont="1" applyFill="1" applyBorder="1" applyAlignment="1">
      <alignment horizontal="right" vertical="center" wrapText="1"/>
    </xf>
    <xf numFmtId="3" fontId="6" fillId="2" borderId="11" xfId="0" applyNumberFormat="1" applyFont="1" applyFill="1" applyBorder="1" applyAlignment="1">
      <alignment horizontal="right" vertical="top" wrapText="1"/>
    </xf>
    <xf numFmtId="164" fontId="6" fillId="6" borderId="7" xfId="2" applyNumberFormat="1" applyFont="1" applyFill="1" applyBorder="1" applyAlignment="1">
      <alignment horizontal="right" vertical="top" wrapText="1"/>
    </xf>
    <xf numFmtId="164" fontId="6" fillId="7" borderId="7" xfId="2" applyNumberFormat="1" applyFont="1" applyFill="1" applyBorder="1" applyAlignment="1">
      <alignment horizontal="right" vertical="top" wrapText="1"/>
    </xf>
    <xf numFmtId="164" fontId="6" fillId="2" borderId="9" xfId="2" applyNumberFormat="1" applyFont="1" applyFill="1" applyBorder="1" applyAlignment="1">
      <alignment horizontal="right" vertical="top" wrapText="1"/>
    </xf>
    <xf numFmtId="0" fontId="16" fillId="12" borderId="3" xfId="9" applyFont="1" applyFill="1" applyAlignment="1">
      <alignment horizontal="right" vertical="center"/>
    </xf>
    <xf numFmtId="0" fontId="16" fillId="0" borderId="42" xfId="9" applyFont="1" applyBorder="1" applyAlignment="1">
      <alignment horizontal="left" vertical="center"/>
    </xf>
    <xf numFmtId="0" fontId="16" fillId="0" borderId="3" xfId="9" applyFont="1" applyAlignment="1">
      <alignment horizontal="left" vertical="center"/>
    </xf>
    <xf numFmtId="0" fontId="16" fillId="12" borderId="30" xfId="9" applyFont="1" applyFill="1" applyBorder="1" applyAlignment="1">
      <alignment vertical="center"/>
    </xf>
    <xf numFmtId="0" fontId="16" fillId="12" borderId="43" xfId="9" applyFont="1" applyFill="1" applyBorder="1" applyAlignment="1">
      <alignment vertical="center"/>
    </xf>
    <xf numFmtId="0" fontId="16" fillId="0" borderId="3" xfId="9" applyFont="1" applyAlignment="1">
      <alignment horizontal="right" vertical="center"/>
    </xf>
    <xf numFmtId="0" fontId="16" fillId="12" borderId="3" xfId="9" applyFont="1" applyFill="1" applyAlignment="1">
      <alignment horizontal="right" vertical="center" wrapText="1"/>
    </xf>
    <xf numFmtId="164" fontId="36" fillId="12" borderId="43" xfId="10" applyNumberFormat="1" applyFont="1" applyFill="1" applyBorder="1" applyAlignment="1">
      <alignment vertical="center"/>
    </xf>
    <xf numFmtId="164" fontId="36" fillId="18" borderId="77" xfId="10" applyNumberFormat="1" applyFont="1" applyFill="1" applyBorder="1" applyAlignment="1">
      <alignment vertical="center"/>
    </xf>
    <xf numFmtId="164" fontId="36" fillId="19" borderId="76" xfId="10" applyNumberFormat="1" applyFont="1" applyFill="1" applyBorder="1" applyAlignment="1">
      <alignment vertical="center"/>
    </xf>
    <xf numFmtId="41" fontId="36" fillId="22" borderId="76" xfId="10" applyNumberFormat="1" applyFont="1" applyFill="1" applyBorder="1" applyAlignment="1">
      <alignment vertical="center"/>
    </xf>
    <xf numFmtId="164" fontId="36" fillId="12" borderId="3" xfId="10" applyNumberFormat="1" applyFont="1" applyFill="1" applyAlignment="1">
      <alignment vertical="center"/>
    </xf>
    <xf numFmtId="164" fontId="16" fillId="18" borderId="74" xfId="10" applyNumberFormat="1" applyFont="1" applyFill="1" applyBorder="1" applyAlignment="1">
      <alignment vertical="center"/>
    </xf>
    <xf numFmtId="164" fontId="16" fillId="12" borderId="3" xfId="10" applyNumberFormat="1" applyFont="1" applyFill="1" applyAlignment="1">
      <alignment vertical="center"/>
    </xf>
    <xf numFmtId="164" fontId="16" fillId="19" borderId="74" xfId="10" applyNumberFormat="1" applyFont="1" applyFill="1" applyBorder="1" applyAlignment="1">
      <alignment vertical="center"/>
    </xf>
    <xf numFmtId="164" fontId="16" fillId="22" borderId="74" xfId="10" applyNumberFormat="1" applyFont="1" applyFill="1" applyBorder="1" applyAlignment="1">
      <alignment vertical="center"/>
    </xf>
    <xf numFmtId="164" fontId="16" fillId="18" borderId="3" xfId="10" applyNumberFormat="1" applyFont="1" applyFill="1" applyAlignment="1">
      <alignment vertical="center"/>
    </xf>
    <xf numFmtId="164" fontId="16" fillId="22" borderId="3" xfId="10" applyNumberFormat="1" applyFont="1" applyFill="1" applyAlignment="1">
      <alignment vertical="center"/>
    </xf>
    <xf numFmtId="164" fontId="16" fillId="18" borderId="3" xfId="10" applyNumberFormat="1" applyFont="1" applyFill="1" applyAlignment="1">
      <alignment vertical="center" wrapText="1"/>
    </xf>
    <xf numFmtId="164" fontId="16" fillId="19" borderId="74" xfId="10" applyNumberFormat="1" applyFont="1" applyFill="1" applyBorder="1" applyAlignment="1">
      <alignment vertical="center" wrapText="1"/>
    </xf>
    <xf numFmtId="164" fontId="16" fillId="22" borderId="3" xfId="10" applyNumberFormat="1" applyFont="1" applyFill="1" applyAlignment="1">
      <alignment vertical="center" wrapText="1"/>
    </xf>
    <xf numFmtId="0" fontId="16" fillId="0" borderId="3" xfId="9" applyFont="1" applyAlignment="1">
      <alignment vertical="center"/>
    </xf>
    <xf numFmtId="44" fontId="36" fillId="15" borderId="42" xfId="8" applyFont="1" applyFill="1" applyBorder="1" applyAlignment="1">
      <alignment vertical="center" wrapText="1"/>
    </xf>
    <xf numFmtId="0" fontId="36" fillId="15" borderId="3" xfId="9" applyFont="1" applyFill="1" applyAlignment="1">
      <alignment vertical="center"/>
    </xf>
    <xf numFmtId="0" fontId="35" fillId="0" borderId="3" xfId="3" applyFont="1"/>
    <xf numFmtId="0" fontId="36" fillId="15" borderId="30" xfId="9" applyFont="1" applyFill="1" applyBorder="1" applyAlignment="1">
      <alignment vertical="center"/>
    </xf>
    <xf numFmtId="0" fontId="36" fillId="15" borderId="43" xfId="9" applyFont="1" applyFill="1" applyBorder="1" applyAlignment="1">
      <alignment vertical="center"/>
    </xf>
    <xf numFmtId="0" fontId="36" fillId="24" borderId="78" xfId="9" applyFont="1" applyFill="1" applyBorder="1" applyAlignment="1">
      <alignment horizontal="right" vertical="center"/>
    </xf>
    <xf numFmtId="0" fontId="36" fillId="19" borderId="78" xfId="9" applyFont="1" applyFill="1" applyBorder="1" applyAlignment="1">
      <alignment horizontal="right" vertical="center"/>
    </xf>
    <xf numFmtId="0" fontId="36" fillId="22" borderId="30" xfId="9" applyFont="1" applyFill="1" applyBorder="1" applyAlignment="1">
      <alignment horizontal="right" vertical="center"/>
    </xf>
    <xf numFmtId="0" fontId="35" fillId="12" borderId="3" xfId="3" applyFont="1" applyFill="1"/>
    <xf numFmtId="44" fontId="16" fillId="18" borderId="75" xfId="8" applyFont="1" applyFill="1" applyBorder="1" applyAlignment="1">
      <alignment vertical="center"/>
    </xf>
    <xf numFmtId="44" fontId="16" fillId="11" borderId="75" xfId="8" applyFont="1" applyFill="1" applyBorder="1" applyAlignment="1">
      <alignment vertical="center"/>
    </xf>
    <xf numFmtId="44" fontId="16" fillId="23" borderId="75" xfId="8" applyFont="1" applyFill="1" applyBorder="1" applyAlignment="1">
      <alignment vertical="center"/>
    </xf>
    <xf numFmtId="9" fontId="16" fillId="18" borderId="75" xfId="12" applyFont="1" applyFill="1" applyBorder="1" applyAlignment="1">
      <alignment vertical="center"/>
    </xf>
    <xf numFmtId="9" fontId="16" fillId="11" borderId="75" xfId="12" applyFont="1" applyFill="1" applyBorder="1" applyAlignment="1">
      <alignment vertical="center"/>
    </xf>
    <xf numFmtId="9" fontId="16" fillId="23" borderId="75" xfId="12" applyFont="1" applyFill="1" applyBorder="1" applyAlignment="1">
      <alignment vertical="center"/>
    </xf>
    <xf numFmtId="164" fontId="37" fillId="0" borderId="3" xfId="10" applyNumberFormat="1" applyFont="1" applyAlignment="1">
      <alignment vertical="center"/>
    </xf>
    <xf numFmtId="164" fontId="36" fillId="18" borderId="74" xfId="10" applyNumberFormat="1" applyFont="1" applyFill="1" applyBorder="1" applyAlignment="1">
      <alignment horizontal="right" vertical="center"/>
    </xf>
    <xf numFmtId="164" fontId="36" fillId="19" borderId="78" xfId="10" quotePrefix="1" applyNumberFormat="1" applyFont="1" applyFill="1" applyBorder="1" applyAlignment="1">
      <alignment horizontal="right" vertical="center" wrapText="1"/>
    </xf>
    <xf numFmtId="170" fontId="36" fillId="22" borderId="78" xfId="10" applyNumberFormat="1" applyFont="1" applyFill="1" applyBorder="1" applyAlignment="1">
      <alignment horizontal="right" vertical="center" wrapText="1"/>
    </xf>
    <xf numFmtId="0" fontId="36" fillId="12" borderId="43" xfId="9" applyFont="1" applyFill="1" applyBorder="1" applyAlignment="1">
      <alignment vertical="center"/>
    </xf>
    <xf numFmtId="0" fontId="36" fillId="0" borderId="3" xfId="9" applyFont="1" applyAlignment="1">
      <alignment vertical="center"/>
    </xf>
    <xf numFmtId="0" fontId="38" fillId="15" borderId="30" xfId="3" applyFont="1" applyFill="1" applyBorder="1" applyAlignment="1">
      <alignment horizontal="right"/>
    </xf>
    <xf numFmtId="0" fontId="38" fillId="15" borderId="73" xfId="3" applyFont="1" applyFill="1" applyBorder="1" applyAlignment="1">
      <alignment horizontal="right"/>
    </xf>
    <xf numFmtId="3" fontId="16" fillId="18" borderId="43" xfId="3" applyNumberFormat="1" applyFont="1" applyFill="1" applyBorder="1"/>
    <xf numFmtId="9" fontId="16" fillId="18" borderId="43" xfId="3" applyNumberFormat="1" applyFont="1" applyFill="1" applyBorder="1"/>
    <xf numFmtId="3" fontId="16" fillId="19" borderId="43" xfId="3" applyNumberFormat="1" applyFont="1" applyFill="1" applyBorder="1"/>
    <xf numFmtId="9" fontId="16" fillId="19" borderId="43" xfId="3" applyNumberFormat="1" applyFont="1" applyFill="1" applyBorder="1"/>
    <xf numFmtId="3" fontId="16" fillId="22" borderId="43" xfId="3" applyNumberFormat="1" applyFont="1" applyFill="1" applyBorder="1"/>
    <xf numFmtId="9" fontId="16" fillId="22" borderId="43" xfId="3" applyNumberFormat="1" applyFont="1" applyFill="1" applyBorder="1"/>
    <xf numFmtId="44" fontId="36" fillId="15" borderId="43" xfId="8" applyFont="1" applyFill="1" applyBorder="1"/>
    <xf numFmtId="0" fontId="35" fillId="0" borderId="11" xfId="3" applyFont="1" applyBorder="1" applyAlignment="1">
      <alignment horizontal="left" vertical="top" wrapText="1"/>
    </xf>
    <xf numFmtId="0" fontId="35" fillId="0" borderId="11" xfId="3" applyFont="1" applyBorder="1" applyAlignment="1">
      <alignment horizontal="left" vertical="center" wrapText="1"/>
    </xf>
    <xf numFmtId="0" fontId="35" fillId="0" borderId="14" xfId="3" applyFont="1" applyBorder="1" applyAlignment="1">
      <alignment horizontal="center" vertical="top" wrapText="1"/>
    </xf>
    <xf numFmtId="0" fontId="35" fillId="0" borderId="17" xfId="3" applyFont="1" applyBorder="1" applyAlignment="1">
      <alignment horizontal="center" vertical="top" wrapText="1"/>
    </xf>
    <xf numFmtId="0" fontId="35" fillId="0" borderId="14" xfId="3" applyFont="1" applyBorder="1" applyAlignment="1">
      <alignment horizontal="left" vertical="top" wrapText="1"/>
    </xf>
    <xf numFmtId="0" fontId="35" fillId="0" borderId="18" xfId="3" applyFont="1" applyBorder="1" applyAlignment="1">
      <alignment horizontal="center" vertical="top" wrapText="1"/>
    </xf>
    <xf numFmtId="0" fontId="35" fillId="0" borderId="18" xfId="3" applyFont="1" applyBorder="1" applyAlignment="1">
      <alignment horizontal="left" vertical="center" wrapText="1"/>
    </xf>
    <xf numFmtId="0" fontId="35" fillId="0" borderId="18" xfId="3" applyFont="1" applyBorder="1" applyAlignment="1">
      <alignment horizontal="left" vertical="top" wrapText="1"/>
    </xf>
    <xf numFmtId="0" fontId="38" fillId="0" borderId="43" xfId="3" applyFont="1" applyBorder="1" applyAlignment="1">
      <alignment horizontal="left" vertical="top" wrapText="1"/>
    </xf>
    <xf numFmtId="0" fontId="38" fillId="0" borderId="31" xfId="3" applyFont="1" applyBorder="1" applyAlignment="1">
      <alignment horizontal="left" vertical="top" wrapText="1"/>
    </xf>
    <xf numFmtId="0" fontId="35" fillId="0" borderId="14" xfId="3" applyFont="1" applyBorder="1" applyAlignment="1">
      <alignment vertical="center" wrapText="1"/>
    </xf>
    <xf numFmtId="0" fontId="35" fillId="0" borderId="11" xfId="3" applyFont="1" applyBorder="1" applyAlignment="1">
      <alignment vertical="center" wrapText="1"/>
    </xf>
    <xf numFmtId="0" fontId="46" fillId="0" borderId="11" xfId="3" applyFont="1" applyBorder="1" applyAlignment="1">
      <alignment horizontal="left" vertical="center" wrapText="1"/>
    </xf>
    <xf numFmtId="0" fontId="35" fillId="0" borderId="11" xfId="3" applyFont="1" applyBorder="1" applyAlignment="1">
      <alignment horizontal="right" vertical="top" wrapText="1"/>
    </xf>
    <xf numFmtId="0" fontId="35" fillId="0" borderId="32" xfId="3" applyFont="1" applyBorder="1" applyAlignment="1">
      <alignment horizontal="left" vertical="center" wrapText="1"/>
    </xf>
    <xf numFmtId="0" fontId="35" fillId="0" borderId="34" xfId="3" applyFont="1" applyBorder="1" applyAlignment="1">
      <alignment horizontal="left" vertical="top" wrapText="1"/>
    </xf>
    <xf numFmtId="0" fontId="35" fillId="0" borderId="40" xfId="3" applyFont="1" applyBorder="1" applyAlignment="1">
      <alignment horizontal="left" vertical="top" wrapText="1"/>
    </xf>
    <xf numFmtId="0" fontId="35" fillId="0" borderId="14" xfId="3" applyFont="1" applyBorder="1" applyAlignment="1">
      <alignment horizontal="left" vertical="center" wrapText="1"/>
    </xf>
    <xf numFmtId="0" fontId="38" fillId="0" borderId="3" xfId="3" applyFont="1" applyAlignment="1">
      <alignment vertical="top" wrapText="1"/>
    </xf>
    <xf numFmtId="0" fontId="35" fillId="0" borderId="11" xfId="3" applyFont="1" applyBorder="1" applyAlignment="1">
      <alignment vertical="top" wrapText="1"/>
    </xf>
    <xf numFmtId="0" fontId="35" fillId="0" borderId="43" xfId="3" applyFont="1" applyBorder="1" applyAlignment="1">
      <alignment horizontal="left" vertical="center" wrapText="1"/>
    </xf>
    <xf numFmtId="0" fontId="35" fillId="0" borderId="31" xfId="3" applyFont="1" applyBorder="1" applyAlignment="1">
      <alignment vertical="center" wrapText="1"/>
    </xf>
    <xf numFmtId="0" fontId="38" fillId="0" borderId="11" xfId="3" applyFont="1" applyBorder="1" applyAlignment="1">
      <alignment vertical="center" wrapText="1"/>
    </xf>
    <xf numFmtId="0" fontId="40" fillId="0" borderId="42" xfId="3" applyFont="1" applyBorder="1" applyAlignment="1">
      <alignment wrapText="1"/>
    </xf>
    <xf numFmtId="0" fontId="39" fillId="0" borderId="38" xfId="4" applyFont="1" applyBorder="1" applyAlignment="1">
      <alignment vertical="center" wrapText="1"/>
    </xf>
    <xf numFmtId="0" fontId="35" fillId="0" borderId="3" xfId="3" applyFont="1" applyAlignment="1">
      <alignment wrapText="1"/>
    </xf>
    <xf numFmtId="0" fontId="40" fillId="0" borderId="27" xfId="3" applyFont="1" applyBorder="1" applyAlignment="1">
      <alignment horizontal="left" vertical="center" wrapText="1"/>
    </xf>
    <xf numFmtId="0" fontId="40" fillId="0" borderId="42" xfId="3" applyFont="1" applyBorder="1" applyAlignment="1">
      <alignment horizontal="left" vertical="center" wrapText="1"/>
    </xf>
    <xf numFmtId="0" fontId="41" fillId="0" borderId="17" xfId="3" applyFont="1" applyBorder="1" applyAlignment="1">
      <alignment horizontal="center" vertical="center" textRotation="90" wrapText="1"/>
    </xf>
    <xf numFmtId="0" fontId="38" fillId="0" borderId="11" xfId="3" applyFont="1" applyBorder="1" applyAlignment="1">
      <alignment horizontal="left" vertical="top" wrapText="1"/>
    </xf>
    <xf numFmtId="0" fontId="38" fillId="0" borderId="11" xfId="3" applyFont="1" applyBorder="1" applyAlignment="1">
      <alignment horizontal="left" vertical="center" wrapText="1"/>
    </xf>
    <xf numFmtId="0" fontId="38" fillId="0" borderId="11" xfId="3" applyFont="1" applyBorder="1" applyAlignment="1">
      <alignment vertical="top" wrapText="1"/>
    </xf>
    <xf numFmtId="0" fontId="38" fillId="0" borderId="14" xfId="3" applyFont="1" applyBorder="1" applyAlignment="1">
      <alignment horizontal="center" vertical="top" wrapText="1"/>
    </xf>
    <xf numFmtId="0" fontId="38" fillId="0" borderId="17" xfId="3" applyFont="1" applyBorder="1" applyAlignment="1">
      <alignment horizontal="center" vertical="top" wrapText="1"/>
    </xf>
    <xf numFmtId="0" fontId="38" fillId="0" borderId="34" xfId="3" applyFont="1" applyBorder="1" applyAlignment="1">
      <alignment horizontal="left" vertical="center" wrapText="1"/>
    </xf>
    <xf numFmtId="0" fontId="38" fillId="0" borderId="31" xfId="3" applyFont="1" applyBorder="1" applyAlignment="1">
      <alignment horizontal="left" vertical="center" wrapText="1"/>
    </xf>
    <xf numFmtId="0" fontId="46" fillId="0" borderId="11" xfId="3" applyFont="1" applyBorder="1" applyAlignment="1">
      <alignment vertical="center" wrapText="1"/>
    </xf>
    <xf numFmtId="0" fontId="38" fillId="0" borderId="43" xfId="3" applyFont="1" applyBorder="1" applyAlignment="1">
      <alignment horizontal="left" vertical="center" wrapText="1"/>
    </xf>
    <xf numFmtId="0" fontId="35" fillId="0" borderId="17" xfId="3" applyFont="1" applyBorder="1" applyAlignment="1">
      <alignment horizontal="left" vertical="top" wrapText="1"/>
    </xf>
    <xf numFmtId="0" fontId="35" fillId="0" borderId="14" xfId="3" applyFont="1" applyBorder="1" applyAlignment="1">
      <alignment horizontal="right" vertical="top" wrapText="1" readingOrder="2"/>
    </xf>
    <xf numFmtId="0" fontId="35" fillId="0" borderId="17" xfId="3" applyFont="1" applyBorder="1" applyAlignment="1">
      <alignment horizontal="right" vertical="top" wrapText="1" readingOrder="2"/>
    </xf>
    <xf numFmtId="0" fontId="38" fillId="0" borderId="34" xfId="3" applyFont="1" applyBorder="1" applyAlignment="1">
      <alignment horizontal="left" vertical="top" wrapText="1"/>
    </xf>
    <xf numFmtId="0" fontId="35" fillId="0" borderId="14" xfId="3" applyFont="1" applyBorder="1" applyAlignment="1">
      <alignment horizontal="right" vertical="top" wrapText="1"/>
    </xf>
    <xf numFmtId="0" fontId="35" fillId="0" borderId="17" xfId="3" applyFont="1" applyBorder="1" applyAlignment="1">
      <alignment horizontal="right" vertical="top" wrapText="1"/>
    </xf>
    <xf numFmtId="0" fontId="38" fillId="0" borderId="11" xfId="3" applyFont="1" applyBorder="1" applyAlignment="1">
      <alignment horizontal="right" vertical="center" wrapText="1"/>
    </xf>
    <xf numFmtId="0" fontId="16" fillId="0" borderId="11" xfId="3" applyFont="1" applyBorder="1" applyAlignment="1">
      <alignment vertical="center" wrapText="1"/>
    </xf>
    <xf numFmtId="0" fontId="44" fillId="0" borderId="28" xfId="3" applyFont="1" applyBorder="1" applyAlignment="1">
      <alignment horizontal="left" vertical="center" wrapText="1"/>
    </xf>
    <xf numFmtId="0" fontId="38" fillId="0" borderId="18" xfId="3" applyFont="1" applyBorder="1" applyAlignment="1">
      <alignment vertical="top" wrapText="1"/>
    </xf>
    <xf numFmtId="0" fontId="44" fillId="0" borderId="34" xfId="3" applyFont="1" applyBorder="1" applyAlignment="1">
      <alignment horizontal="left" vertical="center" wrapText="1"/>
    </xf>
    <xf numFmtId="0" fontId="35" fillId="0" borderId="3" xfId="3" applyFont="1" applyAlignment="1">
      <alignment horizontal="left" vertical="top"/>
    </xf>
    <xf numFmtId="164" fontId="19" fillId="7" borderId="18" xfId="2" applyNumberFormat="1" applyFont="1" applyFill="1" applyBorder="1" applyAlignment="1">
      <alignment horizontal="left" vertical="top" wrapText="1"/>
    </xf>
    <xf numFmtId="1" fontId="23" fillId="20" borderId="46" xfId="6" applyNumberFormat="1" applyFont="1" applyFill="1" applyBorder="1" applyAlignment="1">
      <alignment horizontal="right" vertical="center"/>
    </xf>
    <xf numFmtId="0" fontId="29" fillId="0" borderId="3" xfId="5" applyFont="1"/>
    <xf numFmtId="164" fontId="29" fillId="17" borderId="40" xfId="2" applyNumberFormat="1" applyFont="1" applyFill="1" applyBorder="1" applyAlignment="1">
      <alignment horizontal="left" vertical="center"/>
    </xf>
    <xf numFmtId="164" fontId="29" fillId="15" borderId="11" xfId="2" applyNumberFormat="1" applyFont="1" applyFill="1" applyBorder="1" applyAlignment="1">
      <alignment horizontal="left"/>
    </xf>
    <xf numFmtId="164" fontId="24" fillId="20" borderId="11" xfId="2" applyNumberFormat="1" applyFont="1" applyFill="1" applyBorder="1"/>
    <xf numFmtId="164" fontId="21" fillId="0" borderId="11" xfId="2" applyNumberFormat="1" applyFont="1" applyBorder="1"/>
    <xf numFmtId="0" fontId="16" fillId="12" borderId="43" xfId="9" applyFont="1" applyFill="1" applyBorder="1" applyAlignment="1">
      <alignment horizontal="left" vertical="center" wrapText="1"/>
    </xf>
    <xf numFmtId="0" fontId="9" fillId="2" borderId="14" xfId="0" applyFont="1" applyFill="1" applyBorder="1" applyAlignment="1">
      <alignment horizontal="center" vertical="top" wrapText="1"/>
    </xf>
    <xf numFmtId="1" fontId="9" fillId="2" borderId="11" xfId="0" applyNumberFormat="1" applyFont="1" applyFill="1" applyBorder="1" applyAlignment="1">
      <alignment horizontal="right" vertical="top" wrapText="1"/>
    </xf>
    <xf numFmtId="164" fontId="6" fillId="2" borderId="34" xfId="2" applyNumberFormat="1" applyFont="1" applyFill="1" applyBorder="1" applyAlignment="1">
      <alignment horizontal="right" vertical="top" wrapText="1"/>
    </xf>
    <xf numFmtId="4" fontId="24" fillId="20" borderId="46" xfId="5" applyNumberFormat="1" applyFont="1" applyFill="1" applyBorder="1" applyAlignment="1">
      <alignment horizontal="right" vertical="center" wrapText="1"/>
    </xf>
    <xf numFmtId="164" fontId="6" fillId="0" borderId="11" xfId="2" applyNumberFormat="1" applyFont="1" applyBorder="1" applyAlignment="1">
      <alignment horizontal="right" vertical="top" wrapText="1"/>
    </xf>
    <xf numFmtId="164" fontId="9" fillId="0" borderId="11" xfId="2" applyNumberFormat="1" applyFont="1" applyBorder="1" applyAlignment="1">
      <alignment horizontal="right" vertical="top" wrapText="1"/>
    </xf>
    <xf numFmtId="164" fontId="9" fillId="0" borderId="19" xfId="2" applyNumberFormat="1" applyFont="1" applyBorder="1" applyAlignment="1">
      <alignment horizontal="right" vertical="top" wrapText="1"/>
    </xf>
    <xf numFmtId="164" fontId="9" fillId="0" borderId="7" xfId="2" applyNumberFormat="1" applyFont="1" applyBorder="1" applyAlignment="1">
      <alignment horizontal="right" vertical="top" wrapText="1"/>
    </xf>
    <xf numFmtId="1" fontId="9" fillId="0" borderId="11" xfId="0" applyNumberFormat="1" applyFont="1" applyBorder="1" applyAlignment="1">
      <alignment horizontal="right" vertical="top" wrapText="1"/>
    </xf>
    <xf numFmtId="164" fontId="6" fillId="0" borderId="7" xfId="2" applyNumberFormat="1" applyFont="1" applyBorder="1" applyAlignment="1">
      <alignment horizontal="right" vertical="top" wrapText="1"/>
    </xf>
    <xf numFmtId="168" fontId="24" fillId="0" borderId="46" xfId="5" applyNumberFormat="1" applyFont="1" applyBorder="1" applyAlignment="1">
      <alignment horizontal="left" vertical="center" wrapText="1"/>
    </xf>
    <xf numFmtId="2" fontId="25" fillId="0" borderId="46" xfId="6" applyNumberFormat="1" applyFont="1" applyBorder="1" applyAlignment="1">
      <alignment horizontal="center" vertical="center" wrapText="1"/>
    </xf>
    <xf numFmtId="1" fontId="24" fillId="0" borderId="46" xfId="5" applyNumberFormat="1" applyFont="1" applyBorder="1" applyAlignment="1">
      <alignment horizontal="center" vertical="center" wrapText="1"/>
    </xf>
    <xf numFmtId="1" fontId="27" fillId="0" borderId="51" xfId="5" applyNumberFormat="1" applyFont="1" applyBorder="1" applyAlignment="1">
      <alignment horizontal="center" vertical="center" wrapText="1"/>
    </xf>
    <xf numFmtId="0" fontId="35" fillId="25" borderId="11" xfId="3" applyFont="1" applyFill="1" applyBorder="1" applyAlignment="1">
      <alignment horizontal="left" vertical="top" wrapText="1"/>
    </xf>
    <xf numFmtId="1" fontId="25" fillId="20" borderId="46" xfId="6" applyNumberFormat="1" applyFont="1" applyFill="1" applyBorder="1" applyAlignment="1">
      <alignment horizontal="center" vertical="center" wrapText="1"/>
    </xf>
    <xf numFmtId="0" fontId="15" fillId="2" borderId="11" xfId="0" applyFont="1" applyFill="1" applyBorder="1" applyAlignment="1">
      <alignment horizontal="left" vertical="top" wrapText="1"/>
    </xf>
    <xf numFmtId="0" fontId="16" fillId="12" borderId="43" xfId="3" applyFont="1" applyFill="1" applyBorder="1" applyAlignment="1">
      <alignment wrapText="1"/>
    </xf>
    <xf numFmtId="0" fontId="36" fillId="18" borderId="3" xfId="3" applyFont="1" applyFill="1" applyAlignment="1">
      <alignment horizontal="center"/>
    </xf>
    <xf numFmtId="0" fontId="36" fillId="15" borderId="43" xfId="9" applyFont="1" applyFill="1" applyBorder="1" applyAlignment="1">
      <alignment vertical="center" wrapText="1"/>
    </xf>
    <xf numFmtId="0" fontId="38" fillId="22" borderId="3" xfId="3" applyFont="1" applyFill="1" applyAlignment="1">
      <alignment horizontal="center"/>
    </xf>
    <xf numFmtId="0" fontId="36" fillId="15" borderId="28" xfId="9" applyFont="1" applyFill="1" applyBorder="1" applyAlignment="1">
      <alignment vertical="center"/>
    </xf>
    <xf numFmtId="0" fontId="36" fillId="15" borderId="30" xfId="9" applyFont="1" applyFill="1" applyBorder="1" applyAlignment="1">
      <alignment vertical="center"/>
    </xf>
    <xf numFmtId="164" fontId="36" fillId="15" borderId="27" xfId="10" applyNumberFormat="1" applyFont="1" applyFill="1" applyBorder="1" applyAlignment="1">
      <alignment horizontal="left" vertical="center"/>
    </xf>
    <xf numFmtId="164" fontId="36" fillId="15" borderId="3" xfId="10" applyNumberFormat="1" applyFont="1" applyFill="1" applyAlignment="1">
      <alignment horizontal="left" vertical="center"/>
    </xf>
    <xf numFmtId="0" fontId="38" fillId="15" borderId="3" xfId="3" applyFont="1" applyFill="1" applyAlignment="1">
      <alignment horizontal="right" vertical="center"/>
    </xf>
    <xf numFmtId="0" fontId="38" fillId="15" borderId="30" xfId="3" applyFont="1" applyFill="1" applyBorder="1" applyAlignment="1">
      <alignment horizontal="right" vertical="center"/>
    </xf>
    <xf numFmtId="0" fontId="38" fillId="15" borderId="3" xfId="3" applyFont="1" applyFill="1" applyAlignment="1">
      <alignment horizontal="left" vertical="center"/>
    </xf>
    <xf numFmtId="0" fontId="38" fillId="15" borderId="30" xfId="3" applyFont="1" applyFill="1" applyBorder="1" applyAlignment="1">
      <alignment horizontal="left" vertical="center"/>
    </xf>
    <xf numFmtId="0" fontId="38" fillId="19" borderId="3" xfId="3" applyFont="1" applyFill="1" applyAlignment="1">
      <alignment horizontal="center"/>
    </xf>
    <xf numFmtId="0" fontId="3" fillId="2" borderId="3" xfId="0" applyFont="1" applyFill="1" applyBorder="1" applyAlignment="1">
      <alignment horizontal="left"/>
    </xf>
    <xf numFmtId="0" fontId="6" fillId="2" borderId="3" xfId="0" applyFont="1" applyFill="1" applyBorder="1" applyAlignment="1">
      <alignment horizontal="center" vertical="center"/>
    </xf>
    <xf numFmtId="0" fontId="5" fillId="0" borderId="3" xfId="0" applyFont="1" applyBorder="1"/>
    <xf numFmtId="0" fontId="5" fillId="0" borderId="30" xfId="0" applyFont="1" applyBorder="1"/>
    <xf numFmtId="0" fontId="9" fillId="2" borderId="11" xfId="0" applyFont="1" applyFill="1" applyBorder="1" applyAlignment="1">
      <alignment horizontal="left" vertical="top" wrapText="1"/>
    </xf>
    <xf numFmtId="0" fontId="9" fillId="8" borderId="3" xfId="0" applyFont="1" applyFill="1" applyBorder="1" applyAlignment="1">
      <alignment horizontal="left"/>
    </xf>
    <xf numFmtId="0" fontId="6" fillId="10" borderId="40" xfId="0" applyFont="1" applyFill="1" applyBorder="1" applyAlignment="1">
      <alignment horizontal="center" vertical="center" wrapText="1"/>
    </xf>
    <xf numFmtId="0" fontId="6" fillId="10" borderId="38"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33" xfId="0" applyFont="1" applyFill="1" applyBorder="1" applyAlignment="1">
      <alignment horizontal="center" vertical="center" wrapText="1"/>
    </xf>
    <xf numFmtId="0" fontId="8" fillId="3" borderId="15" xfId="0" applyFont="1" applyFill="1" applyBorder="1" applyAlignment="1">
      <alignment horizontal="left" vertical="top" wrapText="1"/>
    </xf>
    <xf numFmtId="0" fontId="8" fillId="3" borderId="3" xfId="0" applyFont="1" applyFill="1" applyBorder="1" applyAlignment="1">
      <alignment horizontal="left" vertical="top" wrapText="1"/>
    </xf>
    <xf numFmtId="0" fontId="3" fillId="4" borderId="11" xfId="0" applyFont="1" applyFill="1" applyBorder="1" applyAlignment="1">
      <alignment horizontal="left" vertical="top" wrapText="1"/>
    </xf>
    <xf numFmtId="0" fontId="15" fillId="2" borderId="11" xfId="0" applyFont="1" applyFill="1" applyBorder="1" applyAlignment="1">
      <alignment horizontal="left" vertical="top" wrapText="1"/>
    </xf>
    <xf numFmtId="0" fontId="6" fillId="2" borderId="2" xfId="0" applyFont="1" applyFill="1" applyBorder="1"/>
    <xf numFmtId="0" fontId="6" fillId="5" borderId="3" xfId="0" applyFont="1" applyFill="1" applyBorder="1" applyAlignment="1">
      <alignment horizontal="center"/>
    </xf>
    <xf numFmtId="0" fontId="5" fillId="8" borderId="3" xfId="0" applyFont="1" applyFill="1" applyBorder="1"/>
    <xf numFmtId="0" fontId="5" fillId="8" borderId="30" xfId="0" applyFont="1" applyFill="1" applyBorder="1"/>
    <xf numFmtId="0" fontId="6" fillId="5" borderId="2" xfId="0" applyFont="1" applyFill="1" applyBorder="1"/>
    <xf numFmtId="0" fontId="6" fillId="2" borderId="3" xfId="0" applyFont="1" applyFill="1" applyBorder="1" applyAlignment="1">
      <alignment horizontal="center"/>
    </xf>
    <xf numFmtId="0" fontId="9" fillId="2" borderId="8" xfId="0" applyFont="1" applyFill="1" applyBorder="1" applyAlignment="1">
      <alignment horizontal="left" vertical="top" wrapText="1"/>
    </xf>
    <xf numFmtId="0" fontId="9" fillId="2" borderId="10" xfId="0" applyFont="1" applyFill="1" applyBorder="1" applyAlignment="1">
      <alignment horizontal="left" vertical="top"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8" fillId="3" borderId="11"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6" fillId="10" borderId="34" xfId="0" applyFont="1" applyFill="1" applyBorder="1" applyAlignment="1">
      <alignment horizontal="center" vertical="center" wrapText="1"/>
    </xf>
    <xf numFmtId="0" fontId="6" fillId="10" borderId="31"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9" fillId="4" borderId="11"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1"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31"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7" xfId="0" applyFont="1" applyFill="1" applyBorder="1" applyAlignment="1">
      <alignment horizontal="left" vertical="top" wrapText="1"/>
    </xf>
    <xf numFmtId="0" fontId="9" fillId="2" borderId="22"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1" xfId="0" applyFont="1" applyFill="1" applyBorder="1" applyAlignment="1">
      <alignment horizontal="center" vertical="top" wrapText="1"/>
    </xf>
    <xf numFmtId="0" fontId="7" fillId="4" borderId="11" xfId="0" applyFont="1" applyFill="1" applyBorder="1" applyAlignment="1">
      <alignment horizontal="left" vertical="top" wrapText="1"/>
    </xf>
    <xf numFmtId="0" fontId="6" fillId="4" borderId="11" xfId="0" applyFont="1" applyFill="1" applyBorder="1" applyAlignment="1">
      <alignment horizontal="left" vertical="top" wrapText="1"/>
    </xf>
    <xf numFmtId="164" fontId="19" fillId="2" borderId="14" xfId="2" applyNumberFormat="1" applyFont="1" applyFill="1" applyBorder="1" applyAlignment="1">
      <alignment horizontal="left" vertical="top" wrapText="1"/>
    </xf>
    <xf numFmtId="164" fontId="19" fillId="2" borderId="17" xfId="2" applyNumberFormat="1" applyFont="1" applyFill="1" applyBorder="1" applyAlignment="1">
      <alignment horizontal="left" vertical="top" wrapText="1"/>
    </xf>
    <xf numFmtId="164" fontId="19" fillId="2" borderId="18" xfId="2" applyNumberFormat="1" applyFont="1" applyFill="1" applyBorder="1" applyAlignment="1">
      <alignment horizontal="left" vertical="top" wrapText="1"/>
    </xf>
    <xf numFmtId="164" fontId="19" fillId="7" borderId="14" xfId="2" applyNumberFormat="1" applyFont="1" applyFill="1" applyBorder="1" applyAlignment="1">
      <alignment horizontal="left" vertical="top" wrapText="1"/>
    </xf>
    <xf numFmtId="164" fontId="19" fillId="7" borderId="17" xfId="2" applyNumberFormat="1" applyFont="1" applyFill="1" applyBorder="1" applyAlignment="1">
      <alignment horizontal="left" vertical="top" wrapText="1"/>
    </xf>
    <xf numFmtId="164" fontId="19" fillId="7" borderId="18" xfId="2" applyNumberFormat="1" applyFont="1" applyFill="1" applyBorder="1" applyAlignment="1">
      <alignment horizontal="left" vertical="top" wrapText="1"/>
    </xf>
    <xf numFmtId="0" fontId="6" fillId="10" borderId="14" xfId="0" applyFont="1" applyFill="1" applyBorder="1" applyAlignment="1">
      <alignment horizontal="center" vertical="center" wrapText="1"/>
    </xf>
    <xf numFmtId="164" fontId="19" fillId="7" borderId="15" xfId="2" applyNumberFormat="1" applyFont="1" applyFill="1" applyBorder="1" applyAlignment="1">
      <alignment horizontal="left" vertical="top" wrapText="1"/>
    </xf>
    <xf numFmtId="164" fontId="19" fillId="7" borderId="3" xfId="2" applyNumberFormat="1" applyFont="1" applyFill="1" applyBorder="1" applyAlignment="1">
      <alignment horizontal="left" vertical="top" wrapText="1"/>
    </xf>
    <xf numFmtId="164" fontId="19" fillId="7" borderId="30" xfId="2" applyNumberFormat="1"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17" xfId="0" applyFont="1" applyFill="1" applyBorder="1" applyAlignment="1">
      <alignment horizontal="left" vertical="top" wrapText="1"/>
    </xf>
    <xf numFmtId="0" fontId="19" fillId="2" borderId="18" xfId="0" applyFont="1" applyFill="1" applyBorder="1" applyAlignment="1">
      <alignment horizontal="left" vertical="top" wrapText="1"/>
    </xf>
    <xf numFmtId="1" fontId="19" fillId="7" borderId="14" xfId="0" applyNumberFormat="1" applyFont="1" applyFill="1" applyBorder="1" applyAlignment="1">
      <alignment horizontal="left" vertical="top" wrapText="1"/>
    </xf>
    <xf numFmtId="1" fontId="19" fillId="7" borderId="17" xfId="0" applyNumberFormat="1" applyFont="1" applyFill="1" applyBorder="1" applyAlignment="1">
      <alignment horizontal="left" vertical="top" wrapText="1"/>
    </xf>
    <xf numFmtId="1" fontId="19" fillId="7" borderId="18" xfId="0" applyNumberFormat="1" applyFont="1" applyFill="1" applyBorder="1" applyAlignment="1">
      <alignment horizontal="left" vertical="top" wrapText="1"/>
    </xf>
    <xf numFmtId="0" fontId="19" fillId="7" borderId="14" xfId="0" applyFont="1" applyFill="1" applyBorder="1" applyAlignment="1">
      <alignment horizontal="left" vertical="top" wrapText="1"/>
    </xf>
    <xf numFmtId="0" fontId="19" fillId="7" borderId="17" xfId="0" applyFont="1" applyFill="1" applyBorder="1" applyAlignment="1">
      <alignment horizontal="left" vertical="top" wrapText="1"/>
    </xf>
    <xf numFmtId="0" fontId="19" fillId="7" borderId="18" xfId="0" applyFont="1" applyFill="1" applyBorder="1" applyAlignment="1">
      <alignment horizontal="left" vertical="top" wrapText="1"/>
    </xf>
    <xf numFmtId="0" fontId="6" fillId="10" borderId="11" xfId="0" applyFont="1" applyFill="1" applyBorder="1" applyAlignment="1">
      <alignment horizontal="center" vertical="center" wrapText="1"/>
    </xf>
    <xf numFmtId="164" fontId="9" fillId="7" borderId="14" xfId="2" applyNumberFormat="1" applyFont="1" applyFill="1" applyBorder="1" applyAlignment="1">
      <alignment horizontal="left" vertical="top" wrapText="1"/>
    </xf>
    <xf numFmtId="164" fontId="9" fillId="7" borderId="17" xfId="2" applyNumberFormat="1" applyFont="1" applyFill="1" applyBorder="1" applyAlignment="1">
      <alignment horizontal="left" vertical="top" wrapText="1"/>
    </xf>
    <xf numFmtId="164" fontId="9" fillId="7" borderId="18" xfId="2" applyNumberFormat="1" applyFont="1" applyFill="1" applyBorder="1" applyAlignment="1">
      <alignment horizontal="left" vertical="top" wrapText="1"/>
    </xf>
    <xf numFmtId="165" fontId="19" fillId="7" borderId="15" xfId="2" applyNumberFormat="1" applyFont="1" applyFill="1" applyBorder="1" applyAlignment="1">
      <alignment horizontal="left" vertical="top" wrapText="1"/>
    </xf>
    <xf numFmtId="165" fontId="19" fillId="7" borderId="3" xfId="2" applyNumberFormat="1" applyFont="1" applyFill="1" applyBorder="1" applyAlignment="1">
      <alignment horizontal="left" vertical="top" wrapText="1"/>
    </xf>
    <xf numFmtId="165" fontId="19" fillId="7" borderId="30" xfId="2" applyNumberFormat="1" applyFont="1" applyFill="1" applyBorder="1" applyAlignment="1">
      <alignment horizontal="left" vertical="top" wrapText="1"/>
    </xf>
    <xf numFmtId="0" fontId="35" fillId="0" borderId="14" xfId="3" applyFont="1" applyBorder="1" applyAlignment="1">
      <alignment horizontal="center" vertical="top" wrapText="1"/>
    </xf>
    <xf numFmtId="0" fontId="35" fillId="0" borderId="17" xfId="3" applyFont="1" applyBorder="1" applyAlignment="1">
      <alignment horizontal="center" vertical="top" wrapText="1"/>
    </xf>
    <xf numFmtId="0" fontId="35" fillId="0" borderId="18" xfId="3" applyFont="1" applyBorder="1" applyAlignment="1">
      <alignment horizontal="center" vertical="top" wrapText="1"/>
    </xf>
    <xf numFmtId="0" fontId="35" fillId="0" borderId="14" xfId="3" applyFont="1" applyBorder="1" applyAlignment="1">
      <alignment horizontal="center" vertical="center" wrapText="1"/>
    </xf>
    <xf numFmtId="0" fontId="35" fillId="0" borderId="17" xfId="3" applyFont="1" applyBorder="1" applyAlignment="1">
      <alignment horizontal="center" vertical="center" wrapText="1"/>
    </xf>
    <xf numFmtId="0" fontId="35" fillId="0" borderId="18" xfId="3" applyFont="1" applyBorder="1" applyAlignment="1">
      <alignment horizontal="center" vertical="center" wrapText="1"/>
    </xf>
    <xf numFmtId="0" fontId="35" fillId="0" borderId="14" xfId="3" applyFont="1" applyBorder="1" applyAlignment="1">
      <alignment horizontal="left" vertical="top" wrapText="1"/>
    </xf>
    <xf numFmtId="0" fontId="35" fillId="0" borderId="17" xfId="3" applyFont="1" applyBorder="1" applyAlignment="1">
      <alignment horizontal="left" vertical="top" wrapText="1"/>
    </xf>
    <xf numFmtId="0" fontId="35" fillId="0" borderId="11" xfId="3" applyFont="1" applyBorder="1" applyAlignment="1">
      <alignment horizontal="center" vertical="top" wrapText="1"/>
    </xf>
    <xf numFmtId="0" fontId="38" fillId="0" borderId="34" xfId="3" applyFont="1" applyBorder="1" applyAlignment="1">
      <alignment horizontal="left" vertical="center" wrapText="1"/>
    </xf>
    <xf numFmtId="0" fontId="38" fillId="0" borderId="43" xfId="3" applyFont="1" applyBorder="1" applyAlignment="1">
      <alignment horizontal="left" vertical="center" wrapText="1"/>
    </xf>
    <xf numFmtId="0" fontId="38" fillId="0" borderId="31" xfId="3" applyFont="1" applyBorder="1" applyAlignment="1">
      <alignment horizontal="left" vertical="center" wrapText="1"/>
    </xf>
    <xf numFmtId="0" fontId="35" fillId="0" borderId="14" xfId="3" applyFont="1" applyBorder="1" applyAlignment="1">
      <alignment horizontal="left" vertical="center" wrapText="1"/>
    </xf>
    <xf numFmtId="0" fontId="35" fillId="0" borderId="17" xfId="3" applyFont="1" applyBorder="1" applyAlignment="1">
      <alignment horizontal="left" vertical="center" wrapText="1"/>
    </xf>
    <xf numFmtId="0" fontId="35" fillId="0" borderId="18" xfId="3" applyFont="1" applyBorder="1" applyAlignment="1">
      <alignment horizontal="left" vertical="center" wrapText="1"/>
    </xf>
    <xf numFmtId="0" fontId="38" fillId="0" borderId="30" xfId="3" applyFont="1" applyBorder="1" applyAlignment="1">
      <alignment horizontal="center" vertical="center" wrapText="1"/>
    </xf>
    <xf numFmtId="0" fontId="38" fillId="0" borderId="32" xfId="3" applyFont="1" applyBorder="1" applyAlignment="1">
      <alignment horizontal="center" vertical="center" wrapText="1"/>
    </xf>
    <xf numFmtId="0" fontId="35" fillId="0" borderId="18" xfId="3" applyFont="1" applyBorder="1" applyAlignment="1">
      <alignment horizontal="left" vertical="top" wrapText="1"/>
    </xf>
    <xf numFmtId="0" fontId="38" fillId="0" borderId="14" xfId="3" applyFont="1" applyBorder="1" applyAlignment="1">
      <alignment horizontal="center" vertical="center" textRotation="90" wrapText="1"/>
    </xf>
    <xf numFmtId="0" fontId="38" fillId="0" borderId="17" xfId="3" applyFont="1" applyBorder="1" applyAlignment="1">
      <alignment horizontal="center" vertical="center" textRotation="90" wrapText="1"/>
    </xf>
    <xf numFmtId="0" fontId="38" fillId="0" borderId="18" xfId="3" applyFont="1" applyBorder="1" applyAlignment="1">
      <alignment horizontal="center" vertical="center" textRotation="90" wrapText="1"/>
    </xf>
    <xf numFmtId="0" fontId="40" fillId="0" borderId="40" xfId="3" applyFont="1" applyBorder="1" applyAlignment="1">
      <alignment horizontal="left" vertical="center" wrapText="1"/>
    </xf>
    <xf numFmtId="0" fontId="40" fillId="0" borderId="42" xfId="3" applyFont="1" applyBorder="1" applyAlignment="1">
      <alignment horizontal="left" vertical="center" wrapText="1"/>
    </xf>
    <xf numFmtId="0" fontId="38" fillId="0" borderId="34" xfId="3" applyFont="1" applyBorder="1" applyAlignment="1">
      <alignment horizontal="left" vertical="top" wrapText="1"/>
    </xf>
    <xf numFmtId="0" fontId="38" fillId="0" borderId="43" xfId="3" applyFont="1" applyBorder="1" applyAlignment="1">
      <alignment horizontal="left" vertical="top" wrapText="1"/>
    </xf>
    <xf numFmtId="0" fontId="38" fillId="0" borderId="31" xfId="3" applyFont="1" applyBorder="1" applyAlignment="1">
      <alignment horizontal="left" vertical="top" wrapText="1"/>
    </xf>
    <xf numFmtId="0" fontId="38" fillId="0" borderId="14" xfId="3" applyFont="1" applyBorder="1" applyAlignment="1">
      <alignment horizontal="left" vertical="top" wrapText="1"/>
    </xf>
    <xf numFmtId="0" fontId="38" fillId="0" borderId="17" xfId="3" applyFont="1" applyBorder="1" applyAlignment="1">
      <alignment horizontal="left" vertical="top" wrapText="1"/>
    </xf>
    <xf numFmtId="0" fontId="38" fillId="0" borderId="18" xfId="3" applyFont="1" applyBorder="1" applyAlignment="1">
      <alignment horizontal="left" vertical="top" wrapText="1"/>
    </xf>
    <xf numFmtId="0" fontId="41" fillId="0" borderId="14" xfId="3" applyFont="1" applyBorder="1" applyAlignment="1">
      <alignment horizontal="center" vertical="center" textRotation="90" wrapText="1"/>
    </xf>
    <xf numFmtId="0" fontId="41" fillId="0" borderId="17" xfId="3" applyFont="1" applyBorder="1" applyAlignment="1">
      <alignment horizontal="center" vertical="center" textRotation="90" wrapText="1"/>
    </xf>
    <xf numFmtId="0" fontId="44" fillId="0" borderId="34" xfId="3" applyFont="1" applyBorder="1" applyAlignment="1">
      <alignment horizontal="left" vertical="center" wrapText="1"/>
    </xf>
    <xf numFmtId="0" fontId="44" fillId="0" borderId="43" xfId="3" applyFont="1" applyBorder="1" applyAlignment="1">
      <alignment horizontal="left" vertical="center" wrapText="1"/>
    </xf>
    <xf numFmtId="0" fontId="44" fillId="0" borderId="31" xfId="3" applyFont="1" applyBorder="1" applyAlignment="1">
      <alignment horizontal="left" vertical="center" wrapText="1"/>
    </xf>
    <xf numFmtId="0" fontId="38" fillId="0" borderId="14" xfId="3" applyFont="1" applyBorder="1" applyAlignment="1">
      <alignment horizontal="center" vertical="top" wrapText="1"/>
    </xf>
    <xf numFmtId="0" fontId="38" fillId="0" borderId="17" xfId="3" applyFont="1" applyBorder="1" applyAlignment="1">
      <alignment horizontal="center" vertical="top" wrapText="1"/>
    </xf>
    <xf numFmtId="0" fontId="38" fillId="0" borderId="14" xfId="3" applyFont="1" applyBorder="1" applyAlignment="1">
      <alignment horizontal="left" vertical="center" wrapText="1"/>
    </xf>
    <xf numFmtId="0" fontId="38" fillId="0" borderId="17" xfId="3" applyFont="1" applyBorder="1" applyAlignment="1">
      <alignment horizontal="left" vertical="center" wrapText="1"/>
    </xf>
    <xf numFmtId="0" fontId="38" fillId="0" borderId="18" xfId="3" applyFont="1" applyBorder="1" applyAlignment="1">
      <alignment horizontal="left" vertical="center" wrapText="1"/>
    </xf>
    <xf numFmtId="0" fontId="44" fillId="0" borderId="43" xfId="3" applyFont="1" applyBorder="1" applyAlignment="1">
      <alignment horizontal="center" vertical="top" wrapText="1"/>
    </xf>
    <xf numFmtId="0" fontId="44" fillId="0" borderId="31" xfId="3" applyFont="1" applyBorder="1" applyAlignment="1">
      <alignment horizontal="center" vertical="top" wrapText="1"/>
    </xf>
    <xf numFmtId="0" fontId="38" fillId="0" borderId="38" xfId="3" applyFont="1" applyBorder="1" applyAlignment="1">
      <alignment horizontal="center" textRotation="90" wrapText="1"/>
    </xf>
    <xf numFmtId="0" fontId="38" fillId="0" borderId="29" xfId="3" applyFont="1" applyBorder="1" applyAlignment="1">
      <alignment horizontal="center" textRotation="90" wrapText="1"/>
    </xf>
    <xf numFmtId="0" fontId="38" fillId="0" borderId="32" xfId="3" applyFont="1" applyBorder="1" applyAlignment="1">
      <alignment horizontal="center" textRotation="90" wrapText="1"/>
    </xf>
    <xf numFmtId="0" fontId="36" fillId="0" borderId="34" xfId="3" applyFont="1" applyBorder="1" applyAlignment="1">
      <alignment horizontal="left" vertical="center" wrapText="1"/>
    </xf>
    <xf numFmtId="0" fontId="36" fillId="0" borderId="38" xfId="3" applyFont="1" applyBorder="1" applyAlignment="1">
      <alignment horizontal="left" vertical="center" wrapText="1"/>
    </xf>
    <xf numFmtId="0" fontId="38" fillId="0" borderId="3" xfId="3" applyFont="1" applyAlignment="1">
      <alignment horizontal="left" vertical="center" wrapText="1"/>
    </xf>
    <xf numFmtId="0" fontId="44" fillId="0" borderId="28" xfId="3" applyFont="1" applyBorder="1" applyAlignment="1">
      <alignment horizontal="left" vertical="center" wrapText="1"/>
    </xf>
    <xf numFmtId="0" fontId="38" fillId="0" borderId="32" xfId="3" applyFont="1" applyBorder="1" applyAlignment="1">
      <alignment horizontal="left" vertical="center" wrapText="1"/>
    </xf>
    <xf numFmtId="0" fontId="26" fillId="20" borderId="67" xfId="5" applyFont="1" applyFill="1" applyBorder="1" applyAlignment="1">
      <alignment horizontal="left" vertical="top" wrapText="1"/>
    </xf>
    <xf numFmtId="0" fontId="26" fillId="20" borderId="45" xfId="5" applyFont="1" applyFill="1" applyBorder="1" applyAlignment="1">
      <alignment horizontal="left" vertical="top" wrapText="1"/>
    </xf>
    <xf numFmtId="0" fontId="24" fillId="20" borderId="66" xfId="5" applyFont="1" applyFill="1" applyBorder="1" applyAlignment="1">
      <alignment horizontal="left" vertical="top" wrapText="1"/>
    </xf>
    <xf numFmtId="0" fontId="24" fillId="20" borderId="44" xfId="5" applyFont="1" applyFill="1" applyBorder="1" applyAlignment="1">
      <alignment horizontal="left" vertical="top" wrapText="1"/>
    </xf>
    <xf numFmtId="0" fontId="26" fillId="20" borderId="60" xfId="5" applyFont="1" applyFill="1" applyBorder="1" applyAlignment="1">
      <alignment horizontal="center" vertical="center"/>
    </xf>
    <xf numFmtId="0" fontId="26" fillId="20" borderId="51" xfId="5" applyFont="1" applyFill="1" applyBorder="1" applyAlignment="1">
      <alignment horizontal="center" vertical="center"/>
    </xf>
    <xf numFmtId="0" fontId="27" fillId="20" borderId="60" xfId="5" applyFont="1" applyFill="1" applyBorder="1" applyAlignment="1">
      <alignment horizontal="center" vertical="center"/>
    </xf>
    <xf numFmtId="0" fontId="27" fillId="20" borderId="70" xfId="5" applyFont="1" applyFill="1" applyBorder="1" applyAlignment="1">
      <alignment horizontal="center" vertical="center"/>
    </xf>
    <xf numFmtId="0" fontId="27" fillId="20" borderId="51" xfId="5" applyFont="1" applyFill="1" applyBorder="1" applyAlignment="1">
      <alignment horizontal="center" vertical="center"/>
    </xf>
    <xf numFmtId="0" fontId="27" fillId="20" borderId="60" xfId="5" applyFont="1" applyFill="1" applyBorder="1" applyAlignment="1">
      <alignment horizontal="left" vertical="center" wrapText="1"/>
    </xf>
    <xf numFmtId="0" fontId="27" fillId="20" borderId="70" xfId="5" applyFont="1" applyFill="1" applyBorder="1" applyAlignment="1">
      <alignment horizontal="left" vertical="center" wrapText="1"/>
    </xf>
    <xf numFmtId="0" fontId="27" fillId="20" borderId="51" xfId="5" applyFont="1" applyFill="1" applyBorder="1" applyAlignment="1">
      <alignment horizontal="left" vertical="center" wrapText="1"/>
    </xf>
    <xf numFmtId="0" fontId="30" fillId="20" borderId="60" xfId="5" applyFont="1" applyFill="1" applyBorder="1" applyAlignment="1">
      <alignment horizontal="left" vertical="center" wrapText="1"/>
    </xf>
    <xf numFmtId="0" fontId="30" fillId="20" borderId="70" xfId="5" applyFont="1" applyFill="1" applyBorder="1" applyAlignment="1">
      <alignment horizontal="left" vertical="center" wrapText="1"/>
    </xf>
    <xf numFmtId="0" fontId="30" fillId="20" borderId="51" xfId="5" applyFont="1" applyFill="1" applyBorder="1" applyAlignment="1">
      <alignment horizontal="left" vertical="center" wrapText="1"/>
    </xf>
    <xf numFmtId="0" fontId="28" fillId="20" borderId="60" xfId="5" applyFont="1" applyFill="1" applyBorder="1" applyAlignment="1">
      <alignment horizontal="left" vertical="center" wrapText="1"/>
    </xf>
    <xf numFmtId="0" fontId="28" fillId="20" borderId="70" xfId="5" applyFont="1" applyFill="1" applyBorder="1" applyAlignment="1">
      <alignment horizontal="left" vertical="center" wrapText="1"/>
    </xf>
    <xf numFmtId="0" fontId="28" fillId="20" borderId="51" xfId="5" applyFont="1" applyFill="1" applyBorder="1" applyAlignment="1">
      <alignment horizontal="left" vertical="center" wrapText="1"/>
    </xf>
    <xf numFmtId="0" fontId="26" fillId="20" borderId="68" xfId="5" applyFont="1" applyFill="1" applyBorder="1" applyAlignment="1">
      <alignment horizontal="left" vertical="center" wrapText="1"/>
    </xf>
    <xf numFmtId="0" fontId="26" fillId="20" borderId="64" xfId="5" applyFont="1" applyFill="1" applyBorder="1" applyAlignment="1">
      <alignment horizontal="left" vertical="center" wrapText="1"/>
    </xf>
    <xf numFmtId="0" fontId="26" fillId="20" borderId="67" xfId="5" applyFont="1" applyFill="1" applyBorder="1" applyAlignment="1">
      <alignment horizontal="center" wrapText="1"/>
    </xf>
    <xf numFmtId="0" fontId="26" fillId="20" borderId="45" xfId="5" applyFont="1" applyFill="1" applyBorder="1" applyAlignment="1">
      <alignment horizontal="center" wrapText="1"/>
    </xf>
    <xf numFmtId="0" fontId="21" fillId="0" borderId="50" xfId="5" applyBorder="1" applyAlignment="1">
      <alignment horizontal="center"/>
    </xf>
    <xf numFmtId="9" fontId="0" fillId="0" borderId="66" xfId="7" applyFont="1" applyBorder="1" applyAlignment="1">
      <alignment horizontal="center"/>
    </xf>
    <xf numFmtId="9" fontId="0" fillId="0" borderId="50" xfId="7" applyFont="1" applyBorder="1" applyAlignment="1">
      <alignment horizontal="center"/>
    </xf>
    <xf numFmtId="9" fontId="0" fillId="0" borderId="69" xfId="7" applyFont="1" applyBorder="1" applyAlignment="1">
      <alignment horizontal="center"/>
    </xf>
    <xf numFmtId="0" fontId="15" fillId="2" borderId="1" xfId="0" applyFont="1" applyFill="1" applyBorder="1" applyAlignment="1">
      <alignment horizontal="left"/>
    </xf>
    <xf numFmtId="0" fontId="15" fillId="2" borderId="3" xfId="0" applyFont="1" applyFill="1" applyBorder="1" applyAlignment="1">
      <alignment horizontal="left"/>
    </xf>
    <xf numFmtId="0" fontId="50" fillId="2" borderId="1" xfId="0" applyFont="1" applyFill="1" applyBorder="1" applyAlignment="1">
      <alignment horizontal="left" vertical="center" wrapText="1"/>
    </xf>
    <xf numFmtId="0" fontId="50" fillId="2" borderId="3" xfId="0" applyFont="1" applyFill="1" applyBorder="1" applyAlignment="1">
      <alignment horizontal="left" vertical="center" wrapText="1"/>
    </xf>
    <xf numFmtId="0" fontId="50" fillId="9" borderId="8" xfId="0" applyFont="1" applyFill="1" applyBorder="1" applyAlignment="1">
      <alignment horizontal="left" vertical="center"/>
    </xf>
    <xf numFmtId="0" fontId="50" fillId="9" borderId="24" xfId="0" applyFont="1" applyFill="1" applyBorder="1" applyAlignment="1">
      <alignment horizontal="left" vertical="center"/>
    </xf>
    <xf numFmtId="0" fontId="15" fillId="2" borderId="8"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9" xfId="0" applyFont="1" applyFill="1" applyBorder="1" applyAlignment="1">
      <alignment horizontal="left" vertical="top" wrapText="1"/>
    </xf>
    <xf numFmtId="0" fontId="15" fillId="2" borderId="14" xfId="0" applyFont="1" applyFill="1" applyBorder="1" applyAlignment="1">
      <alignment horizontal="left" vertical="top" wrapText="1"/>
    </xf>
    <xf numFmtId="0" fontId="15" fillId="2" borderId="17" xfId="0" applyFont="1" applyFill="1" applyBorder="1" applyAlignment="1">
      <alignment horizontal="left" vertical="top" wrapText="1"/>
    </xf>
    <xf numFmtId="0" fontId="15" fillId="2" borderId="18"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 xfId="0" applyFont="1" applyFill="1" applyBorder="1" applyAlignment="1">
      <alignment horizontal="right" vertical="top" wrapText="1"/>
    </xf>
    <xf numFmtId="0" fontId="49" fillId="0" borderId="3" xfId="0" applyFont="1" applyBorder="1"/>
    <xf numFmtId="0" fontId="49" fillId="8" borderId="3" xfId="0" applyFont="1" applyFill="1" applyBorder="1"/>
    <xf numFmtId="0" fontId="50" fillId="9" borderId="7" xfId="0" applyFont="1" applyFill="1" applyBorder="1" applyAlignment="1">
      <alignment horizontal="left" vertical="center"/>
    </xf>
    <xf numFmtId="0" fontId="15" fillId="2" borderId="35"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37"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8" borderId="3" xfId="0" applyFont="1" applyFill="1" applyBorder="1" applyAlignment="1">
      <alignment horizontal="left"/>
    </xf>
    <xf numFmtId="0" fontId="50" fillId="2" borderId="1" xfId="0" applyFont="1" applyFill="1" applyBorder="1" applyAlignment="1">
      <alignment horizontal="left" vertical="center"/>
    </xf>
    <xf numFmtId="0" fontId="50" fillId="2" borderId="3" xfId="0" applyFont="1" applyFill="1" applyBorder="1" applyAlignment="1">
      <alignment horizontal="left" vertical="center"/>
    </xf>
    <xf numFmtId="0" fontId="15" fillId="5" borderId="3" xfId="0" applyFont="1" applyFill="1" applyBorder="1" applyAlignment="1">
      <alignment horizontal="left"/>
    </xf>
    <xf numFmtId="0" fontId="15" fillId="2" borderId="14" xfId="0" applyFont="1" applyFill="1" applyBorder="1" applyAlignment="1">
      <alignment horizontal="center" vertical="top" wrapText="1"/>
    </xf>
    <xf numFmtId="0" fontId="15" fillId="5" borderId="3" xfId="0" applyFont="1" applyFill="1" applyBorder="1" applyAlignment="1">
      <alignment horizontal="right" vertical="top" wrapText="1"/>
    </xf>
    <xf numFmtId="0" fontId="15" fillId="2" borderId="3" xfId="0" applyFont="1" applyFill="1" applyBorder="1" applyAlignment="1">
      <alignment vertical="top" wrapText="1"/>
    </xf>
    <xf numFmtId="0" fontId="15" fillId="0" borderId="1" xfId="0" applyFont="1" applyBorder="1" applyAlignment="1">
      <alignment horizontal="left"/>
    </xf>
    <xf numFmtId="0" fontId="15" fillId="0" borderId="3" xfId="0" applyFont="1" applyBorder="1" applyAlignment="1">
      <alignment horizontal="left"/>
    </xf>
    <xf numFmtId="0" fontId="49" fillId="0" borderId="0" xfId="0" applyFont="1"/>
    <xf numFmtId="0" fontId="15" fillId="4" borderId="25" xfId="0" applyFont="1" applyFill="1" applyBorder="1" applyAlignment="1">
      <alignment horizontal="left" vertical="top" wrapText="1"/>
    </xf>
    <xf numFmtId="0" fontId="15" fillId="4" borderId="27" xfId="0" applyFont="1" applyFill="1" applyBorder="1" applyAlignment="1">
      <alignment horizontal="left" vertical="top" wrapText="1"/>
    </xf>
    <xf numFmtId="0" fontId="15" fillId="4" borderId="28" xfId="0" applyFont="1" applyFill="1" applyBorder="1" applyAlignment="1">
      <alignment horizontal="left" vertical="top" wrapText="1"/>
    </xf>
    <xf numFmtId="0" fontId="3" fillId="4" borderId="18" xfId="0" applyFont="1" applyFill="1" applyBorder="1" applyAlignment="1">
      <alignment horizontal="left" vertical="top" wrapText="1"/>
    </xf>
  </cellXfs>
  <cellStyles count="13">
    <cellStyle name="Comma" xfId="2" builtinId="3"/>
    <cellStyle name="Comma 2" xfId="10" xr:uid="{00000000-0005-0000-0000-000001000000}"/>
    <cellStyle name="Comma 3" xfId="11" xr:uid="{00000000-0005-0000-0000-000002000000}"/>
    <cellStyle name="Currency 2" xfId="6" xr:uid="{00000000-0005-0000-0000-000003000000}"/>
    <cellStyle name="Currency 3" xfId="8" xr:uid="{00000000-0005-0000-0000-000004000000}"/>
    <cellStyle name="Hyperlink" xfId="4" builtinId="8"/>
    <cellStyle name="Normal" xfId="0" builtinId="0"/>
    <cellStyle name="Normal 2" xfId="3" xr:uid="{00000000-0005-0000-0000-000007000000}"/>
    <cellStyle name="Normal 2 2" xfId="9" xr:uid="{00000000-0005-0000-0000-000008000000}"/>
    <cellStyle name="Normal 3" xfId="5" xr:uid="{00000000-0005-0000-0000-000009000000}"/>
    <cellStyle name="Percent" xfId="1" builtinId="5"/>
    <cellStyle name="Percent 2" xfId="12" xr:uid="{00000000-0005-0000-0000-00000B000000}"/>
    <cellStyle name="Percent 3" xfId="7"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an-Charles.Rouge/OneDrive/Mission%20UN%20Lebanon/Pro%20UNDP/Sector%20logframes/2018%20logframes/LCRP_2018_Livelihoods_LH_LogFram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NDP/AI/LH/LCRP_2018_Livelihoods_Logframe_7%20Nov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Outcome 1"/>
      <sheetName val="Outcome 2"/>
      <sheetName val="Outcome 3"/>
    </sheetNames>
    <sheetDataSet>
      <sheetData sheetId="0"/>
      <sheetData sheetId="1"/>
      <sheetData sheetId="2"/>
      <sheetData sheetId="3">
        <row r="11">
          <cell r="D11">
            <v>2500000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mmary"/>
      <sheetName val="Outcome 1"/>
      <sheetName val="Outcome 2"/>
      <sheetName val="Outcome 3"/>
      <sheetName val="ActivityInfo"/>
      <sheetName val="Lh Budgetting"/>
    </sheetNames>
    <sheetDataSet>
      <sheetData sheetId="0"/>
      <sheetData sheetId="1"/>
      <sheetData sheetId="2"/>
      <sheetData sheetId="3"/>
      <sheetData sheetId="4">
        <row r="11">
          <cell r="C11">
            <v>2500000</v>
          </cell>
          <cell r="D11">
            <v>2500000</v>
          </cell>
          <cell r="E11">
            <v>2500000</v>
          </cell>
        </row>
        <row r="31">
          <cell r="C31">
            <v>9000000</v>
          </cell>
          <cell r="D31">
            <v>9000000</v>
          </cell>
          <cell r="E31">
            <v>9000000</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data.unhcr.org/syrianrefugees/download.php?id=12558"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showGridLines="0" zoomScale="80" zoomScaleNormal="80" zoomScalePageLayoutView="80" workbookViewId="0">
      <selection activeCell="B13" sqref="B13"/>
    </sheetView>
  </sheetViews>
  <sheetFormatPr defaultColWidth="8.85546875" defaultRowHeight="15" x14ac:dyDescent="0.25"/>
  <cols>
    <col min="1" max="1" width="25.140625" style="114" customWidth="1"/>
    <col min="2" max="2" width="41.28515625" style="114" bestFit="1" customWidth="1"/>
    <col min="3" max="3" width="19.42578125" style="114" customWidth="1"/>
    <col min="4" max="4" width="19.28515625" style="114" customWidth="1"/>
    <col min="5" max="5" width="20.42578125" style="114" customWidth="1"/>
    <col min="6" max="6" width="19.140625" style="114" customWidth="1"/>
    <col min="7" max="7" width="19.85546875" style="114" customWidth="1"/>
    <col min="8" max="8" width="22.42578125" style="114" customWidth="1"/>
    <col min="9" max="9" width="21.28515625" style="114" customWidth="1"/>
    <col min="10" max="10" width="19.140625" style="114" customWidth="1"/>
    <col min="11" max="11" width="20.42578125" style="114" customWidth="1"/>
    <col min="12" max="16384" width="8.85546875" style="114"/>
  </cols>
  <sheetData>
    <row r="1" spans="1:11" x14ac:dyDescent="0.25">
      <c r="A1" s="310" t="s">
        <v>514</v>
      </c>
      <c r="B1" s="287" t="s">
        <v>513</v>
      </c>
      <c r="C1" s="288"/>
      <c r="D1" s="311"/>
      <c r="E1" s="311"/>
      <c r="F1" s="311"/>
      <c r="G1" s="311"/>
      <c r="H1" s="311"/>
      <c r="I1" s="311"/>
      <c r="J1" s="311"/>
      <c r="K1" s="311"/>
    </row>
    <row r="2" spans="1:11" x14ac:dyDescent="0.25">
      <c r="A2" s="310"/>
      <c r="B2" s="287"/>
      <c r="C2" s="289"/>
      <c r="D2" s="311"/>
      <c r="E2" s="311"/>
      <c r="F2" s="311"/>
      <c r="G2" s="311"/>
      <c r="H2" s="311"/>
      <c r="I2" s="311"/>
      <c r="J2" s="311"/>
      <c r="K2" s="311"/>
    </row>
    <row r="3" spans="1:11" x14ac:dyDescent="0.25">
      <c r="A3" s="312" t="s">
        <v>512</v>
      </c>
      <c r="B3" s="290" t="s">
        <v>511</v>
      </c>
      <c r="C3" s="289"/>
      <c r="D3" s="311"/>
      <c r="E3" s="311"/>
      <c r="F3" s="311"/>
      <c r="G3" s="311"/>
      <c r="H3" s="311"/>
      <c r="I3" s="311"/>
      <c r="J3" s="311"/>
      <c r="K3" s="311"/>
    </row>
    <row r="4" spans="1:11" x14ac:dyDescent="0.25">
      <c r="A4" s="313" t="s">
        <v>510</v>
      </c>
      <c r="B4" s="291" t="s">
        <v>509</v>
      </c>
      <c r="C4" s="289"/>
      <c r="D4" s="311"/>
      <c r="E4" s="311"/>
      <c r="F4" s="311"/>
      <c r="G4" s="311"/>
      <c r="H4" s="311"/>
      <c r="I4" s="311"/>
      <c r="J4" s="311"/>
      <c r="K4" s="311"/>
    </row>
    <row r="5" spans="1:11" ht="66.75" customHeight="1" x14ac:dyDescent="0.25">
      <c r="A5" s="313" t="s">
        <v>508</v>
      </c>
      <c r="B5" s="396" t="s">
        <v>557</v>
      </c>
      <c r="C5" s="289"/>
      <c r="D5" s="311"/>
      <c r="E5" s="311"/>
      <c r="F5" s="311"/>
      <c r="G5" s="311"/>
      <c r="H5" s="311"/>
      <c r="I5" s="311"/>
      <c r="J5" s="311"/>
      <c r="K5" s="311"/>
    </row>
    <row r="6" spans="1:11" x14ac:dyDescent="0.25">
      <c r="A6" s="308"/>
      <c r="B6" s="292"/>
      <c r="C6" s="289"/>
      <c r="D6" s="311"/>
      <c r="E6" s="311"/>
      <c r="F6" s="311"/>
      <c r="G6" s="311"/>
      <c r="H6" s="311"/>
      <c r="I6" s="311"/>
      <c r="J6" s="311"/>
      <c r="K6" s="311"/>
    </row>
    <row r="7" spans="1:11" x14ac:dyDescent="0.25">
      <c r="A7" s="418" t="s">
        <v>492</v>
      </c>
      <c r="B7" s="419"/>
      <c r="C7" s="314">
        <v>2018</v>
      </c>
      <c r="D7" s="315">
        <v>2019</v>
      </c>
      <c r="E7" s="316">
        <v>2020</v>
      </c>
      <c r="F7" s="311"/>
      <c r="G7" s="311"/>
      <c r="H7" s="311"/>
      <c r="I7" s="311"/>
      <c r="J7" s="311"/>
      <c r="K7" s="311"/>
    </row>
    <row r="8" spans="1:11" x14ac:dyDescent="0.25">
      <c r="A8" s="317"/>
      <c r="B8" s="293" t="s">
        <v>507</v>
      </c>
      <c r="C8" s="318">
        <v>207875000</v>
      </c>
      <c r="D8" s="319">
        <f>F25+F29+F32</f>
        <v>214362500</v>
      </c>
      <c r="E8" s="320">
        <v>189225000</v>
      </c>
      <c r="F8" s="311"/>
      <c r="G8" s="311"/>
      <c r="H8" s="311"/>
      <c r="I8" s="311"/>
      <c r="J8" s="311"/>
      <c r="K8" s="311"/>
    </row>
    <row r="9" spans="1:11" x14ac:dyDescent="0.25">
      <c r="A9" s="317"/>
      <c r="B9" s="287" t="s">
        <v>490</v>
      </c>
      <c r="C9" s="321">
        <v>0.113072760072159</v>
      </c>
      <c r="D9" s="322">
        <v>0.11</v>
      </c>
      <c r="E9" s="323">
        <v>0.11728101466508099</v>
      </c>
      <c r="F9" s="311"/>
      <c r="G9" s="311"/>
      <c r="H9" s="311"/>
      <c r="I9" s="311"/>
      <c r="J9" s="311"/>
      <c r="K9" s="311"/>
    </row>
    <row r="10" spans="1:11" x14ac:dyDescent="0.25">
      <c r="A10" s="317"/>
      <c r="B10" s="287" t="s">
        <v>489</v>
      </c>
      <c r="C10" s="321">
        <v>0.88692723992784095</v>
      </c>
      <c r="D10" s="322">
        <f>1-D9</f>
        <v>0.89</v>
      </c>
      <c r="E10" s="323">
        <v>0.88271898533491899</v>
      </c>
      <c r="F10" s="311"/>
      <c r="G10" s="311"/>
      <c r="H10" s="311"/>
      <c r="I10" s="311"/>
      <c r="J10" s="311"/>
      <c r="K10" s="311"/>
    </row>
    <row r="11" spans="1:11" x14ac:dyDescent="0.25">
      <c r="A11" s="292"/>
      <c r="B11" s="324"/>
      <c r="C11" s="324"/>
      <c r="D11" s="311"/>
      <c r="E11" s="311"/>
      <c r="F11" s="311"/>
      <c r="G11" s="311"/>
      <c r="H11" s="311"/>
      <c r="I11" s="311"/>
      <c r="J11" s="311"/>
      <c r="K11" s="311"/>
    </row>
    <row r="12" spans="1:11" ht="39" customHeight="1" x14ac:dyDescent="0.25">
      <c r="A12" s="420" t="s">
        <v>506</v>
      </c>
      <c r="B12" s="421"/>
      <c r="C12" s="325" t="s">
        <v>505</v>
      </c>
      <c r="D12" s="326" t="s">
        <v>504</v>
      </c>
      <c r="E12" s="327" t="s">
        <v>503</v>
      </c>
      <c r="F12" s="311"/>
      <c r="G12" s="311"/>
      <c r="H12" s="311"/>
      <c r="I12" s="311"/>
      <c r="J12" s="311"/>
      <c r="K12" s="311"/>
    </row>
    <row r="13" spans="1:11" x14ac:dyDescent="0.25">
      <c r="A13" s="328" t="s">
        <v>502</v>
      </c>
      <c r="B13" s="294">
        <f>C13+D13+E13</f>
        <v>171182.34615384613</v>
      </c>
      <c r="C13" s="295">
        <v>60662.923076923071</v>
      </c>
      <c r="D13" s="296">
        <f>SUM(D14:D17)</f>
        <v>49661.5</v>
      </c>
      <c r="E13" s="297">
        <v>60857.923076923078</v>
      </c>
      <c r="F13" s="311"/>
      <c r="G13" s="311"/>
      <c r="H13" s="311"/>
      <c r="I13" s="311"/>
      <c r="J13" s="311"/>
      <c r="K13" s="311"/>
    </row>
    <row r="14" spans="1:11" x14ac:dyDescent="0.25">
      <c r="A14" s="287" t="s">
        <v>501</v>
      </c>
      <c r="B14" s="298">
        <f>C14+D14+E14</f>
        <v>64018.698504273503</v>
      </c>
      <c r="C14" s="299">
        <v>22475.108974358973</v>
      </c>
      <c r="D14" s="280">
        <f>'Lh Budgetting-2019'!P4</f>
        <v>18973.674999999999</v>
      </c>
      <c r="E14" s="279">
        <v>22569.914529914531</v>
      </c>
      <c r="F14" s="311"/>
      <c r="G14" s="311"/>
      <c r="H14" s="311"/>
      <c r="I14" s="311"/>
      <c r="J14" s="311"/>
      <c r="K14" s="311"/>
    </row>
    <row r="15" spans="1:11" x14ac:dyDescent="0.25">
      <c r="A15" s="287" t="s">
        <v>500</v>
      </c>
      <c r="B15" s="298">
        <f>C15+D15+E15</f>
        <v>98910.019230769234</v>
      </c>
      <c r="C15" s="299">
        <v>35259.217948717953</v>
      </c>
      <c r="D15" s="280">
        <f>'Lh Budgetting-2019'!O4</f>
        <v>28314.75</v>
      </c>
      <c r="E15" s="279">
        <v>35336.051282051281</v>
      </c>
      <c r="F15" s="311"/>
      <c r="G15" s="311"/>
      <c r="H15" s="311"/>
      <c r="I15" s="311"/>
      <c r="J15" s="311"/>
      <c r="K15" s="311"/>
    </row>
    <row r="16" spans="1:11" x14ac:dyDescent="0.25">
      <c r="A16" s="287" t="s">
        <v>0</v>
      </c>
      <c r="B16" s="298">
        <f>C16+D16+E16</f>
        <v>2472.9107478632482</v>
      </c>
      <c r="C16" s="299">
        <v>876.77884615384619</v>
      </c>
      <c r="D16" s="280">
        <f>'Lh Budgetting-2019'!R4</f>
        <v>711.92250000000001</v>
      </c>
      <c r="E16" s="279">
        <v>884.20940170940173</v>
      </c>
      <c r="F16" s="311"/>
      <c r="G16" s="311"/>
      <c r="H16" s="311"/>
      <c r="I16" s="311"/>
      <c r="J16" s="311"/>
      <c r="K16" s="311"/>
    </row>
    <row r="17" spans="1:11" x14ac:dyDescent="0.25">
      <c r="A17" s="287" t="s">
        <v>1</v>
      </c>
      <c r="B17" s="298">
        <f>C17+D17+E17</f>
        <v>5780.717670940171</v>
      </c>
      <c r="C17" s="299">
        <v>2051.8173076923076</v>
      </c>
      <c r="D17" s="280">
        <f>'Lh Budgetting-2019'!Q4</f>
        <v>1661.1525000000001</v>
      </c>
      <c r="E17" s="279">
        <v>2067.7478632478633</v>
      </c>
      <c r="F17" s="311"/>
      <c r="G17" s="311"/>
      <c r="H17" s="311"/>
      <c r="I17" s="311"/>
      <c r="J17" s="311"/>
      <c r="K17" s="311"/>
    </row>
    <row r="18" spans="1:11" x14ac:dyDescent="0.25">
      <c r="A18" s="287" t="s">
        <v>499</v>
      </c>
      <c r="B18" s="300">
        <v>0</v>
      </c>
      <c r="C18" s="299" t="s">
        <v>498</v>
      </c>
      <c r="D18" s="301" t="s">
        <v>555</v>
      </c>
      <c r="E18" s="302" t="s">
        <v>497</v>
      </c>
      <c r="F18" s="311"/>
      <c r="G18" s="311"/>
      <c r="H18" s="311"/>
      <c r="I18" s="311"/>
      <c r="J18" s="311"/>
      <c r="K18" s="311"/>
    </row>
    <row r="19" spans="1:11" x14ac:dyDescent="0.25">
      <c r="A19" s="287"/>
      <c r="B19" s="300"/>
      <c r="C19" s="303" t="s">
        <v>496</v>
      </c>
      <c r="D19" s="301" t="s">
        <v>556</v>
      </c>
      <c r="E19" s="304" t="s">
        <v>496</v>
      </c>
      <c r="F19" s="311"/>
      <c r="G19" s="311"/>
      <c r="H19" s="311"/>
      <c r="I19" s="311"/>
      <c r="J19" s="311"/>
      <c r="K19" s="311"/>
    </row>
    <row r="20" spans="1:11" ht="38.25" x14ac:dyDescent="0.25">
      <c r="A20" s="287"/>
      <c r="B20" s="300"/>
      <c r="C20" s="305" t="s">
        <v>495</v>
      </c>
      <c r="D20" s="306" t="s">
        <v>495</v>
      </c>
      <c r="E20" s="307" t="s">
        <v>495</v>
      </c>
      <c r="F20" s="311"/>
      <c r="G20" s="311"/>
      <c r="H20" s="311"/>
      <c r="I20" s="311"/>
      <c r="J20" s="311"/>
      <c r="K20" s="311"/>
    </row>
    <row r="21" spans="1:11" x14ac:dyDescent="0.25">
      <c r="A21" s="329"/>
      <c r="B21" s="308"/>
      <c r="C21" s="311"/>
      <c r="D21" s="311"/>
      <c r="E21" s="311"/>
      <c r="F21" s="311"/>
      <c r="G21" s="311"/>
      <c r="H21" s="311"/>
      <c r="I21" s="311"/>
      <c r="J21" s="311"/>
      <c r="K21" s="311"/>
    </row>
    <row r="22" spans="1:11" x14ac:dyDescent="0.25">
      <c r="A22" s="329"/>
      <c r="B22" s="308"/>
      <c r="C22" s="311"/>
      <c r="D22" s="311"/>
      <c r="E22" s="311"/>
      <c r="F22" s="311"/>
      <c r="G22" s="311"/>
      <c r="H22" s="311"/>
      <c r="I22" s="311"/>
      <c r="J22" s="311"/>
      <c r="K22" s="311"/>
    </row>
    <row r="23" spans="1:11" ht="15.6" customHeight="1" x14ac:dyDescent="0.25">
      <c r="A23" s="424" t="s">
        <v>494</v>
      </c>
      <c r="B23" s="422" t="s">
        <v>493</v>
      </c>
      <c r="C23" s="415">
        <v>2018</v>
      </c>
      <c r="D23" s="415"/>
      <c r="E23" s="415"/>
      <c r="F23" s="426">
        <v>2019</v>
      </c>
      <c r="G23" s="426"/>
      <c r="H23" s="426"/>
      <c r="I23" s="417">
        <v>2020</v>
      </c>
      <c r="J23" s="417"/>
      <c r="K23" s="417"/>
    </row>
    <row r="24" spans="1:11" x14ac:dyDescent="0.25">
      <c r="A24" s="425"/>
      <c r="B24" s="423"/>
      <c r="C24" s="330" t="s">
        <v>492</v>
      </c>
      <c r="D24" s="330" t="s">
        <v>490</v>
      </c>
      <c r="E24" s="331" t="s">
        <v>489</v>
      </c>
      <c r="F24" s="330" t="s">
        <v>491</v>
      </c>
      <c r="G24" s="330" t="s">
        <v>490</v>
      </c>
      <c r="H24" s="330" t="s">
        <v>489</v>
      </c>
      <c r="I24" s="330" t="s">
        <v>491</v>
      </c>
      <c r="J24" s="330" t="s">
        <v>490</v>
      </c>
      <c r="K24" s="330" t="s">
        <v>489</v>
      </c>
    </row>
    <row r="25" spans="1:11" ht="49.5" customHeight="1" x14ac:dyDescent="0.25">
      <c r="A25" s="416" t="s">
        <v>488</v>
      </c>
      <c r="B25" s="416"/>
      <c r="C25" s="309">
        <v>170125000</v>
      </c>
      <c r="D25" s="309">
        <v>16942500</v>
      </c>
      <c r="E25" s="309">
        <v>153182500</v>
      </c>
      <c r="F25" s="309">
        <f>SUM(F26:F28)</f>
        <v>189862500</v>
      </c>
      <c r="G25" s="309">
        <f>G26*F26+G27*F27+G28*F28</f>
        <v>25413750</v>
      </c>
      <c r="H25" s="309">
        <f>F25-G25</f>
        <v>164448750</v>
      </c>
      <c r="I25" s="309">
        <v>151475000</v>
      </c>
      <c r="J25" s="309">
        <v>16942500</v>
      </c>
      <c r="K25" s="309">
        <v>134532500</v>
      </c>
    </row>
    <row r="26" spans="1:11" ht="28.5" customHeight="1" x14ac:dyDescent="0.25">
      <c r="A26" s="414" t="s">
        <v>487</v>
      </c>
      <c r="B26" s="414"/>
      <c r="C26" s="332">
        <v>63250000</v>
      </c>
      <c r="D26" s="333">
        <v>0</v>
      </c>
      <c r="E26" s="333">
        <v>1</v>
      </c>
      <c r="F26" s="334">
        <f>'LV FUNDING'!E4</f>
        <v>71550000</v>
      </c>
      <c r="G26" s="335">
        <v>0</v>
      </c>
      <c r="H26" s="335">
        <v>1</v>
      </c>
      <c r="I26" s="336">
        <v>68000000</v>
      </c>
      <c r="J26" s="337">
        <v>0</v>
      </c>
      <c r="K26" s="337">
        <v>1</v>
      </c>
    </row>
    <row r="27" spans="1:11" ht="29.25" customHeight="1" x14ac:dyDescent="0.25">
      <c r="A27" s="414" t="s">
        <v>486</v>
      </c>
      <c r="B27" s="414"/>
      <c r="C27" s="332">
        <v>50400000</v>
      </c>
      <c r="D27" s="333">
        <v>0</v>
      </c>
      <c r="E27" s="333">
        <v>1</v>
      </c>
      <c r="F27" s="334">
        <f>'LV FUNDING'!E5</f>
        <v>33600000</v>
      </c>
      <c r="G27" s="335">
        <v>0</v>
      </c>
      <c r="H27" s="335">
        <v>1</v>
      </c>
      <c r="I27" s="336">
        <v>27000000</v>
      </c>
      <c r="J27" s="337">
        <v>0</v>
      </c>
      <c r="K27" s="337">
        <v>1</v>
      </c>
    </row>
    <row r="28" spans="1:11" ht="39" customHeight="1" x14ac:dyDescent="0.25">
      <c r="A28" s="414" t="s">
        <v>485</v>
      </c>
      <c r="B28" s="414"/>
      <c r="C28" s="332">
        <v>56475000</v>
      </c>
      <c r="D28" s="333">
        <v>0.3</v>
      </c>
      <c r="E28" s="333">
        <v>0.7</v>
      </c>
      <c r="F28" s="334">
        <f>'LV FUNDING'!E6</f>
        <v>84712500</v>
      </c>
      <c r="G28" s="335">
        <v>0.3</v>
      </c>
      <c r="H28" s="335">
        <v>0.7</v>
      </c>
      <c r="I28" s="336">
        <v>56475000</v>
      </c>
      <c r="J28" s="337">
        <v>0.3</v>
      </c>
      <c r="K28" s="337">
        <v>0.7</v>
      </c>
    </row>
    <row r="29" spans="1:11" ht="36" customHeight="1" x14ac:dyDescent="0.25">
      <c r="A29" s="416" t="s">
        <v>484</v>
      </c>
      <c r="B29" s="416"/>
      <c r="C29" s="338">
        <v>26250000</v>
      </c>
      <c r="D29" s="338">
        <v>6562500</v>
      </c>
      <c r="E29" s="338">
        <v>19687500</v>
      </c>
      <c r="F29" s="338">
        <f>F30+F31</f>
        <v>17500000</v>
      </c>
      <c r="G29" s="338">
        <f>G30*F30+G31*F31</f>
        <v>4375000</v>
      </c>
      <c r="H29" s="338">
        <f>F29-G29</f>
        <v>13125000</v>
      </c>
      <c r="I29" s="338">
        <v>26250000</v>
      </c>
      <c r="J29" s="338">
        <v>5250000</v>
      </c>
      <c r="K29" s="338">
        <v>21000000</v>
      </c>
    </row>
    <row r="30" spans="1:11" ht="36.75" customHeight="1" x14ac:dyDescent="0.25">
      <c r="A30" s="414" t="s">
        <v>483</v>
      </c>
      <c r="B30" s="414"/>
      <c r="C30" s="332">
        <v>17500000</v>
      </c>
      <c r="D30" s="333">
        <v>0.25</v>
      </c>
      <c r="E30" s="333">
        <v>0.75</v>
      </c>
      <c r="F30" s="334">
        <f>'LV FUNDING'!E7</f>
        <v>12250000</v>
      </c>
      <c r="G30" s="335">
        <v>0.25</v>
      </c>
      <c r="H30" s="335">
        <v>0.75</v>
      </c>
      <c r="I30" s="336">
        <v>17500000</v>
      </c>
      <c r="J30" s="337">
        <v>0.2</v>
      </c>
      <c r="K30" s="337">
        <v>0.8</v>
      </c>
    </row>
    <row r="31" spans="1:11" ht="27" customHeight="1" x14ac:dyDescent="0.25">
      <c r="A31" s="414" t="s">
        <v>482</v>
      </c>
      <c r="B31" s="414"/>
      <c r="C31" s="332">
        <v>8750000</v>
      </c>
      <c r="D31" s="333">
        <v>0.25</v>
      </c>
      <c r="E31" s="333">
        <v>0.75</v>
      </c>
      <c r="F31" s="334">
        <f>'LV FUNDING'!E8</f>
        <v>5250000</v>
      </c>
      <c r="G31" s="335">
        <v>0.25</v>
      </c>
      <c r="H31" s="335">
        <v>0.75</v>
      </c>
      <c r="I31" s="336">
        <v>8750000</v>
      </c>
      <c r="J31" s="337">
        <v>0.2</v>
      </c>
      <c r="K31" s="337">
        <v>0.8</v>
      </c>
    </row>
    <row r="32" spans="1:11" ht="36" customHeight="1" x14ac:dyDescent="0.25">
      <c r="A32" s="416" t="s">
        <v>481</v>
      </c>
      <c r="B32" s="416"/>
      <c r="C32" s="338">
        <v>11500000</v>
      </c>
      <c r="D32" s="338">
        <v>0</v>
      </c>
      <c r="E32" s="338">
        <v>11500000</v>
      </c>
      <c r="F32" s="338">
        <f>F33+F34</f>
        <v>7000000</v>
      </c>
      <c r="G32" s="338">
        <f>G33*F33+G34*F34</f>
        <v>0</v>
      </c>
      <c r="H32" s="338">
        <f>F32-G32</f>
        <v>7000000</v>
      </c>
      <c r="I32" s="338">
        <v>11500000</v>
      </c>
      <c r="J32" s="338">
        <v>0</v>
      </c>
      <c r="K32" s="338">
        <v>11500000</v>
      </c>
    </row>
    <row r="33" spans="1:11" ht="33" customHeight="1" x14ac:dyDescent="0.25">
      <c r="A33" s="414" t="s">
        <v>480</v>
      </c>
      <c r="B33" s="414"/>
      <c r="C33" s="332">
        <v>2500000</v>
      </c>
      <c r="D33" s="333">
        <v>0</v>
      </c>
      <c r="E33" s="333">
        <v>1</v>
      </c>
      <c r="F33" s="334">
        <f>'LV FUNDING'!E9</f>
        <v>2500000</v>
      </c>
      <c r="G33" s="335">
        <v>0</v>
      </c>
      <c r="H33" s="335">
        <v>1</v>
      </c>
      <c r="I33" s="336">
        <v>2500000</v>
      </c>
      <c r="J33" s="337">
        <v>0</v>
      </c>
      <c r="K33" s="337">
        <v>1</v>
      </c>
    </row>
    <row r="34" spans="1:11" ht="40.5" customHeight="1" x14ac:dyDescent="0.25">
      <c r="A34" s="414" t="s">
        <v>479</v>
      </c>
      <c r="B34" s="414"/>
      <c r="C34" s="332">
        <v>9000000</v>
      </c>
      <c r="D34" s="333">
        <v>0</v>
      </c>
      <c r="E34" s="333">
        <v>1</v>
      </c>
      <c r="F34" s="334">
        <f>'LV FUNDING'!E10</f>
        <v>4500000</v>
      </c>
      <c r="G34" s="335">
        <v>0</v>
      </c>
      <c r="H34" s="335">
        <v>1</v>
      </c>
      <c r="I34" s="336">
        <v>9000000</v>
      </c>
      <c r="J34" s="337">
        <v>0</v>
      </c>
      <c r="K34" s="337">
        <v>1</v>
      </c>
    </row>
    <row r="35" spans="1:11" x14ac:dyDescent="0.25">
      <c r="A35" s="278"/>
      <c r="B35" s="278"/>
    </row>
    <row r="36" spans="1:11" x14ac:dyDescent="0.25">
      <c r="A36" s="278"/>
      <c r="B36" s="278"/>
    </row>
    <row r="37" spans="1:11" x14ac:dyDescent="0.25">
      <c r="A37" s="278"/>
      <c r="B37" s="278"/>
    </row>
    <row r="38" spans="1:11" x14ac:dyDescent="0.25">
      <c r="A38" s="278"/>
      <c r="B38" s="278"/>
    </row>
  </sheetData>
  <mergeCells count="17">
    <mergeCell ref="I23:K23"/>
    <mergeCell ref="A7:B7"/>
    <mergeCell ref="A12:B12"/>
    <mergeCell ref="B23:B24"/>
    <mergeCell ref="A23:A24"/>
    <mergeCell ref="F23:H23"/>
    <mergeCell ref="A30:B30"/>
    <mergeCell ref="A33:B33"/>
    <mergeCell ref="A34:B34"/>
    <mergeCell ref="C23:E23"/>
    <mergeCell ref="A26:B26"/>
    <mergeCell ref="A28:B28"/>
    <mergeCell ref="A27:B27"/>
    <mergeCell ref="A29:B29"/>
    <mergeCell ref="A31:B31"/>
    <mergeCell ref="A32:B32"/>
    <mergeCell ref="A25:B25"/>
  </mergeCells>
  <pageMargins left="0.7" right="0.7" top="0.75" bottom="0.75" header="0.3" footer="0.3"/>
  <pageSetup paperSize="9" scale="59"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820"/>
  <sheetViews>
    <sheetView tabSelected="1" topLeftCell="A157" zoomScaleNormal="100" zoomScaleSheetLayoutView="100" workbookViewId="0">
      <selection activeCell="A51" sqref="A51:Q51"/>
    </sheetView>
  </sheetViews>
  <sheetFormatPr defaultColWidth="14.42578125" defaultRowHeight="15" customHeight="1" x14ac:dyDescent="0.25"/>
  <cols>
    <col min="1" max="1" width="23.7109375" customWidth="1"/>
    <col min="2" max="2" width="2.42578125" bestFit="1" customWidth="1"/>
    <col min="3" max="3" width="38.140625" style="605" customWidth="1"/>
    <col min="4" max="4" width="5.7109375" style="605" bestFit="1" customWidth="1"/>
    <col min="5" max="6" width="45.5703125" style="605" customWidth="1"/>
    <col min="7" max="7" width="8.85546875" bestFit="1" customWidth="1"/>
    <col min="8" max="8" width="10.28515625" bestFit="1" customWidth="1"/>
    <col min="9" max="9" width="10" customWidth="1"/>
    <col min="10" max="17" width="10.7109375" style="17" customWidth="1"/>
    <col min="18" max="20" width="9.140625" style="30" customWidth="1"/>
    <col min="21" max="44" width="14.42578125" style="30"/>
  </cols>
  <sheetData>
    <row r="1" spans="1:44" ht="12.75" customHeight="1" x14ac:dyDescent="0.25">
      <c r="A1" s="1" t="s">
        <v>45</v>
      </c>
      <c r="B1" s="2"/>
      <c r="C1" s="574"/>
      <c r="D1" s="575"/>
      <c r="E1" s="575"/>
      <c r="F1" s="575"/>
      <c r="G1" s="7"/>
      <c r="H1" s="7"/>
      <c r="I1" s="2"/>
      <c r="J1" s="14"/>
      <c r="K1" s="14"/>
      <c r="L1" s="14"/>
      <c r="M1" s="14"/>
      <c r="N1" s="14"/>
      <c r="O1" s="14"/>
      <c r="P1" s="14"/>
      <c r="Q1" s="14"/>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row>
    <row r="2" spans="1:44" ht="12.75" customHeight="1" x14ac:dyDescent="0.25">
      <c r="A2" s="2"/>
      <c r="B2" s="4"/>
      <c r="C2" s="576"/>
      <c r="D2" s="577"/>
      <c r="E2" s="577"/>
      <c r="F2" s="577"/>
      <c r="G2" s="8"/>
      <c r="H2" s="8"/>
      <c r="I2" s="4"/>
      <c r="J2" s="450">
        <v>2017</v>
      </c>
      <c r="K2" s="451"/>
      <c r="L2" s="450">
        <v>2018</v>
      </c>
      <c r="M2" s="451"/>
      <c r="N2" s="450">
        <v>2019</v>
      </c>
      <c r="O2" s="451"/>
      <c r="P2" s="450">
        <v>2020</v>
      </c>
      <c r="Q2" s="451"/>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4" s="28" customFormat="1" ht="25.5" x14ac:dyDescent="0.25">
      <c r="A3" s="39" t="s">
        <v>2</v>
      </c>
      <c r="B3" s="40" t="s">
        <v>3</v>
      </c>
      <c r="C3" s="578" t="s">
        <v>4</v>
      </c>
      <c r="D3" s="578" t="s">
        <v>12</v>
      </c>
      <c r="E3" s="578" t="s">
        <v>10</v>
      </c>
      <c r="F3" s="578" t="s">
        <v>11</v>
      </c>
      <c r="G3" s="41" t="s">
        <v>13</v>
      </c>
      <c r="H3" s="41" t="s">
        <v>22</v>
      </c>
      <c r="I3" s="40" t="s">
        <v>5</v>
      </c>
      <c r="J3" s="42" t="s">
        <v>25</v>
      </c>
      <c r="K3" s="42" t="s">
        <v>26</v>
      </c>
      <c r="L3" s="42" t="s">
        <v>25</v>
      </c>
      <c r="M3" s="42" t="s">
        <v>26</v>
      </c>
      <c r="N3" s="42" t="s">
        <v>25</v>
      </c>
      <c r="O3" s="42" t="s">
        <v>26</v>
      </c>
      <c r="P3" s="42" t="s">
        <v>25</v>
      </c>
      <c r="Q3" s="42" t="s">
        <v>26</v>
      </c>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row>
    <row r="4" spans="1:44" ht="12.75" customHeight="1" x14ac:dyDescent="0.25">
      <c r="A4" s="452" t="s">
        <v>46</v>
      </c>
      <c r="B4" s="431" t="s">
        <v>6</v>
      </c>
      <c r="C4" s="441" t="s">
        <v>577</v>
      </c>
      <c r="D4" s="441" t="s">
        <v>49</v>
      </c>
      <c r="E4" s="441" t="s">
        <v>578</v>
      </c>
      <c r="F4" s="441" t="s">
        <v>48</v>
      </c>
      <c r="G4" s="431" t="s">
        <v>15</v>
      </c>
      <c r="H4" s="103" t="s">
        <v>79</v>
      </c>
      <c r="I4" s="283">
        <v>494</v>
      </c>
      <c r="J4" s="285">
        <v>7908</v>
      </c>
      <c r="K4" s="285">
        <v>2305</v>
      </c>
      <c r="L4" s="285">
        <f>SUM(L5:L8)</f>
        <v>8012</v>
      </c>
      <c r="M4" s="285">
        <f t="shared" ref="M4:Q4" si="0">SUM(M5:M8)</f>
        <v>0</v>
      </c>
      <c r="N4" s="285">
        <f t="shared" si="0"/>
        <v>5777</v>
      </c>
      <c r="O4" s="285">
        <f t="shared" si="0"/>
        <v>0</v>
      </c>
      <c r="P4" s="285">
        <f t="shared" si="0"/>
        <v>8207</v>
      </c>
      <c r="Q4" s="285">
        <f t="shared" si="0"/>
        <v>0</v>
      </c>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ht="12.75" customHeight="1" x14ac:dyDescent="0.25">
      <c r="A5" s="452"/>
      <c r="B5" s="431"/>
      <c r="C5" s="441"/>
      <c r="D5" s="441"/>
      <c r="E5" s="441"/>
      <c r="F5" s="441"/>
      <c r="G5" s="431"/>
      <c r="H5" s="26" t="s">
        <v>17</v>
      </c>
      <c r="I5" s="100" t="s">
        <v>33</v>
      </c>
      <c r="J5" s="100" t="s">
        <v>33</v>
      </c>
      <c r="K5" s="100" t="s">
        <v>33</v>
      </c>
      <c r="L5" s="101">
        <v>1782</v>
      </c>
      <c r="M5" s="101"/>
      <c r="N5" s="101">
        <v>1225</v>
      </c>
      <c r="O5" s="101"/>
      <c r="P5" s="101">
        <v>1877</v>
      </c>
      <c r="Q5" s="101"/>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row>
    <row r="6" spans="1:44" ht="12.75" customHeight="1" x14ac:dyDescent="0.25">
      <c r="A6" s="452"/>
      <c r="B6" s="431"/>
      <c r="C6" s="441"/>
      <c r="D6" s="441"/>
      <c r="E6" s="441"/>
      <c r="F6" s="441"/>
      <c r="G6" s="431"/>
      <c r="H6" s="26" t="s">
        <v>0</v>
      </c>
      <c r="I6" s="100" t="s">
        <v>33</v>
      </c>
      <c r="J6" s="100" t="s">
        <v>33</v>
      </c>
      <c r="K6" s="100" t="s">
        <v>33</v>
      </c>
      <c r="L6" s="101">
        <v>87</v>
      </c>
      <c r="M6" s="101"/>
      <c r="N6" s="101">
        <v>55</v>
      </c>
      <c r="O6" s="101"/>
      <c r="P6" s="101">
        <v>94</v>
      </c>
      <c r="Q6" s="101"/>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row>
    <row r="7" spans="1:44" ht="12.75" customHeight="1" x14ac:dyDescent="0.25">
      <c r="A7" s="452"/>
      <c r="B7" s="431"/>
      <c r="C7" s="441"/>
      <c r="D7" s="441"/>
      <c r="E7" s="441"/>
      <c r="F7" s="441"/>
      <c r="G7" s="431"/>
      <c r="H7" s="26" t="s">
        <v>1</v>
      </c>
      <c r="I7" s="100" t="s">
        <v>33</v>
      </c>
      <c r="J7" s="100" t="s">
        <v>33</v>
      </c>
      <c r="K7" s="100" t="s">
        <v>33</v>
      </c>
      <c r="L7" s="101">
        <v>209</v>
      </c>
      <c r="M7" s="101"/>
      <c r="N7" s="101">
        <v>125</v>
      </c>
      <c r="O7" s="101"/>
      <c r="P7" s="101">
        <v>225</v>
      </c>
      <c r="Q7" s="101"/>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1:44" ht="12.75" customHeight="1" x14ac:dyDescent="0.25">
      <c r="A8" s="452"/>
      <c r="B8" s="431"/>
      <c r="C8" s="441"/>
      <c r="D8" s="441"/>
      <c r="E8" s="441"/>
      <c r="F8" s="441"/>
      <c r="G8" s="431"/>
      <c r="H8" s="26" t="s">
        <v>18</v>
      </c>
      <c r="I8" s="100" t="s">
        <v>33</v>
      </c>
      <c r="J8" s="100" t="s">
        <v>33</v>
      </c>
      <c r="K8" s="100" t="s">
        <v>33</v>
      </c>
      <c r="L8" s="101">
        <v>5934</v>
      </c>
      <c r="M8" s="101"/>
      <c r="N8" s="101">
        <v>4372</v>
      </c>
      <c r="O8" s="101"/>
      <c r="P8" s="101">
        <v>6011</v>
      </c>
      <c r="Q8" s="101"/>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row>
    <row r="9" spans="1:44" ht="12.75" customHeight="1" x14ac:dyDescent="0.25">
      <c r="A9" s="452"/>
      <c r="B9" s="431" t="s">
        <v>7</v>
      </c>
      <c r="C9" s="441" t="s">
        <v>579</v>
      </c>
      <c r="D9" s="441" t="s">
        <v>49</v>
      </c>
      <c r="E9" s="441" t="s">
        <v>50</v>
      </c>
      <c r="F9" s="441" t="s">
        <v>51</v>
      </c>
      <c r="G9" s="431" t="s">
        <v>14</v>
      </c>
      <c r="H9" s="103" t="s">
        <v>79</v>
      </c>
      <c r="I9" s="283" t="s">
        <v>33</v>
      </c>
      <c r="J9" s="406">
        <v>2750</v>
      </c>
      <c r="K9" s="406">
        <v>1440</v>
      </c>
      <c r="L9" s="285">
        <f>SUM(L10:L13)</f>
        <v>2469</v>
      </c>
      <c r="M9" s="285">
        <f t="shared" ref="M9:Q9" si="1">SUM(M10:M13)</f>
        <v>0</v>
      </c>
      <c r="N9" s="285">
        <f t="shared" si="1"/>
        <v>2899.3</v>
      </c>
      <c r="O9" s="285">
        <f t="shared" si="1"/>
        <v>0</v>
      </c>
      <c r="P9" s="285">
        <f t="shared" si="1"/>
        <v>2564</v>
      </c>
      <c r="Q9" s="285">
        <f t="shared" si="1"/>
        <v>0</v>
      </c>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row>
    <row r="10" spans="1:44" ht="12.75" customHeight="1" x14ac:dyDescent="0.25">
      <c r="A10" s="452"/>
      <c r="B10" s="431"/>
      <c r="C10" s="441"/>
      <c r="D10" s="441"/>
      <c r="E10" s="441"/>
      <c r="F10" s="441"/>
      <c r="G10" s="431"/>
      <c r="H10" s="26" t="s">
        <v>52</v>
      </c>
      <c r="I10" s="100" t="s">
        <v>33</v>
      </c>
      <c r="J10" s="100" t="s">
        <v>33</v>
      </c>
      <c r="K10" s="100" t="s">
        <v>33</v>
      </c>
      <c r="L10" s="101">
        <v>1598</v>
      </c>
      <c r="M10" s="101"/>
      <c r="N10" s="101">
        <v>1738</v>
      </c>
      <c r="O10" s="101"/>
      <c r="P10" s="101">
        <v>1486</v>
      </c>
      <c r="Q10" s="101"/>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row>
    <row r="11" spans="1:44" ht="12.75" customHeight="1" x14ac:dyDescent="0.25">
      <c r="A11" s="452"/>
      <c r="B11" s="431"/>
      <c r="C11" s="441"/>
      <c r="D11" s="441"/>
      <c r="E11" s="441"/>
      <c r="F11" s="441"/>
      <c r="G11" s="431"/>
      <c r="H11" s="26" t="s">
        <v>53</v>
      </c>
      <c r="I11" s="100" t="s">
        <v>33</v>
      </c>
      <c r="J11" s="100" t="s">
        <v>33</v>
      </c>
      <c r="K11" s="100" t="s">
        <v>33</v>
      </c>
      <c r="L11" s="101">
        <v>679</v>
      </c>
      <c r="M11" s="101"/>
      <c r="N11" s="101">
        <v>948</v>
      </c>
      <c r="O11" s="101"/>
      <c r="P11" s="101">
        <v>849</v>
      </c>
      <c r="Q11" s="101"/>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row>
    <row r="12" spans="1:44" ht="12.75" customHeight="1" x14ac:dyDescent="0.25">
      <c r="A12" s="452"/>
      <c r="B12" s="431"/>
      <c r="C12" s="441"/>
      <c r="D12" s="441"/>
      <c r="E12" s="441"/>
      <c r="F12" s="441"/>
      <c r="G12" s="431"/>
      <c r="H12" s="26" t="s">
        <v>54</v>
      </c>
      <c r="I12" s="100" t="s">
        <v>33</v>
      </c>
      <c r="J12" s="100" t="s">
        <v>33</v>
      </c>
      <c r="K12" s="100" t="s">
        <v>33</v>
      </c>
      <c r="L12" s="101">
        <v>120</v>
      </c>
      <c r="M12" s="101"/>
      <c r="N12" s="101">
        <v>126.4</v>
      </c>
      <c r="O12" s="101"/>
      <c r="P12" s="101">
        <v>170</v>
      </c>
      <c r="Q12" s="101"/>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row>
    <row r="13" spans="1:44" ht="12.75" customHeight="1" x14ac:dyDescent="0.25">
      <c r="A13" s="452"/>
      <c r="B13" s="431"/>
      <c r="C13" s="441"/>
      <c r="D13" s="441"/>
      <c r="E13" s="441"/>
      <c r="F13" s="441"/>
      <c r="G13" s="431"/>
      <c r="H13" s="26" t="s">
        <v>55</v>
      </c>
      <c r="I13" s="100" t="s">
        <v>33</v>
      </c>
      <c r="J13" s="100" t="s">
        <v>33</v>
      </c>
      <c r="K13" s="100" t="s">
        <v>33</v>
      </c>
      <c r="L13" s="101">
        <v>72</v>
      </c>
      <c r="M13" s="101"/>
      <c r="N13" s="101">
        <v>86.9</v>
      </c>
      <c r="O13" s="101"/>
      <c r="P13" s="101">
        <v>59</v>
      </c>
      <c r="Q13" s="101"/>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row>
    <row r="14" spans="1:44" s="31" customFormat="1" ht="12.75" customHeight="1" x14ac:dyDescent="0.25">
      <c r="A14" s="18"/>
      <c r="B14" s="11"/>
      <c r="C14" s="575"/>
      <c r="D14" s="575"/>
      <c r="E14" s="575"/>
      <c r="F14" s="575"/>
      <c r="G14" s="7"/>
      <c r="H14" s="7"/>
      <c r="I14" s="428"/>
      <c r="J14" s="429"/>
      <c r="K14" s="429"/>
      <c r="L14" s="429"/>
      <c r="M14" s="429"/>
      <c r="N14" s="429"/>
      <c r="O14" s="429"/>
      <c r="P14" s="429"/>
      <c r="Q14" s="4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row>
    <row r="15" spans="1:44" ht="12.75" customHeight="1" x14ac:dyDescent="0.25">
      <c r="A15" s="2"/>
      <c r="B15" s="4"/>
      <c r="C15" s="576"/>
      <c r="D15" s="577"/>
      <c r="E15" s="577"/>
      <c r="F15" s="577"/>
      <c r="G15" s="8"/>
      <c r="H15" s="8"/>
      <c r="I15" s="4"/>
      <c r="J15" s="450">
        <v>2017</v>
      </c>
      <c r="K15" s="451"/>
      <c r="L15" s="450">
        <v>2018</v>
      </c>
      <c r="M15" s="451"/>
      <c r="N15" s="450">
        <v>2019</v>
      </c>
      <c r="O15" s="451"/>
      <c r="P15" s="450">
        <v>2020</v>
      </c>
      <c r="Q15" s="451"/>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s="31" customFormat="1" ht="25.5" x14ac:dyDescent="0.25">
      <c r="A16" s="43" t="s">
        <v>2</v>
      </c>
      <c r="B16" s="44" t="s">
        <v>3</v>
      </c>
      <c r="C16" s="579" t="s">
        <v>4</v>
      </c>
      <c r="D16" s="579" t="s">
        <v>12</v>
      </c>
      <c r="E16" s="579" t="s">
        <v>10</v>
      </c>
      <c r="F16" s="579" t="s">
        <v>11</v>
      </c>
      <c r="G16" s="45" t="s">
        <v>13</v>
      </c>
      <c r="H16" s="41" t="s">
        <v>22</v>
      </c>
      <c r="I16" s="46" t="s">
        <v>5</v>
      </c>
      <c r="J16" s="42" t="s">
        <v>25</v>
      </c>
      <c r="K16" s="42" t="s">
        <v>26</v>
      </c>
      <c r="L16" s="42" t="s">
        <v>25</v>
      </c>
      <c r="M16" s="42" t="s">
        <v>26</v>
      </c>
      <c r="N16" s="42" t="s">
        <v>25</v>
      </c>
      <c r="O16" s="42" t="s">
        <v>26</v>
      </c>
      <c r="P16" s="42" t="s">
        <v>25</v>
      </c>
      <c r="Q16" s="42" t="s">
        <v>26</v>
      </c>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row>
    <row r="17" spans="1:44" ht="12.75" customHeight="1" x14ac:dyDescent="0.25">
      <c r="A17" s="606" t="s">
        <v>585</v>
      </c>
      <c r="B17" s="448" t="s">
        <v>6</v>
      </c>
      <c r="C17" s="580" t="s">
        <v>56</v>
      </c>
      <c r="D17" s="441" t="s">
        <v>59</v>
      </c>
      <c r="E17" s="580" t="s">
        <v>57</v>
      </c>
      <c r="F17" s="580" t="s">
        <v>58</v>
      </c>
      <c r="G17" s="448" t="s">
        <v>32</v>
      </c>
      <c r="H17" s="103" t="s">
        <v>79</v>
      </c>
      <c r="I17" s="104">
        <v>648</v>
      </c>
      <c r="J17" s="285">
        <v>2750</v>
      </c>
      <c r="K17" s="285">
        <v>1688</v>
      </c>
      <c r="L17" s="285">
        <f t="shared" ref="L17:Q17" si="2">SUM(L18:L21)</f>
        <v>3090</v>
      </c>
      <c r="M17" s="285">
        <f t="shared" si="2"/>
        <v>0</v>
      </c>
      <c r="N17" s="285">
        <f t="shared" si="2"/>
        <v>3670</v>
      </c>
      <c r="O17" s="285">
        <f t="shared" si="2"/>
        <v>0</v>
      </c>
      <c r="P17" s="285">
        <f t="shared" si="2"/>
        <v>3020</v>
      </c>
      <c r="Q17" s="285">
        <f t="shared" si="2"/>
        <v>0</v>
      </c>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ht="12.75" customHeight="1" x14ac:dyDescent="0.25">
      <c r="A18" s="607"/>
      <c r="B18" s="449"/>
      <c r="C18" s="581"/>
      <c r="D18" s="441"/>
      <c r="E18" s="581"/>
      <c r="F18" s="581"/>
      <c r="G18" s="449"/>
      <c r="H18" s="26" t="s">
        <v>52</v>
      </c>
      <c r="I18" s="71" t="s">
        <v>33</v>
      </c>
      <c r="J18" s="100" t="s">
        <v>33</v>
      </c>
      <c r="K18" s="100" t="s">
        <v>33</v>
      </c>
      <c r="L18" s="73">
        <v>2000</v>
      </c>
      <c r="M18" s="73"/>
      <c r="N18" s="73">
        <v>2200</v>
      </c>
      <c r="O18" s="73"/>
      <c r="P18" s="73">
        <v>1750</v>
      </c>
      <c r="Q18" s="74"/>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row>
    <row r="19" spans="1:44" ht="12.75" customHeight="1" x14ac:dyDescent="0.25">
      <c r="A19" s="607"/>
      <c r="B19" s="449"/>
      <c r="C19" s="581"/>
      <c r="D19" s="441"/>
      <c r="E19" s="581"/>
      <c r="F19" s="581"/>
      <c r="G19" s="449"/>
      <c r="H19" s="26" t="s">
        <v>53</v>
      </c>
      <c r="I19" s="71" t="s">
        <v>33</v>
      </c>
      <c r="J19" s="100" t="s">
        <v>33</v>
      </c>
      <c r="K19" s="100" t="s">
        <v>33</v>
      </c>
      <c r="L19" s="73">
        <v>850</v>
      </c>
      <c r="M19" s="73"/>
      <c r="N19" s="73">
        <v>1200</v>
      </c>
      <c r="O19" s="73"/>
      <c r="P19" s="73">
        <v>1000</v>
      </c>
      <c r="Q19" s="74"/>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row>
    <row r="20" spans="1:44" ht="12.75" customHeight="1" x14ac:dyDescent="0.25">
      <c r="A20" s="607"/>
      <c r="B20" s="449"/>
      <c r="C20" s="581"/>
      <c r="D20" s="441"/>
      <c r="E20" s="581"/>
      <c r="F20" s="581"/>
      <c r="G20" s="449"/>
      <c r="H20" s="26" t="s">
        <v>54</v>
      </c>
      <c r="I20" s="71" t="s">
        <v>33</v>
      </c>
      <c r="J20" s="100" t="s">
        <v>33</v>
      </c>
      <c r="K20" s="100" t="s">
        <v>33</v>
      </c>
      <c r="L20" s="73">
        <v>150</v>
      </c>
      <c r="M20" s="73"/>
      <c r="N20" s="73">
        <v>160</v>
      </c>
      <c r="O20" s="73"/>
      <c r="P20" s="73">
        <v>200</v>
      </c>
      <c r="Q20" s="74"/>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row>
    <row r="21" spans="1:44" ht="12.75" customHeight="1" x14ac:dyDescent="0.25">
      <c r="A21" s="607"/>
      <c r="B21" s="456"/>
      <c r="C21" s="582"/>
      <c r="D21" s="441"/>
      <c r="E21" s="582"/>
      <c r="F21" s="582"/>
      <c r="G21" s="456"/>
      <c r="H21" s="26" t="s">
        <v>55</v>
      </c>
      <c r="I21" s="71" t="s">
        <v>33</v>
      </c>
      <c r="J21" s="100" t="s">
        <v>33</v>
      </c>
      <c r="K21" s="100" t="s">
        <v>33</v>
      </c>
      <c r="L21" s="76">
        <v>90</v>
      </c>
      <c r="M21" s="76"/>
      <c r="N21" s="73">
        <v>110</v>
      </c>
      <c r="O21" s="76"/>
      <c r="P21" s="76">
        <v>70</v>
      </c>
      <c r="Q21" s="77"/>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ht="12.75" customHeight="1" x14ac:dyDescent="0.25">
      <c r="A22" s="607"/>
      <c r="B22" s="453" t="s">
        <v>7</v>
      </c>
      <c r="C22" s="583" t="s">
        <v>60</v>
      </c>
      <c r="D22" s="441" t="s">
        <v>59</v>
      </c>
      <c r="E22" s="583" t="s">
        <v>61</v>
      </c>
      <c r="F22" s="583" t="s">
        <v>62</v>
      </c>
      <c r="G22" s="453" t="s">
        <v>15</v>
      </c>
      <c r="H22" s="103" t="s">
        <v>79</v>
      </c>
      <c r="I22" s="104">
        <v>87</v>
      </c>
      <c r="J22" s="285">
        <v>1215</v>
      </c>
      <c r="K22" s="285">
        <v>81</v>
      </c>
      <c r="L22" s="285">
        <f t="shared" ref="L22:Q22" si="3">SUM(L23:L26)</f>
        <v>1091</v>
      </c>
      <c r="M22" s="285">
        <f t="shared" si="3"/>
        <v>0</v>
      </c>
      <c r="N22" s="285">
        <f t="shared" si="3"/>
        <v>1295.5099999999998</v>
      </c>
      <c r="O22" s="285">
        <f t="shared" si="3"/>
        <v>0</v>
      </c>
      <c r="P22" s="285">
        <f t="shared" si="3"/>
        <v>1133</v>
      </c>
      <c r="Q22" s="285">
        <f t="shared" si="3"/>
        <v>0</v>
      </c>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row>
    <row r="23" spans="1:44" ht="12.75" customHeight="1" x14ac:dyDescent="0.25">
      <c r="A23" s="607"/>
      <c r="B23" s="454"/>
      <c r="C23" s="584"/>
      <c r="D23" s="441"/>
      <c r="E23" s="584"/>
      <c r="F23" s="584"/>
      <c r="G23" s="454"/>
      <c r="H23" s="26" t="s">
        <v>52</v>
      </c>
      <c r="I23" s="71" t="s">
        <v>33</v>
      </c>
      <c r="J23" s="100" t="s">
        <v>33</v>
      </c>
      <c r="K23" s="100" t="s">
        <v>33</v>
      </c>
      <c r="L23" s="79">
        <v>706</v>
      </c>
      <c r="M23" s="79"/>
      <c r="N23" s="79">
        <v>776.59999999999991</v>
      </c>
      <c r="O23" s="79"/>
      <c r="P23" s="79">
        <v>657</v>
      </c>
      <c r="Q23" s="7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ht="12.75" customHeight="1" x14ac:dyDescent="0.25">
      <c r="A24" s="607"/>
      <c r="B24" s="454"/>
      <c r="C24" s="584"/>
      <c r="D24" s="441"/>
      <c r="E24" s="584"/>
      <c r="F24" s="584"/>
      <c r="G24" s="454"/>
      <c r="H24" s="26" t="s">
        <v>53</v>
      </c>
      <c r="I24" s="71" t="s">
        <v>33</v>
      </c>
      <c r="J24" s="100" t="s">
        <v>33</v>
      </c>
      <c r="K24" s="100" t="s">
        <v>33</v>
      </c>
      <c r="L24" s="79">
        <v>300</v>
      </c>
      <c r="M24" s="79"/>
      <c r="N24" s="79">
        <v>423.59999999999997</v>
      </c>
      <c r="O24" s="79"/>
      <c r="P24" s="79">
        <v>375</v>
      </c>
      <c r="Q24" s="7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row>
    <row r="25" spans="1:44" ht="12.75" customHeight="1" x14ac:dyDescent="0.25">
      <c r="A25" s="607"/>
      <c r="B25" s="454"/>
      <c r="C25" s="584"/>
      <c r="D25" s="441"/>
      <c r="E25" s="584"/>
      <c r="F25" s="584"/>
      <c r="G25" s="454"/>
      <c r="H25" s="26" t="s">
        <v>54</v>
      </c>
      <c r="I25" s="71" t="s">
        <v>33</v>
      </c>
      <c r="J25" s="100" t="s">
        <v>33</v>
      </c>
      <c r="K25" s="100" t="s">
        <v>33</v>
      </c>
      <c r="L25" s="79">
        <v>53</v>
      </c>
      <c r="M25" s="79"/>
      <c r="N25" s="79">
        <v>56.48</v>
      </c>
      <c r="O25" s="79"/>
      <c r="P25" s="79">
        <v>75</v>
      </c>
      <c r="Q25" s="7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row>
    <row r="26" spans="1:44" ht="12.75" customHeight="1" x14ac:dyDescent="0.25">
      <c r="A26" s="608"/>
      <c r="B26" s="455"/>
      <c r="C26" s="585"/>
      <c r="D26" s="441"/>
      <c r="E26" s="585"/>
      <c r="F26" s="585"/>
      <c r="G26" s="455"/>
      <c r="H26" s="26" t="s">
        <v>55</v>
      </c>
      <c r="I26" s="71" t="s">
        <v>33</v>
      </c>
      <c r="J26" s="100" t="s">
        <v>33</v>
      </c>
      <c r="K26" s="100" t="s">
        <v>33</v>
      </c>
      <c r="L26" s="79">
        <v>32</v>
      </c>
      <c r="M26" s="79"/>
      <c r="N26" s="79">
        <v>38.83</v>
      </c>
      <c r="O26" s="79"/>
      <c r="P26" s="79">
        <v>26</v>
      </c>
      <c r="Q26" s="7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row>
    <row r="27" spans="1:44" ht="12.75" customHeight="1" x14ac:dyDescent="0.25">
      <c r="A27" s="3"/>
      <c r="B27" s="13"/>
      <c r="C27" s="586"/>
      <c r="D27" s="586"/>
      <c r="E27" s="586"/>
      <c r="F27" s="586"/>
      <c r="G27" s="10"/>
      <c r="H27" s="10"/>
      <c r="I27" s="21"/>
      <c r="J27" s="22"/>
      <c r="K27" s="22"/>
      <c r="L27" s="23"/>
      <c r="M27" s="23"/>
      <c r="N27" s="23"/>
      <c r="O27" s="23"/>
      <c r="P27" s="23"/>
      <c r="Q27" s="23"/>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row>
    <row r="28" spans="1:44" s="29" customFormat="1" ht="12.75" customHeight="1" x14ac:dyDescent="0.2">
      <c r="A28" s="59" t="s">
        <v>16</v>
      </c>
      <c r="B28" s="24"/>
      <c r="C28" s="587"/>
      <c r="D28" s="587"/>
      <c r="E28" s="587"/>
      <c r="F28" s="587"/>
      <c r="G28" s="21"/>
      <c r="H28" s="22"/>
      <c r="I28" s="22"/>
      <c r="J28" s="23"/>
      <c r="K28" s="23"/>
      <c r="L28" s="23"/>
      <c r="M28" s="23"/>
      <c r="N28" s="23"/>
      <c r="O28" s="23"/>
      <c r="P28" s="33"/>
      <c r="Q28" s="33"/>
    </row>
    <row r="29" spans="1:44" s="29" customFormat="1" ht="12.75" customHeight="1" x14ac:dyDescent="0.2">
      <c r="A29" s="57" t="s">
        <v>63</v>
      </c>
      <c r="B29" s="24"/>
      <c r="C29" s="587"/>
      <c r="D29" s="587"/>
      <c r="E29" s="587"/>
      <c r="F29" s="587"/>
      <c r="G29" s="21"/>
      <c r="H29" s="22"/>
      <c r="I29" s="22"/>
      <c r="J29" s="23"/>
      <c r="K29" s="23"/>
      <c r="L29" s="23"/>
      <c r="M29" s="23"/>
      <c r="N29" s="23"/>
      <c r="O29" s="23"/>
      <c r="P29" s="33"/>
      <c r="Q29" s="33"/>
    </row>
    <row r="30" spans="1:44" s="29" customFormat="1" ht="12.75" customHeight="1" x14ac:dyDescent="0.2">
      <c r="A30" s="57" t="s">
        <v>64</v>
      </c>
      <c r="B30" s="24"/>
      <c r="C30" s="587"/>
      <c r="D30" s="587"/>
      <c r="E30" s="587"/>
      <c r="F30" s="587"/>
      <c r="G30" s="21"/>
      <c r="H30" s="22"/>
      <c r="I30" s="22"/>
      <c r="J30" s="23"/>
      <c r="K30" s="23"/>
      <c r="L30" s="23"/>
      <c r="M30" s="23"/>
      <c r="N30" s="23"/>
      <c r="O30" s="23"/>
      <c r="P30" s="33"/>
      <c r="Q30" s="33"/>
    </row>
    <row r="31" spans="1:44" s="29" customFormat="1" ht="12.75" customHeight="1" x14ac:dyDescent="0.2">
      <c r="A31" s="57" t="s">
        <v>65</v>
      </c>
      <c r="B31" s="24"/>
      <c r="C31" s="587"/>
      <c r="D31" s="587"/>
      <c r="E31" s="587"/>
      <c r="F31" s="587"/>
      <c r="G31" s="21"/>
      <c r="H31" s="22"/>
      <c r="I31" s="22"/>
      <c r="J31" s="23"/>
      <c r="K31" s="23"/>
      <c r="L31" s="23"/>
      <c r="M31" s="23"/>
      <c r="N31" s="23"/>
      <c r="O31" s="23"/>
      <c r="P31" s="33"/>
      <c r="Q31" s="33"/>
    </row>
    <row r="32" spans="1:44" s="29" customFormat="1" ht="12.75" customHeight="1" x14ac:dyDescent="0.2">
      <c r="A32" s="57" t="s">
        <v>66</v>
      </c>
      <c r="B32" s="24"/>
      <c r="C32" s="587"/>
      <c r="D32" s="587"/>
      <c r="E32" s="587"/>
      <c r="F32" s="587"/>
      <c r="G32" s="21"/>
      <c r="H32" s="22"/>
      <c r="I32" s="22"/>
      <c r="J32" s="23"/>
      <c r="K32" s="23"/>
      <c r="L32" s="23"/>
      <c r="M32" s="23"/>
      <c r="N32" s="23"/>
      <c r="O32" s="23"/>
      <c r="P32" s="33"/>
      <c r="Q32" s="33"/>
    </row>
    <row r="33" spans="1:44" s="29" customFormat="1" ht="12.75" customHeight="1" x14ac:dyDescent="0.2">
      <c r="A33" s="432" t="s">
        <v>67</v>
      </c>
      <c r="B33" s="432"/>
      <c r="C33" s="432"/>
      <c r="D33" s="432"/>
      <c r="E33" s="432"/>
      <c r="F33" s="432"/>
      <c r="G33" s="432"/>
      <c r="H33" s="432"/>
      <c r="I33" s="432"/>
      <c r="J33" s="432"/>
      <c r="K33" s="432"/>
      <c r="L33" s="432"/>
      <c r="M33" s="432"/>
      <c r="N33" s="432"/>
      <c r="O33" s="432"/>
      <c r="P33" s="432"/>
      <c r="Q33" s="432"/>
    </row>
    <row r="34" spans="1:44" s="31" customFormat="1" ht="12.75" customHeight="1" x14ac:dyDescent="0.25">
      <c r="A34" s="427" t="s">
        <v>68</v>
      </c>
      <c r="B34" s="427"/>
      <c r="C34" s="427"/>
      <c r="D34" s="427"/>
      <c r="E34" s="427"/>
      <c r="F34" s="427"/>
      <c r="G34" s="427"/>
      <c r="H34" s="427"/>
      <c r="I34" s="427"/>
      <c r="J34" s="427"/>
      <c r="K34" s="427"/>
      <c r="L34" s="427"/>
      <c r="M34" s="427"/>
      <c r="N34" s="427"/>
      <c r="O34" s="427"/>
      <c r="P34" s="427"/>
      <c r="Q34" s="427"/>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row>
    <row r="35" spans="1:44" ht="12.75" customHeight="1" x14ac:dyDescent="0.25">
      <c r="A35" s="2" t="s">
        <v>69</v>
      </c>
      <c r="B35" s="102"/>
      <c r="C35" s="588"/>
      <c r="D35" s="589"/>
      <c r="E35" s="589"/>
      <c r="F35" s="589"/>
      <c r="G35" s="19"/>
      <c r="H35" s="19"/>
      <c r="I35" s="447"/>
      <c r="J35" s="429"/>
      <c r="K35" s="429"/>
      <c r="L35" s="430"/>
      <c r="M35" s="430"/>
      <c r="N35" s="430"/>
      <c r="O35" s="430"/>
      <c r="P35" s="430"/>
      <c r="Q35" s="430"/>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row>
    <row r="36" spans="1:44" ht="12.75" customHeight="1" x14ac:dyDescent="0.25">
      <c r="A36" s="2"/>
      <c r="B36" s="4"/>
      <c r="C36" s="576"/>
      <c r="D36" s="577"/>
      <c r="E36" s="577"/>
      <c r="F36" s="577"/>
      <c r="G36" s="8"/>
      <c r="H36" s="8"/>
      <c r="I36" s="8"/>
      <c r="J36" s="457">
        <v>2017</v>
      </c>
      <c r="K36" s="458"/>
      <c r="L36" s="459">
        <v>2018</v>
      </c>
      <c r="M36" s="451"/>
      <c r="N36" s="450">
        <v>2019</v>
      </c>
      <c r="O36" s="451"/>
      <c r="P36" s="450">
        <v>2020</v>
      </c>
      <c r="Q36" s="451"/>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row>
    <row r="37" spans="1:44" ht="25.5" x14ac:dyDescent="0.25">
      <c r="A37" s="50" t="s">
        <v>2</v>
      </c>
      <c r="B37" s="48" t="s">
        <v>3</v>
      </c>
      <c r="C37" s="590" t="s">
        <v>9</v>
      </c>
      <c r="D37" s="590" t="s">
        <v>12</v>
      </c>
      <c r="E37" s="590" t="s">
        <v>10</v>
      </c>
      <c r="F37" s="590" t="s">
        <v>11</v>
      </c>
      <c r="G37" s="49" t="s">
        <v>13</v>
      </c>
      <c r="H37" s="54" t="s">
        <v>22</v>
      </c>
      <c r="I37" s="51" t="s">
        <v>5</v>
      </c>
      <c r="J37" s="42" t="s">
        <v>25</v>
      </c>
      <c r="K37" s="42" t="s">
        <v>26</v>
      </c>
      <c r="L37" s="42" t="s">
        <v>25</v>
      </c>
      <c r="M37" s="42" t="s">
        <v>26</v>
      </c>
      <c r="N37" s="42" t="s">
        <v>25</v>
      </c>
      <c r="O37" s="42" t="s">
        <v>26</v>
      </c>
      <c r="P37" s="42" t="s">
        <v>25</v>
      </c>
      <c r="Q37" s="42" t="s">
        <v>26</v>
      </c>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row>
    <row r="38" spans="1:44" ht="12.75" customHeight="1" x14ac:dyDescent="0.25">
      <c r="A38" s="466" t="s">
        <v>70</v>
      </c>
      <c r="B38" s="463" t="s">
        <v>6</v>
      </c>
      <c r="C38" s="580" t="s">
        <v>71</v>
      </c>
      <c r="D38" s="441" t="s">
        <v>74</v>
      </c>
      <c r="E38" s="591" t="s">
        <v>72</v>
      </c>
      <c r="F38" s="580" t="s">
        <v>73</v>
      </c>
      <c r="G38" s="461" t="s">
        <v>14</v>
      </c>
      <c r="H38" s="103" t="s">
        <v>79</v>
      </c>
      <c r="I38" s="286">
        <v>6</v>
      </c>
      <c r="J38" s="284">
        <v>25</v>
      </c>
      <c r="K38" s="284">
        <v>9</v>
      </c>
      <c r="L38" s="285">
        <v>25</v>
      </c>
      <c r="M38" s="285"/>
      <c r="N38" s="285">
        <v>20</v>
      </c>
      <c r="O38" s="285"/>
      <c r="P38" s="285">
        <v>14</v>
      </c>
      <c r="Q38" s="285"/>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row>
    <row r="39" spans="1:44" ht="12.75" customHeight="1" x14ac:dyDescent="0.25">
      <c r="A39" s="467"/>
      <c r="B39" s="464"/>
      <c r="C39" s="581"/>
      <c r="D39" s="441"/>
      <c r="E39" s="592"/>
      <c r="F39" s="581"/>
      <c r="G39" s="462"/>
      <c r="H39" s="26" t="s">
        <v>75</v>
      </c>
      <c r="I39" s="71" t="s">
        <v>33</v>
      </c>
      <c r="J39" s="100">
        <v>20</v>
      </c>
      <c r="K39" s="71" t="s">
        <v>33</v>
      </c>
      <c r="L39" s="73">
        <v>5</v>
      </c>
      <c r="M39" s="73"/>
      <c r="N39" s="73">
        <v>4</v>
      </c>
      <c r="O39" s="73"/>
      <c r="P39" s="73">
        <v>3</v>
      </c>
      <c r="Q39" s="73"/>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row>
    <row r="40" spans="1:44" ht="12.75" customHeight="1" x14ac:dyDescent="0.25">
      <c r="A40" s="467"/>
      <c r="B40" s="464"/>
      <c r="C40" s="581"/>
      <c r="D40" s="441"/>
      <c r="E40" s="592"/>
      <c r="F40" s="581"/>
      <c r="G40" s="462"/>
      <c r="H40" s="26" t="s">
        <v>76</v>
      </c>
      <c r="I40" s="71" t="s">
        <v>33</v>
      </c>
      <c r="J40" s="100">
        <v>5</v>
      </c>
      <c r="K40" s="71" t="s">
        <v>33</v>
      </c>
      <c r="L40" s="73">
        <v>20</v>
      </c>
      <c r="M40" s="73"/>
      <c r="N40" s="73">
        <v>16</v>
      </c>
      <c r="O40" s="73"/>
      <c r="P40" s="73">
        <v>11</v>
      </c>
      <c r="Q40" s="73"/>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row>
    <row r="41" spans="1:44" ht="12.75" customHeight="1" x14ac:dyDescent="0.25">
      <c r="A41" s="467"/>
      <c r="B41" s="469"/>
      <c r="C41" s="593"/>
      <c r="D41" s="441"/>
      <c r="E41" s="594"/>
      <c r="F41" s="593"/>
      <c r="G41" s="468"/>
      <c r="H41" s="26"/>
      <c r="I41" s="75"/>
      <c r="J41" s="72"/>
      <c r="K41" s="72"/>
      <c r="L41" s="73"/>
      <c r="M41" s="73"/>
      <c r="N41" s="73"/>
      <c r="O41" s="73"/>
      <c r="P41" s="73"/>
      <c r="Q41" s="73"/>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row>
    <row r="42" spans="1:44" ht="12.75" customHeight="1" x14ac:dyDescent="0.25">
      <c r="A42" s="467"/>
      <c r="B42" s="463" t="s">
        <v>7</v>
      </c>
      <c r="C42" s="580" t="s">
        <v>77</v>
      </c>
      <c r="D42" s="441" t="s">
        <v>23</v>
      </c>
      <c r="E42" s="580" t="s">
        <v>78</v>
      </c>
      <c r="F42" s="580" t="s">
        <v>78</v>
      </c>
      <c r="G42" s="461" t="s">
        <v>14</v>
      </c>
      <c r="H42" s="103" t="s">
        <v>79</v>
      </c>
      <c r="I42" s="285">
        <f>SUM(I43:I46)</f>
        <v>0</v>
      </c>
      <c r="J42" s="71" t="s">
        <v>33</v>
      </c>
      <c r="K42" s="71" t="s">
        <v>33</v>
      </c>
      <c r="L42" s="285">
        <f>SUM(L43:L46)</f>
        <v>3077</v>
      </c>
      <c r="M42" s="285">
        <f t="shared" ref="M42:Q42" si="4">SUM(M43:M46)</f>
        <v>0</v>
      </c>
      <c r="N42" s="285">
        <f t="shared" si="4"/>
        <v>1437</v>
      </c>
      <c r="O42" s="285">
        <f t="shared" si="4"/>
        <v>0</v>
      </c>
      <c r="P42" s="406">
        <f t="shared" si="4"/>
        <v>3077</v>
      </c>
      <c r="Q42" s="285">
        <f t="shared" si="4"/>
        <v>0</v>
      </c>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row>
    <row r="43" spans="1:44" ht="12.75" customHeight="1" x14ac:dyDescent="0.25">
      <c r="A43" s="467"/>
      <c r="B43" s="464"/>
      <c r="C43" s="581"/>
      <c r="D43" s="441"/>
      <c r="E43" s="581"/>
      <c r="F43" s="581"/>
      <c r="G43" s="462"/>
      <c r="H43" s="26" t="s">
        <v>17</v>
      </c>
      <c r="I43" s="75"/>
      <c r="J43" s="71" t="s">
        <v>33</v>
      </c>
      <c r="K43" s="71" t="s">
        <v>33</v>
      </c>
      <c r="L43" s="73">
        <v>974</v>
      </c>
      <c r="M43" s="73"/>
      <c r="N43" s="73">
        <v>646</v>
      </c>
      <c r="O43" s="73"/>
      <c r="P43" s="404">
        <v>974</v>
      </c>
      <c r="Q43" s="73"/>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row>
    <row r="44" spans="1:44" ht="12.75" customHeight="1" x14ac:dyDescent="0.25">
      <c r="A44" s="467"/>
      <c r="B44" s="464"/>
      <c r="C44" s="581"/>
      <c r="D44" s="441"/>
      <c r="E44" s="581"/>
      <c r="F44" s="581"/>
      <c r="G44" s="462"/>
      <c r="H44" s="26" t="s">
        <v>0</v>
      </c>
      <c r="I44" s="75"/>
      <c r="J44" s="72"/>
      <c r="K44" s="72"/>
      <c r="L44" s="73">
        <v>46</v>
      </c>
      <c r="M44" s="73"/>
      <c r="N44" s="73">
        <v>23</v>
      </c>
      <c r="O44" s="73"/>
      <c r="P44" s="404">
        <v>46</v>
      </c>
      <c r="Q44" s="73"/>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row>
    <row r="45" spans="1:44" ht="12.75" customHeight="1" x14ac:dyDescent="0.25">
      <c r="A45" s="467"/>
      <c r="B45" s="464"/>
      <c r="C45" s="581"/>
      <c r="D45" s="441"/>
      <c r="E45" s="581"/>
      <c r="F45" s="581"/>
      <c r="G45" s="462"/>
      <c r="H45" s="26" t="s">
        <v>1</v>
      </c>
      <c r="I45" s="75"/>
      <c r="J45" s="72"/>
      <c r="K45" s="72"/>
      <c r="L45" s="73">
        <v>108</v>
      </c>
      <c r="M45" s="73"/>
      <c r="N45" s="73">
        <v>50</v>
      </c>
      <c r="O45" s="73"/>
      <c r="P45" s="404">
        <v>108</v>
      </c>
      <c r="Q45" s="73"/>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row>
    <row r="46" spans="1:44" ht="12.75" customHeight="1" x14ac:dyDescent="0.25">
      <c r="A46" s="609"/>
      <c r="B46" s="469"/>
      <c r="C46" s="593"/>
      <c r="D46" s="441"/>
      <c r="E46" s="593"/>
      <c r="F46" s="593"/>
      <c r="G46" s="468"/>
      <c r="H46" s="26" t="s">
        <v>18</v>
      </c>
      <c r="I46" s="75"/>
      <c r="J46" s="72"/>
      <c r="K46" s="72"/>
      <c r="L46" s="73">
        <v>1949</v>
      </c>
      <c r="M46" s="73"/>
      <c r="N46" s="73">
        <v>718</v>
      </c>
      <c r="O46" s="73"/>
      <c r="P46" s="404">
        <v>1949</v>
      </c>
      <c r="Q46" s="73"/>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row>
    <row r="47" spans="1:44" ht="12.75" customHeight="1" x14ac:dyDescent="0.25">
      <c r="A47" s="2"/>
      <c r="B47" s="6"/>
      <c r="C47" s="595"/>
      <c r="D47" s="586"/>
      <c r="E47" s="586"/>
      <c r="F47" s="586"/>
      <c r="G47" s="10"/>
      <c r="H47" s="10"/>
      <c r="I47" s="6"/>
      <c r="J47" s="16"/>
      <c r="K47" s="16"/>
      <c r="L47" s="16"/>
      <c r="M47" s="16"/>
      <c r="N47" s="16"/>
      <c r="O47" s="16"/>
      <c r="P47" s="16"/>
      <c r="Q47" s="16"/>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row>
    <row r="48" spans="1:44" s="29" customFormat="1" ht="12.75" customHeight="1" x14ac:dyDescent="0.2">
      <c r="A48" s="59" t="s">
        <v>19</v>
      </c>
      <c r="B48" s="24"/>
      <c r="C48" s="587"/>
      <c r="D48" s="587"/>
      <c r="E48" s="587"/>
      <c r="F48" s="587"/>
      <c r="G48" s="21"/>
      <c r="H48" s="22"/>
      <c r="I48" s="22"/>
      <c r="J48" s="23"/>
      <c r="K48" s="23"/>
      <c r="L48" s="23"/>
      <c r="M48" s="23"/>
      <c r="N48" s="23"/>
      <c r="O48" s="23"/>
      <c r="P48" s="33"/>
      <c r="Q48" s="33"/>
    </row>
    <row r="49" spans="1:44" s="29" customFormat="1" ht="12.75" customHeight="1" x14ac:dyDescent="0.2">
      <c r="A49" s="432" t="s">
        <v>80</v>
      </c>
      <c r="B49" s="432"/>
      <c r="C49" s="432"/>
      <c r="D49" s="432"/>
      <c r="E49" s="432"/>
      <c r="F49" s="432"/>
      <c r="G49" s="432"/>
      <c r="H49" s="432"/>
      <c r="I49" s="432"/>
      <c r="J49" s="432"/>
      <c r="K49" s="432"/>
      <c r="L49" s="432"/>
      <c r="M49" s="432"/>
      <c r="N49" s="432"/>
      <c r="O49" s="432"/>
      <c r="P49" s="432"/>
      <c r="Q49" s="432"/>
    </row>
    <row r="50" spans="1:44" s="29" customFormat="1" ht="12.75" customHeight="1" x14ac:dyDescent="0.2">
      <c r="A50" s="432" t="s">
        <v>81</v>
      </c>
      <c r="B50" s="432"/>
      <c r="C50" s="432"/>
      <c r="D50" s="432"/>
      <c r="E50" s="432"/>
      <c r="F50" s="432"/>
      <c r="G50" s="432"/>
      <c r="H50" s="432"/>
      <c r="I50" s="432"/>
      <c r="J50" s="432"/>
      <c r="K50" s="432"/>
      <c r="L50" s="432"/>
      <c r="M50" s="432"/>
      <c r="N50" s="432"/>
      <c r="O50" s="432"/>
      <c r="P50" s="432"/>
      <c r="Q50" s="432"/>
    </row>
    <row r="51" spans="1:44" s="29" customFormat="1" ht="12.75" customHeight="1" x14ac:dyDescent="0.2">
      <c r="A51" s="432" t="s">
        <v>82</v>
      </c>
      <c r="B51" s="432"/>
      <c r="C51" s="432"/>
      <c r="D51" s="432"/>
      <c r="E51" s="432"/>
      <c r="F51" s="432"/>
      <c r="G51" s="432"/>
      <c r="H51" s="432"/>
      <c r="I51" s="432"/>
      <c r="J51" s="432"/>
      <c r="K51" s="432"/>
      <c r="L51" s="432"/>
      <c r="M51" s="432"/>
      <c r="N51" s="432"/>
      <c r="O51" s="432"/>
      <c r="P51" s="432"/>
      <c r="Q51" s="432"/>
    </row>
    <row r="52" spans="1:44" ht="12.75" customHeight="1" x14ac:dyDescent="0.25">
      <c r="A52" s="18"/>
      <c r="B52" s="11"/>
      <c r="C52" s="575"/>
      <c r="D52" s="575"/>
      <c r="E52" s="575"/>
      <c r="F52" s="575"/>
      <c r="G52" s="7"/>
      <c r="H52" s="7"/>
      <c r="I52" s="12"/>
      <c r="J52" s="15"/>
      <c r="K52" s="15"/>
      <c r="L52" s="15"/>
      <c r="M52" s="15"/>
      <c r="N52" s="15"/>
      <c r="O52" s="15"/>
      <c r="P52" s="15"/>
      <c r="Q52" s="15"/>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row>
    <row r="53" spans="1:44" ht="12.75" customHeight="1" x14ac:dyDescent="0.25">
      <c r="A53" s="2"/>
      <c r="B53" s="4"/>
      <c r="C53" s="576"/>
      <c r="D53" s="577"/>
      <c r="E53" s="577"/>
      <c r="F53" s="577"/>
      <c r="G53" s="8"/>
      <c r="H53" s="8"/>
      <c r="I53" s="8"/>
      <c r="J53" s="433">
        <v>2017</v>
      </c>
      <c r="K53" s="434"/>
      <c r="L53" s="435">
        <v>2018</v>
      </c>
      <c r="M53" s="436"/>
      <c r="N53" s="437">
        <v>2019</v>
      </c>
      <c r="O53" s="436"/>
      <c r="P53" s="437">
        <v>2020</v>
      </c>
      <c r="Q53" s="436"/>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row>
    <row r="54" spans="1:44" ht="25.5" x14ac:dyDescent="0.25">
      <c r="A54" s="50" t="s">
        <v>2</v>
      </c>
      <c r="B54" s="48" t="s">
        <v>3</v>
      </c>
      <c r="C54" s="590" t="s">
        <v>9</v>
      </c>
      <c r="D54" s="590" t="s">
        <v>12</v>
      </c>
      <c r="E54" s="590" t="s">
        <v>10</v>
      </c>
      <c r="F54" s="590" t="s">
        <v>11</v>
      </c>
      <c r="G54" s="49" t="s">
        <v>13</v>
      </c>
      <c r="H54" s="41" t="s">
        <v>22</v>
      </c>
      <c r="I54" s="63" t="s">
        <v>5</v>
      </c>
      <c r="J54" s="52" t="s">
        <v>25</v>
      </c>
      <c r="K54" s="52" t="s">
        <v>26</v>
      </c>
      <c r="L54" s="52" t="s">
        <v>25</v>
      </c>
      <c r="M54" s="52" t="s">
        <v>26</v>
      </c>
      <c r="N54" s="52" t="s">
        <v>25</v>
      </c>
      <c r="O54" s="52" t="s">
        <v>26</v>
      </c>
      <c r="P54" s="52" t="s">
        <v>25</v>
      </c>
      <c r="Q54" s="52" t="s">
        <v>26</v>
      </c>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row>
    <row r="55" spans="1:44" ht="12.75" customHeight="1" x14ac:dyDescent="0.25">
      <c r="A55" s="460" t="s">
        <v>83</v>
      </c>
      <c r="B55" s="463" t="s">
        <v>6</v>
      </c>
      <c r="C55" s="580" t="s">
        <v>580</v>
      </c>
      <c r="D55" s="441" t="s">
        <v>23</v>
      </c>
      <c r="E55" s="580" t="s">
        <v>581</v>
      </c>
      <c r="F55" s="580" t="s">
        <v>88</v>
      </c>
      <c r="G55" s="461" t="s">
        <v>89</v>
      </c>
      <c r="H55" s="103" t="s">
        <v>79</v>
      </c>
      <c r="I55" s="104">
        <v>7588</v>
      </c>
      <c r="J55" s="105">
        <v>37650</v>
      </c>
      <c r="K55" s="105">
        <v>6529</v>
      </c>
      <c r="L55" s="105">
        <f>SUM(L56:L59)</f>
        <v>37651</v>
      </c>
      <c r="M55" s="105">
        <f t="shared" ref="M55:Q55" si="5">SUM(M56:M59)</f>
        <v>0</v>
      </c>
      <c r="N55" s="105">
        <f t="shared" si="5"/>
        <v>33885</v>
      </c>
      <c r="O55" s="105">
        <f t="shared" si="5"/>
        <v>0</v>
      </c>
      <c r="P55" s="401">
        <f>SUM(P56:P59)</f>
        <v>37651</v>
      </c>
      <c r="Q55" s="105">
        <f t="shared" si="5"/>
        <v>0</v>
      </c>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row>
    <row r="56" spans="1:44" ht="12.75" customHeight="1" x14ac:dyDescent="0.25">
      <c r="A56" s="460"/>
      <c r="B56" s="464"/>
      <c r="C56" s="581"/>
      <c r="D56" s="441"/>
      <c r="E56" s="581"/>
      <c r="F56" s="581"/>
      <c r="G56" s="462"/>
      <c r="H56" s="26" t="s">
        <v>17</v>
      </c>
      <c r="I56" s="71"/>
      <c r="J56" s="78">
        <v>16943</v>
      </c>
      <c r="K56" s="78">
        <v>3742</v>
      </c>
      <c r="L56" s="79">
        <v>16943</v>
      </c>
      <c r="M56" s="79"/>
      <c r="N56" s="79">
        <v>15248.25</v>
      </c>
      <c r="O56" s="79"/>
      <c r="P56" s="402">
        <v>16943</v>
      </c>
      <c r="Q56" s="7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row>
    <row r="57" spans="1:44" ht="12.75" customHeight="1" x14ac:dyDescent="0.25">
      <c r="A57" s="460"/>
      <c r="B57" s="464"/>
      <c r="C57" s="581"/>
      <c r="D57" s="441"/>
      <c r="E57" s="581"/>
      <c r="F57" s="581"/>
      <c r="G57" s="462"/>
      <c r="H57" s="26" t="s">
        <v>0</v>
      </c>
      <c r="I57" s="71"/>
      <c r="J57" s="78">
        <v>565</v>
      </c>
      <c r="K57" s="78">
        <v>6</v>
      </c>
      <c r="L57" s="79">
        <v>565</v>
      </c>
      <c r="M57" s="79"/>
      <c r="N57" s="79">
        <v>508.27499999999998</v>
      </c>
      <c r="O57" s="79"/>
      <c r="P57" s="402">
        <v>565</v>
      </c>
      <c r="Q57" s="7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row>
    <row r="58" spans="1:44" ht="12.75" customHeight="1" x14ac:dyDescent="0.25">
      <c r="A58" s="460"/>
      <c r="B58" s="464"/>
      <c r="C58" s="581"/>
      <c r="D58" s="441"/>
      <c r="E58" s="581"/>
      <c r="F58" s="581"/>
      <c r="G58" s="462"/>
      <c r="H58" s="26" t="s">
        <v>1</v>
      </c>
      <c r="I58" s="71"/>
      <c r="J58" s="78">
        <v>1318</v>
      </c>
      <c r="K58" s="78">
        <v>30</v>
      </c>
      <c r="L58" s="79">
        <v>1318</v>
      </c>
      <c r="M58" s="79"/>
      <c r="N58" s="79">
        <v>1185.9750000000001</v>
      </c>
      <c r="O58" s="79"/>
      <c r="P58" s="402">
        <v>1318</v>
      </c>
      <c r="Q58" s="7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row>
    <row r="59" spans="1:44" ht="12.75" customHeight="1" x14ac:dyDescent="0.25">
      <c r="A59" s="460"/>
      <c r="B59" s="464"/>
      <c r="C59" s="581"/>
      <c r="D59" s="583"/>
      <c r="E59" s="581"/>
      <c r="F59" s="581"/>
      <c r="G59" s="462"/>
      <c r="H59" s="26" t="s">
        <v>18</v>
      </c>
      <c r="I59" s="71"/>
      <c r="J59" s="78">
        <v>18825</v>
      </c>
      <c r="K59" s="78">
        <v>2751</v>
      </c>
      <c r="L59" s="79">
        <v>18825</v>
      </c>
      <c r="M59" s="79"/>
      <c r="N59" s="79">
        <v>16942.5</v>
      </c>
      <c r="O59" s="79"/>
      <c r="P59" s="402">
        <v>18825</v>
      </c>
      <c r="Q59" s="7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row>
    <row r="60" spans="1:44" ht="12.75" customHeight="1" x14ac:dyDescent="0.25">
      <c r="A60" s="460"/>
      <c r="B60" s="470" t="s">
        <v>7</v>
      </c>
      <c r="C60" s="441" t="s">
        <v>84</v>
      </c>
      <c r="D60" s="441" t="s">
        <v>90</v>
      </c>
      <c r="E60" s="441" t="s">
        <v>86</v>
      </c>
      <c r="F60" s="441" t="s">
        <v>88</v>
      </c>
      <c r="G60" s="431" t="s">
        <v>89</v>
      </c>
      <c r="H60" s="103" t="s">
        <v>79</v>
      </c>
      <c r="I60" s="104">
        <v>83959</v>
      </c>
      <c r="J60" s="105">
        <f>SUM(J61:J64)</f>
        <v>0</v>
      </c>
      <c r="K60" s="105">
        <v>71294</v>
      </c>
      <c r="L60" s="105">
        <f>SUM(L61:L64)</f>
        <v>1129530</v>
      </c>
      <c r="M60" s="105">
        <f t="shared" ref="M60:Q60" si="6">SUM(M61:M64)</f>
        <v>0</v>
      </c>
      <c r="N60" s="105">
        <v>1000000</v>
      </c>
      <c r="O60" s="105">
        <f t="shared" si="6"/>
        <v>0</v>
      </c>
      <c r="P60" s="401">
        <f t="shared" si="6"/>
        <v>1129530</v>
      </c>
      <c r="Q60" s="105">
        <f t="shared" si="6"/>
        <v>0</v>
      </c>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row>
    <row r="61" spans="1:44" ht="12.75" customHeight="1" x14ac:dyDescent="0.25">
      <c r="A61" s="460"/>
      <c r="B61" s="470"/>
      <c r="C61" s="441"/>
      <c r="D61" s="441"/>
      <c r="E61" s="441"/>
      <c r="F61" s="441"/>
      <c r="G61" s="431"/>
      <c r="H61" s="26" t="s">
        <v>17</v>
      </c>
      <c r="I61" s="71"/>
      <c r="J61" s="71" t="s">
        <v>33</v>
      </c>
      <c r="K61" s="100" t="s">
        <v>33</v>
      </c>
      <c r="L61" s="79">
        <v>508290</v>
      </c>
      <c r="M61" s="79"/>
      <c r="N61" s="79">
        <v>450000</v>
      </c>
      <c r="O61" s="79"/>
      <c r="P61" s="402">
        <v>508290</v>
      </c>
      <c r="Q61" s="7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row>
    <row r="62" spans="1:44" ht="12.75" customHeight="1" x14ac:dyDescent="0.25">
      <c r="A62" s="460"/>
      <c r="B62" s="470"/>
      <c r="C62" s="441"/>
      <c r="D62" s="441"/>
      <c r="E62" s="441"/>
      <c r="F62" s="441"/>
      <c r="G62" s="431"/>
      <c r="H62" s="26" t="s">
        <v>0</v>
      </c>
      <c r="I62" s="71"/>
      <c r="J62" s="71" t="s">
        <v>33</v>
      </c>
      <c r="K62" s="100" t="s">
        <v>33</v>
      </c>
      <c r="L62" s="79">
        <v>16950</v>
      </c>
      <c r="M62" s="79"/>
      <c r="N62" s="79">
        <v>15000</v>
      </c>
      <c r="O62" s="79"/>
      <c r="P62" s="402">
        <v>16950</v>
      </c>
      <c r="Q62" s="7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row>
    <row r="63" spans="1:44" ht="12.75" customHeight="1" x14ac:dyDescent="0.25">
      <c r="A63" s="460"/>
      <c r="B63" s="470"/>
      <c r="C63" s="441"/>
      <c r="D63" s="441"/>
      <c r="E63" s="441"/>
      <c r="F63" s="441"/>
      <c r="G63" s="431"/>
      <c r="H63" s="26" t="s">
        <v>1</v>
      </c>
      <c r="I63" s="71"/>
      <c r="J63" s="71" t="s">
        <v>33</v>
      </c>
      <c r="K63" s="100" t="s">
        <v>33</v>
      </c>
      <c r="L63" s="79">
        <v>39540</v>
      </c>
      <c r="M63" s="79"/>
      <c r="N63" s="79">
        <v>35000</v>
      </c>
      <c r="O63" s="79"/>
      <c r="P63" s="402">
        <v>39540</v>
      </c>
      <c r="Q63" s="7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row>
    <row r="64" spans="1:44" ht="12.75" customHeight="1" x14ac:dyDescent="0.25">
      <c r="A64" s="460"/>
      <c r="B64" s="470"/>
      <c r="C64" s="441"/>
      <c r="D64" s="441"/>
      <c r="E64" s="441"/>
      <c r="F64" s="441"/>
      <c r="G64" s="431"/>
      <c r="H64" s="26" t="s">
        <v>18</v>
      </c>
      <c r="I64" s="71"/>
      <c r="J64" s="71" t="s">
        <v>33</v>
      </c>
      <c r="K64" s="100" t="s">
        <v>33</v>
      </c>
      <c r="L64" s="79">
        <v>564750</v>
      </c>
      <c r="M64" s="79"/>
      <c r="N64" s="79">
        <v>500000</v>
      </c>
      <c r="O64" s="79"/>
      <c r="P64" s="402">
        <v>564750</v>
      </c>
      <c r="Q64" s="7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ht="12.75" customHeight="1" x14ac:dyDescent="0.25">
      <c r="A65" s="460"/>
      <c r="B65" s="465" t="s">
        <v>8</v>
      </c>
      <c r="C65" s="441" t="s">
        <v>85</v>
      </c>
      <c r="D65" s="441" t="s">
        <v>91</v>
      </c>
      <c r="E65" s="441" t="s">
        <v>87</v>
      </c>
      <c r="F65" s="441" t="s">
        <v>88</v>
      </c>
      <c r="G65" s="431" t="s">
        <v>89</v>
      </c>
      <c r="H65" s="103" t="s">
        <v>79</v>
      </c>
      <c r="I65" s="104">
        <v>2362127</v>
      </c>
      <c r="J65" s="108">
        <v>37273000</v>
      </c>
      <c r="K65" s="108">
        <v>2943543</v>
      </c>
      <c r="L65" s="105">
        <v>37273500</v>
      </c>
      <c r="M65" s="105"/>
      <c r="N65" s="105">
        <v>29649374.999999996</v>
      </c>
      <c r="O65" s="105"/>
      <c r="P65" s="401">
        <v>37273500</v>
      </c>
      <c r="Q65" s="105"/>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ht="12.75" customHeight="1" x14ac:dyDescent="0.25">
      <c r="A66" s="460"/>
      <c r="B66" s="465"/>
      <c r="C66" s="441"/>
      <c r="D66" s="441"/>
      <c r="E66" s="441"/>
      <c r="F66" s="441"/>
      <c r="G66" s="431"/>
      <c r="H66" s="26"/>
      <c r="I66" s="71"/>
      <c r="J66" s="78"/>
      <c r="K66" s="78"/>
      <c r="L66" s="79"/>
      <c r="M66" s="79"/>
      <c r="N66" s="79"/>
      <c r="O66" s="79"/>
      <c r="P66" s="402"/>
      <c r="Q66" s="7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ht="12.75" customHeight="1" x14ac:dyDescent="0.25">
      <c r="A67" s="460"/>
      <c r="B67" s="465"/>
      <c r="C67" s="441"/>
      <c r="D67" s="441"/>
      <c r="E67" s="441"/>
      <c r="F67" s="441"/>
      <c r="G67" s="431"/>
      <c r="H67" s="26"/>
      <c r="I67" s="71"/>
      <c r="J67" s="78"/>
      <c r="K67" s="78"/>
      <c r="L67" s="79"/>
      <c r="M67" s="79"/>
      <c r="N67" s="79"/>
      <c r="O67" s="79"/>
      <c r="P67" s="79"/>
      <c r="Q67" s="7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ht="12.75" customHeight="1" x14ac:dyDescent="0.25">
      <c r="A68" s="460"/>
      <c r="B68" s="465"/>
      <c r="C68" s="441"/>
      <c r="D68" s="441"/>
      <c r="E68" s="441"/>
      <c r="F68" s="441"/>
      <c r="G68" s="431"/>
      <c r="H68" s="26"/>
      <c r="I68" s="71"/>
      <c r="J68" s="78"/>
      <c r="K68" s="78"/>
      <c r="L68" s="79"/>
      <c r="M68" s="79"/>
      <c r="N68" s="79"/>
      <c r="O68" s="79"/>
      <c r="P68" s="79"/>
      <c r="Q68" s="7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ht="12.75" customHeight="1" x14ac:dyDescent="0.25">
      <c r="A69" s="2"/>
      <c r="B69" s="2"/>
      <c r="C69" s="574"/>
      <c r="D69" s="575"/>
      <c r="E69" s="575"/>
      <c r="F69" s="575"/>
      <c r="G69" s="7"/>
      <c r="H69" s="7"/>
      <c r="I69" s="2"/>
      <c r="J69" s="14"/>
      <c r="K69" s="14"/>
      <c r="L69" s="14"/>
      <c r="M69" s="14"/>
      <c r="N69" s="14"/>
      <c r="O69" s="14"/>
      <c r="P69" s="14"/>
      <c r="Q69" s="14"/>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s="29" customFormat="1" ht="12.75" customHeight="1" x14ac:dyDescent="0.2">
      <c r="A70" s="59" t="s">
        <v>20</v>
      </c>
      <c r="B70" s="24"/>
      <c r="C70" s="587"/>
      <c r="D70" s="587"/>
      <c r="E70" s="587"/>
      <c r="F70" s="587"/>
      <c r="G70" s="21"/>
      <c r="H70" s="22"/>
      <c r="I70" s="22"/>
      <c r="J70" s="23"/>
      <c r="K70" s="23"/>
      <c r="L70" s="23"/>
      <c r="M70" s="23"/>
      <c r="N70" s="23"/>
      <c r="O70" s="23"/>
      <c r="P70" s="33"/>
      <c r="Q70" s="33"/>
    </row>
    <row r="71" spans="1:44" s="29" customFormat="1" ht="12.75" customHeight="1" x14ac:dyDescent="0.2">
      <c r="A71" s="432" t="s">
        <v>92</v>
      </c>
      <c r="B71" s="432"/>
      <c r="C71" s="432"/>
      <c r="D71" s="432"/>
      <c r="E71" s="432"/>
      <c r="F71" s="432"/>
      <c r="G71" s="432"/>
      <c r="H71" s="432"/>
      <c r="I71" s="432"/>
      <c r="J71" s="432"/>
      <c r="K71" s="432"/>
      <c r="L71" s="432"/>
      <c r="M71" s="432"/>
      <c r="N71" s="432"/>
      <c r="O71" s="432"/>
      <c r="P71" s="432"/>
      <c r="Q71" s="432"/>
    </row>
    <row r="72" spans="1:44" s="29" customFormat="1" ht="12.75" customHeight="1" x14ac:dyDescent="0.2">
      <c r="A72" s="432" t="s">
        <v>93</v>
      </c>
      <c r="B72" s="432"/>
      <c r="C72" s="432"/>
      <c r="D72" s="432"/>
      <c r="E72" s="432"/>
      <c r="F72" s="432"/>
      <c r="G72" s="432"/>
      <c r="H72" s="432"/>
      <c r="I72" s="432"/>
      <c r="J72" s="432"/>
      <c r="K72" s="432"/>
      <c r="L72" s="432"/>
      <c r="M72" s="432"/>
      <c r="N72" s="432"/>
      <c r="O72" s="432"/>
      <c r="P72" s="432"/>
      <c r="Q72" s="432"/>
    </row>
    <row r="73" spans="1:44" s="29" customFormat="1" ht="12.75" customHeight="1" x14ac:dyDescent="0.2">
      <c r="A73" s="57" t="s">
        <v>94</v>
      </c>
      <c r="B73" s="57"/>
      <c r="C73" s="596"/>
      <c r="D73" s="596"/>
      <c r="E73" s="596"/>
      <c r="F73" s="596"/>
      <c r="G73" s="57"/>
      <c r="H73" s="57"/>
      <c r="I73" s="57"/>
      <c r="J73" s="57"/>
      <c r="K73" s="57"/>
      <c r="L73" s="57"/>
      <c r="M73" s="57"/>
      <c r="N73" s="57"/>
      <c r="O73" s="57"/>
      <c r="P73" s="57"/>
      <c r="Q73" s="57"/>
    </row>
    <row r="74" spans="1:44" s="31" customFormat="1" ht="12.75" customHeight="1" x14ac:dyDescent="0.25">
      <c r="A74" s="427" t="s">
        <v>95</v>
      </c>
      <c r="B74" s="427"/>
      <c r="C74" s="427"/>
      <c r="D74" s="427"/>
      <c r="E74" s="427"/>
      <c r="F74" s="427"/>
      <c r="G74" s="427"/>
      <c r="H74" s="427"/>
      <c r="I74" s="427"/>
      <c r="J74" s="427"/>
      <c r="K74" s="427"/>
      <c r="L74" s="427"/>
      <c r="M74" s="427"/>
      <c r="N74" s="427"/>
      <c r="O74" s="427"/>
      <c r="P74" s="427"/>
      <c r="Q74" s="427"/>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row>
    <row r="75" spans="1:44" ht="12.75" customHeight="1" x14ac:dyDescent="0.25">
      <c r="A75" s="2"/>
      <c r="B75" s="442"/>
      <c r="C75" s="429"/>
      <c r="D75" s="589"/>
      <c r="E75" s="589"/>
      <c r="F75" s="589"/>
      <c r="G75" s="19"/>
      <c r="H75" s="19"/>
      <c r="I75" s="447"/>
      <c r="J75" s="429"/>
      <c r="K75" s="429"/>
      <c r="L75" s="430"/>
      <c r="M75" s="430"/>
      <c r="N75" s="430"/>
      <c r="O75" s="430"/>
      <c r="P75" s="430"/>
      <c r="Q75" s="430"/>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ht="12.75" customHeight="1" x14ac:dyDescent="0.25">
      <c r="A76" s="2"/>
      <c r="B76" s="4"/>
      <c r="C76" s="576"/>
      <c r="D76" s="577"/>
      <c r="E76" s="577"/>
      <c r="F76" s="577"/>
      <c r="G76" s="8"/>
      <c r="H76" s="8"/>
      <c r="I76" s="8"/>
      <c r="J76" s="479">
        <v>2017</v>
      </c>
      <c r="K76" s="479"/>
      <c r="L76" s="435">
        <v>2018</v>
      </c>
      <c r="M76" s="436"/>
      <c r="N76" s="437">
        <v>2019</v>
      </c>
      <c r="O76" s="436"/>
      <c r="P76" s="437">
        <v>2020</v>
      </c>
      <c r="Q76" s="436"/>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ht="25.5" x14ac:dyDescent="0.25">
      <c r="A77" s="47" t="s">
        <v>2</v>
      </c>
      <c r="B77" s="48" t="s">
        <v>3</v>
      </c>
      <c r="C77" s="590" t="s">
        <v>4</v>
      </c>
      <c r="D77" s="590" t="s">
        <v>12</v>
      </c>
      <c r="E77" s="590" t="s">
        <v>10</v>
      </c>
      <c r="F77" s="590" t="s">
        <v>11</v>
      </c>
      <c r="G77" s="49" t="s">
        <v>13</v>
      </c>
      <c r="H77" s="61" t="s">
        <v>22</v>
      </c>
      <c r="I77" s="63" t="s">
        <v>5</v>
      </c>
      <c r="J77" s="52" t="s">
        <v>25</v>
      </c>
      <c r="K77" s="52" t="s">
        <v>26</v>
      </c>
      <c r="L77" s="52" t="s">
        <v>25</v>
      </c>
      <c r="M77" s="52" t="s">
        <v>26</v>
      </c>
      <c r="N77" s="52" t="s">
        <v>25</v>
      </c>
      <c r="O77" s="52" t="s">
        <v>26</v>
      </c>
      <c r="P77" s="52" t="s">
        <v>25</v>
      </c>
      <c r="Q77" s="52" t="s">
        <v>26</v>
      </c>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ht="12.75" customHeight="1" x14ac:dyDescent="0.25">
      <c r="A78" s="438" t="s">
        <v>96</v>
      </c>
      <c r="B78" s="448" t="s">
        <v>6</v>
      </c>
      <c r="C78" s="580" t="s">
        <v>97</v>
      </c>
      <c r="D78" s="580" t="s">
        <v>23</v>
      </c>
      <c r="E78" s="580" t="s">
        <v>567</v>
      </c>
      <c r="F78" s="580" t="s">
        <v>100</v>
      </c>
      <c r="G78" s="448" t="s">
        <v>89</v>
      </c>
      <c r="H78" s="103" t="s">
        <v>79</v>
      </c>
      <c r="I78" s="107" t="s">
        <v>33</v>
      </c>
      <c r="J78" s="108">
        <v>8000</v>
      </c>
      <c r="K78" s="108">
        <v>4634</v>
      </c>
      <c r="L78" s="105">
        <f t="shared" ref="L78" si="7">SUM(L79:L82)</f>
        <v>3000</v>
      </c>
      <c r="M78" s="105">
        <f t="shared" ref="M78:Q78" si="8">SUM(M79:M82)</f>
        <v>0</v>
      </c>
      <c r="N78" s="105">
        <v>2000</v>
      </c>
      <c r="O78" s="105">
        <f t="shared" si="8"/>
        <v>0</v>
      </c>
      <c r="P78" s="401">
        <f t="shared" si="8"/>
        <v>3000</v>
      </c>
      <c r="Q78" s="105">
        <f t="shared" si="8"/>
        <v>0</v>
      </c>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ht="12.75" customHeight="1" x14ac:dyDescent="0.25">
      <c r="A79" s="439"/>
      <c r="B79" s="449"/>
      <c r="C79" s="581"/>
      <c r="D79" s="581"/>
      <c r="E79" s="581"/>
      <c r="F79" s="581"/>
      <c r="G79" s="449"/>
      <c r="H79" s="26" t="s">
        <v>17</v>
      </c>
      <c r="I79" s="81" t="s">
        <v>33</v>
      </c>
      <c r="J79" s="71" t="s">
        <v>33</v>
      </c>
      <c r="K79" s="100" t="s">
        <v>33</v>
      </c>
      <c r="L79" s="78">
        <v>750</v>
      </c>
      <c r="M79" s="79"/>
      <c r="N79" s="78">
        <v>500</v>
      </c>
      <c r="O79" s="79"/>
      <c r="P79" s="402">
        <v>750</v>
      </c>
      <c r="Q79" s="7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ht="12.75" customHeight="1" x14ac:dyDescent="0.25">
      <c r="A80" s="439"/>
      <c r="B80" s="449"/>
      <c r="C80" s="581"/>
      <c r="D80" s="581"/>
      <c r="E80" s="581"/>
      <c r="F80" s="581"/>
      <c r="G80" s="449"/>
      <c r="H80" s="26" t="s">
        <v>0</v>
      </c>
      <c r="I80" s="81" t="s">
        <v>33</v>
      </c>
      <c r="J80" s="71" t="s">
        <v>33</v>
      </c>
      <c r="K80" s="100" t="s">
        <v>33</v>
      </c>
      <c r="L80" s="78">
        <v>45</v>
      </c>
      <c r="M80" s="79"/>
      <c r="N80" s="78">
        <v>30</v>
      </c>
      <c r="O80" s="79"/>
      <c r="P80" s="402">
        <v>45</v>
      </c>
      <c r="Q80" s="7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ht="12.75" customHeight="1" x14ac:dyDescent="0.25">
      <c r="A81" s="439"/>
      <c r="B81" s="449"/>
      <c r="C81" s="581"/>
      <c r="D81" s="581"/>
      <c r="E81" s="581"/>
      <c r="F81" s="581"/>
      <c r="G81" s="449"/>
      <c r="H81" s="26" t="s">
        <v>1</v>
      </c>
      <c r="I81" s="81" t="s">
        <v>33</v>
      </c>
      <c r="J81" s="71" t="s">
        <v>33</v>
      </c>
      <c r="K81" s="100" t="s">
        <v>33</v>
      </c>
      <c r="L81" s="78">
        <v>105</v>
      </c>
      <c r="M81" s="79"/>
      <c r="N81" s="78">
        <v>70</v>
      </c>
      <c r="O81" s="79"/>
      <c r="P81" s="402">
        <v>105</v>
      </c>
      <c r="Q81" s="7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ht="12.75" customHeight="1" x14ac:dyDescent="0.25">
      <c r="A82" s="439"/>
      <c r="B82" s="449"/>
      <c r="C82" s="581"/>
      <c r="D82" s="581"/>
      <c r="E82" s="581"/>
      <c r="F82" s="581"/>
      <c r="G82" s="449"/>
      <c r="H82" s="26" t="s">
        <v>18</v>
      </c>
      <c r="I82" s="81" t="s">
        <v>33</v>
      </c>
      <c r="J82" s="71" t="s">
        <v>33</v>
      </c>
      <c r="K82" s="100" t="s">
        <v>33</v>
      </c>
      <c r="L82" s="78">
        <v>2100</v>
      </c>
      <c r="M82" s="79"/>
      <c r="N82" s="78">
        <v>1400</v>
      </c>
      <c r="O82" s="79"/>
      <c r="P82" s="402">
        <v>2100</v>
      </c>
      <c r="Q82" s="7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ht="12.75" customHeight="1" x14ac:dyDescent="0.25">
      <c r="A83" s="439"/>
      <c r="B83" s="431" t="s">
        <v>7</v>
      </c>
      <c r="C83" s="441" t="s">
        <v>98</v>
      </c>
      <c r="D83" s="441" t="s">
        <v>23</v>
      </c>
      <c r="E83" s="441" t="s">
        <v>99</v>
      </c>
      <c r="F83" s="441" t="s">
        <v>100</v>
      </c>
      <c r="G83" s="431" t="s">
        <v>89</v>
      </c>
      <c r="H83" s="103" t="s">
        <v>79</v>
      </c>
      <c r="I83" s="399" t="s">
        <v>33</v>
      </c>
      <c r="J83" s="105">
        <v>4000</v>
      </c>
      <c r="K83" s="105">
        <v>2538</v>
      </c>
      <c r="L83" s="105">
        <f t="shared" ref="L83" si="9">SUM(L84:L87)</f>
        <v>3000</v>
      </c>
      <c r="M83" s="105">
        <f t="shared" ref="M83" si="10">SUM(M84:M87)</f>
        <v>0</v>
      </c>
      <c r="N83" s="105">
        <v>2000</v>
      </c>
      <c r="O83" s="105">
        <f t="shared" ref="O83" si="11">SUM(O84:O87)</f>
        <v>0</v>
      </c>
      <c r="P83" s="401">
        <f t="shared" ref="P83" si="12">SUM(P84:P87)</f>
        <v>3000</v>
      </c>
      <c r="Q83" s="105">
        <f t="shared" ref="Q83" si="13">SUM(Q84:Q87)</f>
        <v>0</v>
      </c>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1:44" ht="12.75" customHeight="1" x14ac:dyDescent="0.25">
      <c r="A84" s="439"/>
      <c r="B84" s="431"/>
      <c r="C84" s="441"/>
      <c r="D84" s="441"/>
      <c r="E84" s="441"/>
      <c r="F84" s="441"/>
      <c r="G84" s="431"/>
      <c r="H84" s="26" t="s">
        <v>17</v>
      </c>
      <c r="I84" s="106" t="s">
        <v>33</v>
      </c>
      <c r="J84" s="71" t="s">
        <v>33</v>
      </c>
      <c r="K84" s="100" t="s">
        <v>33</v>
      </c>
      <c r="L84" s="78">
        <v>750</v>
      </c>
      <c r="M84" s="79"/>
      <c r="N84" s="78">
        <v>500</v>
      </c>
      <c r="O84" s="79"/>
      <c r="P84" s="402">
        <v>750</v>
      </c>
      <c r="Q84" s="7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1:44" ht="12.75" customHeight="1" x14ac:dyDescent="0.25">
      <c r="A85" s="439"/>
      <c r="B85" s="431"/>
      <c r="C85" s="441"/>
      <c r="D85" s="441"/>
      <c r="E85" s="441"/>
      <c r="F85" s="441"/>
      <c r="G85" s="431"/>
      <c r="H85" s="26" t="s">
        <v>0</v>
      </c>
      <c r="I85" s="106" t="s">
        <v>33</v>
      </c>
      <c r="J85" s="71" t="s">
        <v>33</v>
      </c>
      <c r="K85" s="100" t="s">
        <v>33</v>
      </c>
      <c r="L85" s="78">
        <v>45</v>
      </c>
      <c r="M85" s="79"/>
      <c r="N85" s="78">
        <v>30</v>
      </c>
      <c r="O85" s="79"/>
      <c r="P85" s="402">
        <v>45</v>
      </c>
      <c r="Q85" s="7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1:44" ht="12.75" customHeight="1" x14ac:dyDescent="0.25">
      <c r="A86" s="439"/>
      <c r="B86" s="431"/>
      <c r="C86" s="441"/>
      <c r="D86" s="441"/>
      <c r="E86" s="441"/>
      <c r="F86" s="441"/>
      <c r="G86" s="431"/>
      <c r="H86" s="26" t="s">
        <v>1</v>
      </c>
      <c r="I86" s="106" t="s">
        <v>33</v>
      </c>
      <c r="J86" s="71" t="s">
        <v>33</v>
      </c>
      <c r="K86" s="100" t="s">
        <v>33</v>
      </c>
      <c r="L86" s="78">
        <v>105</v>
      </c>
      <c r="M86" s="79"/>
      <c r="N86" s="78">
        <v>70</v>
      </c>
      <c r="O86" s="79"/>
      <c r="P86" s="402">
        <v>105</v>
      </c>
      <c r="Q86" s="7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1:44" ht="12.75" customHeight="1" x14ac:dyDescent="0.25">
      <c r="A87" s="439"/>
      <c r="B87" s="431"/>
      <c r="C87" s="441"/>
      <c r="D87" s="441"/>
      <c r="E87" s="441"/>
      <c r="F87" s="441"/>
      <c r="G87" s="431"/>
      <c r="H87" s="26" t="s">
        <v>18</v>
      </c>
      <c r="I87" s="106" t="s">
        <v>33</v>
      </c>
      <c r="J87" s="71" t="s">
        <v>33</v>
      </c>
      <c r="K87" s="100" t="s">
        <v>33</v>
      </c>
      <c r="L87" s="78">
        <v>2100</v>
      </c>
      <c r="M87" s="79"/>
      <c r="N87" s="78">
        <v>1400</v>
      </c>
      <c r="O87" s="79"/>
      <c r="P87" s="402">
        <v>2100</v>
      </c>
      <c r="Q87" s="7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1:44" ht="12.75" customHeight="1" x14ac:dyDescent="0.25">
      <c r="A88" s="2"/>
      <c r="B88" s="2"/>
      <c r="C88" s="574"/>
      <c r="D88" s="575"/>
      <c r="E88" s="575"/>
      <c r="F88" s="575"/>
      <c r="G88" s="7"/>
      <c r="H88" s="7"/>
      <c r="I88" s="2"/>
      <c r="J88" s="14"/>
      <c r="K88" s="14"/>
      <c r="L88" s="14"/>
      <c r="M88" s="14"/>
      <c r="N88" s="14"/>
      <c r="O88" s="14"/>
      <c r="P88" s="14"/>
      <c r="Q88" s="14"/>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1:44" ht="12.75" customHeight="1" x14ac:dyDescent="0.25">
      <c r="A89" s="2"/>
      <c r="B89" s="4"/>
      <c r="C89" s="576"/>
      <c r="D89" s="577"/>
      <c r="E89" s="577"/>
      <c r="F89" s="577"/>
      <c r="G89" s="8"/>
      <c r="H89" s="8"/>
      <c r="I89" s="8"/>
      <c r="J89" s="433">
        <v>2017</v>
      </c>
      <c r="K89" s="434"/>
      <c r="L89" s="435">
        <v>2018</v>
      </c>
      <c r="M89" s="436"/>
      <c r="N89" s="437">
        <v>2019</v>
      </c>
      <c r="O89" s="436"/>
      <c r="P89" s="437">
        <v>2020</v>
      </c>
      <c r="Q89" s="436"/>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1:44" ht="25.5" x14ac:dyDescent="0.25">
      <c r="A90" s="50" t="s">
        <v>2</v>
      </c>
      <c r="B90" s="53" t="s">
        <v>3</v>
      </c>
      <c r="C90" s="578" t="s">
        <v>9</v>
      </c>
      <c r="D90" s="578" t="s">
        <v>12</v>
      </c>
      <c r="E90" s="578" t="s">
        <v>10</v>
      </c>
      <c r="F90" s="578" t="s">
        <v>11</v>
      </c>
      <c r="G90" s="54" t="s">
        <v>13</v>
      </c>
      <c r="H90" s="55" t="s">
        <v>22</v>
      </c>
      <c r="I90" s="63" t="s">
        <v>5</v>
      </c>
      <c r="J90" s="52" t="s">
        <v>25</v>
      </c>
      <c r="K90" s="52" t="s">
        <v>26</v>
      </c>
      <c r="L90" s="52" t="s">
        <v>25</v>
      </c>
      <c r="M90" s="52" t="s">
        <v>26</v>
      </c>
      <c r="N90" s="52" t="s">
        <v>25</v>
      </c>
      <c r="O90" s="52" t="s">
        <v>26</v>
      </c>
      <c r="P90" s="52" t="s">
        <v>25</v>
      </c>
      <c r="Q90" s="52" t="s">
        <v>26</v>
      </c>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1:44" ht="12.75" customHeight="1" x14ac:dyDescent="0.25">
      <c r="A91" s="440" t="s">
        <v>101</v>
      </c>
      <c r="B91" s="431" t="s">
        <v>6</v>
      </c>
      <c r="C91" s="441" t="s">
        <v>582</v>
      </c>
      <c r="D91" s="441" t="s">
        <v>23</v>
      </c>
      <c r="E91" s="441" t="s">
        <v>102</v>
      </c>
      <c r="F91" s="441" t="s">
        <v>100</v>
      </c>
      <c r="G91" s="431" t="s">
        <v>89</v>
      </c>
      <c r="H91" s="103" t="s">
        <v>79</v>
      </c>
      <c r="I91" s="104">
        <v>19975</v>
      </c>
      <c r="J91" s="108">
        <v>20000</v>
      </c>
      <c r="K91" s="108">
        <v>36650</v>
      </c>
      <c r="L91" s="108">
        <f t="shared" ref="L91:Q91" si="14">SUM(L92:L95)</f>
        <v>15000</v>
      </c>
      <c r="M91" s="108">
        <f t="shared" si="14"/>
        <v>0</v>
      </c>
      <c r="N91" s="108">
        <f>SUM(N92:N95)</f>
        <v>10000</v>
      </c>
      <c r="O91" s="108">
        <f t="shared" si="14"/>
        <v>0</v>
      </c>
      <c r="P91" s="401">
        <f t="shared" si="14"/>
        <v>15000</v>
      </c>
      <c r="Q91" s="108">
        <f t="shared" si="14"/>
        <v>0</v>
      </c>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1:44" ht="12.75" customHeight="1" x14ac:dyDescent="0.25">
      <c r="A92" s="440"/>
      <c r="B92" s="431"/>
      <c r="C92" s="441"/>
      <c r="D92" s="441"/>
      <c r="E92" s="441"/>
      <c r="F92" s="441"/>
      <c r="G92" s="431"/>
      <c r="H92" s="26" t="s">
        <v>17</v>
      </c>
      <c r="I92" s="71">
        <v>4993.75</v>
      </c>
      <c r="J92" s="71">
        <v>5000</v>
      </c>
      <c r="K92" s="100">
        <v>14818</v>
      </c>
      <c r="L92" s="79">
        <v>3750</v>
      </c>
      <c r="M92" s="79"/>
      <c r="N92" s="79">
        <v>2500</v>
      </c>
      <c r="O92" s="79"/>
      <c r="P92" s="402">
        <v>3750</v>
      </c>
      <c r="Q92" s="7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1:44" ht="12.75" customHeight="1" x14ac:dyDescent="0.25">
      <c r="A93" s="440"/>
      <c r="B93" s="431"/>
      <c r="C93" s="441"/>
      <c r="D93" s="441"/>
      <c r="E93" s="441"/>
      <c r="F93" s="441"/>
      <c r="G93" s="431"/>
      <c r="H93" s="26" t="s">
        <v>0</v>
      </c>
      <c r="I93" s="71">
        <v>299.625</v>
      </c>
      <c r="J93" s="71">
        <v>300</v>
      </c>
      <c r="K93" s="100">
        <v>631</v>
      </c>
      <c r="L93" s="79">
        <v>225</v>
      </c>
      <c r="M93" s="79"/>
      <c r="N93" s="79">
        <v>150</v>
      </c>
      <c r="O93" s="79"/>
      <c r="P93" s="402">
        <v>225</v>
      </c>
      <c r="Q93" s="7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1:44" ht="12.75" customHeight="1" x14ac:dyDescent="0.25">
      <c r="A94" s="440"/>
      <c r="B94" s="431"/>
      <c r="C94" s="441"/>
      <c r="D94" s="441"/>
      <c r="E94" s="441"/>
      <c r="F94" s="441"/>
      <c r="G94" s="431"/>
      <c r="H94" s="26" t="s">
        <v>1</v>
      </c>
      <c r="I94" s="71">
        <v>699.12500000000011</v>
      </c>
      <c r="J94" s="71">
        <v>700</v>
      </c>
      <c r="K94" s="100">
        <v>2188</v>
      </c>
      <c r="L94" s="79">
        <v>525</v>
      </c>
      <c r="M94" s="79"/>
      <c r="N94" s="79">
        <v>350</v>
      </c>
      <c r="O94" s="79"/>
      <c r="P94" s="402">
        <v>525</v>
      </c>
      <c r="Q94" s="7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1:44" ht="12.75" customHeight="1" x14ac:dyDescent="0.25">
      <c r="A95" s="440"/>
      <c r="B95" s="431"/>
      <c r="C95" s="441"/>
      <c r="D95" s="441"/>
      <c r="E95" s="441"/>
      <c r="F95" s="441"/>
      <c r="G95" s="431"/>
      <c r="H95" s="26" t="s">
        <v>18</v>
      </c>
      <c r="I95" s="71">
        <v>13982.5</v>
      </c>
      <c r="J95" s="71">
        <v>14000</v>
      </c>
      <c r="K95" s="100">
        <v>19013</v>
      </c>
      <c r="L95" s="80">
        <v>10500</v>
      </c>
      <c r="M95" s="80"/>
      <c r="N95" s="80">
        <v>7000</v>
      </c>
      <c r="O95" s="80"/>
      <c r="P95" s="403">
        <v>10500</v>
      </c>
      <c r="Q95" s="80"/>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1:44" ht="12.75" customHeight="1" x14ac:dyDescent="0.25">
      <c r="A96" s="11"/>
      <c r="B96" s="11"/>
      <c r="C96" s="575"/>
      <c r="D96" s="575"/>
      <c r="E96" s="575"/>
      <c r="F96" s="575"/>
      <c r="G96" s="7"/>
      <c r="H96" s="7"/>
      <c r="I96" s="2"/>
      <c r="J96" s="14"/>
      <c r="K96" s="14"/>
      <c r="L96" s="14"/>
      <c r="M96" s="14"/>
      <c r="N96" s="14"/>
      <c r="O96" s="14"/>
      <c r="P96" s="14"/>
      <c r="Q96" s="14"/>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1:44" s="29" customFormat="1" ht="12.75" customHeight="1" x14ac:dyDescent="0.2">
      <c r="A97" s="59" t="s">
        <v>27</v>
      </c>
      <c r="B97" s="24"/>
      <c r="C97" s="587"/>
      <c r="D97" s="587"/>
      <c r="E97" s="587"/>
      <c r="F97" s="587"/>
      <c r="G97" s="21"/>
      <c r="H97" s="22"/>
      <c r="I97" s="22"/>
      <c r="J97" s="23"/>
      <c r="K97" s="23"/>
      <c r="L97" s="23"/>
      <c r="M97" s="23"/>
      <c r="N97" s="23"/>
      <c r="O97" s="23"/>
      <c r="P97" s="33"/>
      <c r="Q97" s="33"/>
    </row>
    <row r="98" spans="1:44" s="29" customFormat="1" ht="12.75" customHeight="1" x14ac:dyDescent="0.2">
      <c r="A98" s="432" t="s">
        <v>103</v>
      </c>
      <c r="B98" s="432"/>
      <c r="C98" s="432"/>
      <c r="D98" s="432"/>
      <c r="E98" s="432"/>
      <c r="F98" s="432"/>
      <c r="G98" s="432"/>
      <c r="H98" s="432"/>
      <c r="I98" s="432"/>
      <c r="J98" s="432"/>
      <c r="K98" s="432"/>
      <c r="L98" s="432"/>
      <c r="M98" s="432"/>
      <c r="N98" s="432"/>
      <c r="O98" s="432"/>
      <c r="P98" s="432"/>
      <c r="Q98" s="432"/>
    </row>
    <row r="99" spans="1:44" s="34" customFormat="1" ht="12.75" customHeight="1" x14ac:dyDescent="0.25">
      <c r="A99" s="20"/>
      <c r="B99" s="446"/>
      <c r="C99" s="444"/>
      <c r="D99" s="589"/>
      <c r="E99" s="589"/>
      <c r="F99" s="589"/>
      <c r="G99" s="19"/>
      <c r="H99" s="19"/>
      <c r="I99" s="443"/>
      <c r="J99" s="444"/>
      <c r="K99" s="444"/>
      <c r="L99" s="445"/>
      <c r="M99" s="445"/>
      <c r="N99" s="445"/>
      <c r="O99" s="445"/>
      <c r="P99" s="445"/>
      <c r="Q99" s="445"/>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row>
    <row r="100" spans="1:44" ht="12.75" customHeight="1" x14ac:dyDescent="0.25">
      <c r="A100" s="2"/>
      <c r="B100" s="4"/>
      <c r="C100" s="576"/>
      <c r="D100" s="577"/>
      <c r="E100" s="577"/>
      <c r="F100" s="577"/>
      <c r="G100" s="8"/>
      <c r="H100" s="8"/>
      <c r="I100" s="8"/>
      <c r="J100" s="492">
        <v>2017</v>
      </c>
      <c r="K100" s="492"/>
      <c r="L100" s="459">
        <v>2018</v>
      </c>
      <c r="M100" s="451"/>
      <c r="N100" s="450">
        <v>2019</v>
      </c>
      <c r="O100" s="451"/>
      <c r="P100" s="450">
        <v>2020</v>
      </c>
      <c r="Q100" s="451"/>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1:44" ht="25.5" x14ac:dyDescent="0.25">
      <c r="A101" s="50" t="s">
        <v>2</v>
      </c>
      <c r="B101" s="53" t="s">
        <v>3</v>
      </c>
      <c r="C101" s="578" t="s">
        <v>9</v>
      </c>
      <c r="D101" s="578" t="s">
        <v>12</v>
      </c>
      <c r="E101" s="578" t="s">
        <v>10</v>
      </c>
      <c r="F101" s="578" t="s">
        <v>11</v>
      </c>
      <c r="G101" s="41" t="s">
        <v>13</v>
      </c>
      <c r="H101" s="62" t="s">
        <v>22</v>
      </c>
      <c r="I101" s="51" t="s">
        <v>5</v>
      </c>
      <c r="J101" s="42" t="s">
        <v>25</v>
      </c>
      <c r="K101" s="42" t="s">
        <v>26</v>
      </c>
      <c r="L101" s="42" t="s">
        <v>25</v>
      </c>
      <c r="M101" s="42" t="s">
        <v>26</v>
      </c>
      <c r="N101" s="42" t="s">
        <v>25</v>
      </c>
      <c r="O101" s="42" t="s">
        <v>26</v>
      </c>
      <c r="P101" s="42" t="s">
        <v>25</v>
      </c>
      <c r="Q101" s="42" t="s">
        <v>26</v>
      </c>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1:44" ht="12.75" customHeight="1" x14ac:dyDescent="0.25">
      <c r="A102" s="440" t="s">
        <v>104</v>
      </c>
      <c r="B102" s="431" t="s">
        <v>6</v>
      </c>
      <c r="C102" s="441" t="s">
        <v>583</v>
      </c>
      <c r="D102" s="441" t="s">
        <v>23</v>
      </c>
      <c r="E102" s="441" t="s">
        <v>105</v>
      </c>
      <c r="F102" s="441" t="s">
        <v>100</v>
      </c>
      <c r="G102" s="431" t="s">
        <v>89</v>
      </c>
      <c r="H102" s="103" t="s">
        <v>79</v>
      </c>
      <c r="I102" s="109">
        <v>3301</v>
      </c>
      <c r="J102" s="108">
        <v>10000</v>
      </c>
      <c r="K102" s="108">
        <f t="shared" ref="K102:P102" si="15">SUM(K103:K106)</f>
        <v>5856</v>
      </c>
      <c r="L102" s="108">
        <f t="shared" si="15"/>
        <v>3000</v>
      </c>
      <c r="M102" s="108">
        <f t="shared" si="15"/>
        <v>0</v>
      </c>
      <c r="N102" s="105">
        <v>2000</v>
      </c>
      <c r="O102" s="108">
        <f t="shared" si="15"/>
        <v>0</v>
      </c>
      <c r="P102" s="108">
        <f t="shared" si="15"/>
        <v>3000</v>
      </c>
      <c r="Q102" s="108">
        <f>SUM(Q103:Q106)</f>
        <v>0</v>
      </c>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1:44" ht="12.75" customHeight="1" x14ac:dyDescent="0.25">
      <c r="A103" s="440"/>
      <c r="B103" s="431"/>
      <c r="C103" s="441"/>
      <c r="D103" s="441"/>
      <c r="E103" s="441"/>
      <c r="F103" s="441"/>
      <c r="G103" s="431"/>
      <c r="H103" s="26" t="s">
        <v>17</v>
      </c>
      <c r="I103" s="398">
        <v>825.25</v>
      </c>
      <c r="J103" s="78">
        <v>2000</v>
      </c>
      <c r="K103" s="78">
        <v>2038</v>
      </c>
      <c r="L103" s="79">
        <v>750</v>
      </c>
      <c r="M103" s="79"/>
      <c r="N103" s="78">
        <v>500</v>
      </c>
      <c r="O103" s="79"/>
      <c r="P103" s="79">
        <v>750</v>
      </c>
      <c r="Q103" s="7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1:44" ht="12.75" customHeight="1" x14ac:dyDescent="0.25">
      <c r="A104" s="440"/>
      <c r="B104" s="431"/>
      <c r="C104" s="441"/>
      <c r="D104" s="441"/>
      <c r="E104" s="441"/>
      <c r="F104" s="441"/>
      <c r="G104" s="431"/>
      <c r="H104" s="26" t="s">
        <v>0</v>
      </c>
      <c r="I104" s="398">
        <v>49.515000000000001</v>
      </c>
      <c r="J104" s="78">
        <v>300</v>
      </c>
      <c r="K104" s="78">
        <v>102</v>
      </c>
      <c r="L104" s="79">
        <v>45</v>
      </c>
      <c r="M104" s="79"/>
      <c r="N104" s="78">
        <v>30</v>
      </c>
      <c r="O104" s="79"/>
      <c r="P104" s="79">
        <v>45</v>
      </c>
      <c r="Q104" s="7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1:44" ht="12.75" customHeight="1" x14ac:dyDescent="0.25">
      <c r="A105" s="440"/>
      <c r="B105" s="431"/>
      <c r="C105" s="441"/>
      <c r="D105" s="441"/>
      <c r="E105" s="441"/>
      <c r="F105" s="441"/>
      <c r="G105" s="431"/>
      <c r="H105" s="26" t="s">
        <v>1</v>
      </c>
      <c r="I105" s="398">
        <v>115.53500000000001</v>
      </c>
      <c r="J105" s="78">
        <v>700</v>
      </c>
      <c r="K105" s="78">
        <v>466</v>
      </c>
      <c r="L105" s="79">
        <v>105</v>
      </c>
      <c r="M105" s="79"/>
      <c r="N105" s="78">
        <v>70</v>
      </c>
      <c r="O105" s="79"/>
      <c r="P105" s="79">
        <v>105</v>
      </c>
      <c r="Q105" s="7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1:44" ht="12.75" customHeight="1" x14ac:dyDescent="0.25">
      <c r="A106" s="440"/>
      <c r="B106" s="431"/>
      <c r="C106" s="441"/>
      <c r="D106" s="441"/>
      <c r="E106" s="441"/>
      <c r="F106" s="441"/>
      <c r="G106" s="431"/>
      <c r="H106" s="26" t="s">
        <v>18</v>
      </c>
      <c r="I106" s="398">
        <v>2310.6999999999998</v>
      </c>
      <c r="J106" s="78">
        <v>7000</v>
      </c>
      <c r="K106" s="78">
        <v>3250</v>
      </c>
      <c r="L106" s="79">
        <v>2100</v>
      </c>
      <c r="M106" s="79"/>
      <c r="N106" s="78">
        <v>1400</v>
      </c>
      <c r="O106" s="79"/>
      <c r="P106" s="79">
        <v>2100</v>
      </c>
      <c r="Q106" s="7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1:44" ht="12.75" customHeight="1" x14ac:dyDescent="0.25">
      <c r="A107" s="440"/>
      <c r="B107" s="431" t="s">
        <v>7</v>
      </c>
      <c r="C107" s="441" t="s">
        <v>106</v>
      </c>
      <c r="D107" s="441" t="s">
        <v>23</v>
      </c>
      <c r="E107" s="441" t="s">
        <v>107</v>
      </c>
      <c r="F107" s="441" t="s">
        <v>108</v>
      </c>
      <c r="G107" s="431" t="s">
        <v>89</v>
      </c>
      <c r="H107" s="103" t="s">
        <v>79</v>
      </c>
      <c r="I107" s="109">
        <v>5301</v>
      </c>
      <c r="J107" s="108">
        <f>SUM(J108:J111)</f>
        <v>4000</v>
      </c>
      <c r="K107" s="108">
        <f t="shared" ref="K107:Q107" si="16">SUM(K108:K111)</f>
        <v>16274</v>
      </c>
      <c r="L107" s="108">
        <f t="shared" si="16"/>
        <v>10000</v>
      </c>
      <c r="M107" s="108">
        <f t="shared" si="16"/>
        <v>0</v>
      </c>
      <c r="N107" s="108">
        <v>7000</v>
      </c>
      <c r="O107" s="108">
        <f t="shared" si="16"/>
        <v>0</v>
      </c>
      <c r="P107" s="108">
        <f t="shared" si="16"/>
        <v>10000</v>
      </c>
      <c r="Q107" s="108">
        <f t="shared" si="16"/>
        <v>0</v>
      </c>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1:44" ht="12.75" customHeight="1" x14ac:dyDescent="0.25">
      <c r="A108" s="440"/>
      <c r="B108" s="431"/>
      <c r="C108" s="441"/>
      <c r="D108" s="441"/>
      <c r="E108" s="441"/>
      <c r="F108" s="441"/>
      <c r="G108" s="431"/>
      <c r="H108" s="26" t="s">
        <v>17</v>
      </c>
      <c r="I108" s="398">
        <v>1325.25</v>
      </c>
      <c r="J108" s="78">
        <v>1000</v>
      </c>
      <c r="K108" s="78">
        <v>6489</v>
      </c>
      <c r="L108" s="79">
        <v>2500</v>
      </c>
      <c r="M108" s="79"/>
      <c r="N108" s="79">
        <v>1750</v>
      </c>
      <c r="O108" s="79"/>
      <c r="P108" s="79">
        <v>2500</v>
      </c>
      <c r="Q108" s="7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1:44" ht="12.75" customHeight="1" x14ac:dyDescent="0.25">
      <c r="A109" s="440"/>
      <c r="B109" s="431"/>
      <c r="C109" s="441"/>
      <c r="D109" s="441"/>
      <c r="E109" s="441"/>
      <c r="F109" s="441"/>
      <c r="G109" s="431"/>
      <c r="H109" s="26" t="s">
        <v>0</v>
      </c>
      <c r="I109" s="398">
        <v>79.515000000000001</v>
      </c>
      <c r="J109" s="78">
        <v>60</v>
      </c>
      <c r="K109" s="78">
        <v>62</v>
      </c>
      <c r="L109" s="79">
        <v>150</v>
      </c>
      <c r="M109" s="79"/>
      <c r="N109" s="79">
        <v>105</v>
      </c>
      <c r="O109" s="79"/>
      <c r="P109" s="79">
        <v>150</v>
      </c>
      <c r="Q109" s="7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1:44" ht="12.75" customHeight="1" x14ac:dyDescent="0.25">
      <c r="A110" s="440"/>
      <c r="B110" s="431"/>
      <c r="C110" s="441"/>
      <c r="D110" s="441"/>
      <c r="E110" s="441"/>
      <c r="F110" s="441"/>
      <c r="G110" s="431"/>
      <c r="H110" s="26" t="s">
        <v>1</v>
      </c>
      <c r="I110" s="398">
        <v>185.53500000000003</v>
      </c>
      <c r="J110" s="78">
        <v>140</v>
      </c>
      <c r="K110" s="78">
        <v>365</v>
      </c>
      <c r="L110" s="79">
        <v>350</v>
      </c>
      <c r="M110" s="79"/>
      <c r="N110" s="79">
        <v>245.00000000000003</v>
      </c>
      <c r="O110" s="79"/>
      <c r="P110" s="79">
        <v>350</v>
      </c>
      <c r="Q110" s="7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1:44" ht="12.75" customHeight="1" x14ac:dyDescent="0.25">
      <c r="A111" s="440"/>
      <c r="B111" s="431"/>
      <c r="C111" s="441"/>
      <c r="D111" s="441"/>
      <c r="E111" s="441"/>
      <c r="F111" s="441"/>
      <c r="G111" s="431"/>
      <c r="H111" s="26" t="s">
        <v>18</v>
      </c>
      <c r="I111" s="398">
        <v>3710.7</v>
      </c>
      <c r="J111" s="78">
        <v>2800</v>
      </c>
      <c r="K111" s="78">
        <v>9358</v>
      </c>
      <c r="L111" s="79">
        <v>7000</v>
      </c>
      <c r="M111" s="79"/>
      <c r="N111" s="79">
        <v>4900</v>
      </c>
      <c r="O111" s="79"/>
      <c r="P111" s="79">
        <v>7000</v>
      </c>
      <c r="Q111" s="7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1:44" ht="12.75" customHeight="1" x14ac:dyDescent="0.25">
      <c r="A112" s="440"/>
      <c r="B112" s="431" t="s">
        <v>8</v>
      </c>
      <c r="C112" s="441" t="s">
        <v>109</v>
      </c>
      <c r="D112" s="441" t="s">
        <v>23</v>
      </c>
      <c r="E112" s="441" t="s">
        <v>110</v>
      </c>
      <c r="F112" s="441" t="s">
        <v>108</v>
      </c>
      <c r="G112" s="431" t="s">
        <v>89</v>
      </c>
      <c r="H112" s="103" t="s">
        <v>79</v>
      </c>
      <c r="I112" s="109" t="s">
        <v>33</v>
      </c>
      <c r="J112" s="108">
        <f>SUM(J113:J116)</f>
        <v>4000</v>
      </c>
      <c r="K112" s="108">
        <v>2461</v>
      </c>
      <c r="L112" s="108">
        <f t="shared" ref="L112:Q112" si="17">SUM(L113:L116)</f>
        <v>3000</v>
      </c>
      <c r="M112" s="108">
        <f t="shared" si="17"/>
        <v>0</v>
      </c>
      <c r="N112" s="105">
        <v>2000</v>
      </c>
      <c r="O112" s="108">
        <f t="shared" si="17"/>
        <v>0</v>
      </c>
      <c r="P112" s="108">
        <f t="shared" si="17"/>
        <v>3000</v>
      </c>
      <c r="Q112" s="108">
        <f t="shared" si="17"/>
        <v>0</v>
      </c>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1:44" ht="12.75" customHeight="1" x14ac:dyDescent="0.25">
      <c r="A113" s="440"/>
      <c r="B113" s="431"/>
      <c r="C113" s="441"/>
      <c r="D113" s="441"/>
      <c r="E113" s="441"/>
      <c r="F113" s="441"/>
      <c r="G113" s="431"/>
      <c r="H113" s="26" t="s">
        <v>17</v>
      </c>
      <c r="I113" s="25" t="s">
        <v>33</v>
      </c>
      <c r="J113" s="78">
        <v>1000</v>
      </c>
      <c r="K113" s="71" t="s">
        <v>33</v>
      </c>
      <c r="L113" s="79">
        <v>750</v>
      </c>
      <c r="M113" s="79"/>
      <c r="N113" s="78">
        <v>500</v>
      </c>
      <c r="O113" s="79"/>
      <c r="P113" s="79">
        <v>750</v>
      </c>
      <c r="Q113" s="7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1:44" ht="12.75" customHeight="1" x14ac:dyDescent="0.25">
      <c r="A114" s="440"/>
      <c r="B114" s="431"/>
      <c r="C114" s="441"/>
      <c r="D114" s="441"/>
      <c r="E114" s="441"/>
      <c r="F114" s="441"/>
      <c r="G114" s="431"/>
      <c r="H114" s="26" t="s">
        <v>0</v>
      </c>
      <c r="I114" s="25" t="s">
        <v>33</v>
      </c>
      <c r="J114" s="78">
        <v>60</v>
      </c>
      <c r="K114" s="71" t="s">
        <v>33</v>
      </c>
      <c r="L114" s="79">
        <v>45</v>
      </c>
      <c r="M114" s="79"/>
      <c r="N114" s="78">
        <v>30</v>
      </c>
      <c r="O114" s="79"/>
      <c r="P114" s="79">
        <v>45</v>
      </c>
      <c r="Q114" s="7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1:44" ht="12.75" customHeight="1" x14ac:dyDescent="0.25">
      <c r="A115" s="440"/>
      <c r="B115" s="431"/>
      <c r="C115" s="441"/>
      <c r="D115" s="441"/>
      <c r="E115" s="441"/>
      <c r="F115" s="441"/>
      <c r="G115" s="431"/>
      <c r="H115" s="26" t="s">
        <v>1</v>
      </c>
      <c r="I115" s="25" t="s">
        <v>33</v>
      </c>
      <c r="J115" s="78">
        <v>140</v>
      </c>
      <c r="K115" s="71" t="s">
        <v>33</v>
      </c>
      <c r="L115" s="79">
        <v>105</v>
      </c>
      <c r="M115" s="79"/>
      <c r="N115" s="78">
        <v>70</v>
      </c>
      <c r="O115" s="79"/>
      <c r="P115" s="79">
        <v>105</v>
      </c>
      <c r="Q115" s="7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row r="116" spans="1:44" ht="12.75" customHeight="1" x14ac:dyDescent="0.25">
      <c r="A116" s="440"/>
      <c r="B116" s="431"/>
      <c r="C116" s="441"/>
      <c r="D116" s="441"/>
      <c r="E116" s="441"/>
      <c r="F116" s="441"/>
      <c r="G116" s="431"/>
      <c r="H116" s="26" t="s">
        <v>18</v>
      </c>
      <c r="I116" s="25" t="s">
        <v>33</v>
      </c>
      <c r="J116" s="78">
        <v>2800</v>
      </c>
      <c r="K116" s="71" t="s">
        <v>33</v>
      </c>
      <c r="L116" s="79">
        <v>2100</v>
      </c>
      <c r="M116" s="79"/>
      <c r="N116" s="78">
        <v>1400</v>
      </c>
      <c r="O116" s="79"/>
      <c r="P116" s="79">
        <v>2100</v>
      </c>
      <c r="Q116" s="7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row>
    <row r="117" spans="1:44" ht="12.75" customHeight="1" x14ac:dyDescent="0.25">
      <c r="A117" s="2"/>
      <c r="B117" s="2"/>
      <c r="C117" s="574"/>
      <c r="D117" s="575"/>
      <c r="E117" s="575"/>
      <c r="F117" s="575"/>
      <c r="G117" s="7"/>
      <c r="H117" s="7"/>
      <c r="I117" s="2"/>
      <c r="J117" s="14"/>
      <c r="K117" s="14"/>
      <c r="L117" s="14"/>
      <c r="M117" s="14"/>
      <c r="N117" s="14"/>
      <c r="O117" s="14"/>
      <c r="P117" s="14"/>
      <c r="Q117" s="14"/>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row>
    <row r="118" spans="1:44" s="29" customFormat="1" ht="12.75" customHeight="1" x14ac:dyDescent="0.2">
      <c r="A118" s="59" t="s">
        <v>28</v>
      </c>
      <c r="B118" s="24"/>
      <c r="C118" s="587"/>
      <c r="D118" s="587"/>
      <c r="E118" s="587"/>
      <c r="F118" s="587"/>
      <c r="G118" s="21"/>
      <c r="H118" s="22"/>
      <c r="I118" s="22"/>
      <c r="J118" s="23"/>
      <c r="K118" s="23"/>
      <c r="L118" s="23"/>
      <c r="M118" s="23"/>
      <c r="N118" s="23"/>
      <c r="O118" s="23"/>
      <c r="P118" s="33"/>
      <c r="Q118" s="33"/>
    </row>
    <row r="119" spans="1:44" s="29" customFormat="1" ht="12.75" customHeight="1" x14ac:dyDescent="0.2">
      <c r="A119" s="432" t="s">
        <v>111</v>
      </c>
      <c r="B119" s="432"/>
      <c r="C119" s="432"/>
      <c r="D119" s="432"/>
      <c r="E119" s="432"/>
      <c r="F119" s="432"/>
      <c r="G119" s="432"/>
      <c r="H119" s="432"/>
      <c r="I119" s="432"/>
      <c r="J119" s="432"/>
      <c r="K119" s="432"/>
      <c r="L119" s="432"/>
      <c r="M119" s="432"/>
      <c r="N119" s="432"/>
      <c r="O119" s="432"/>
      <c r="P119" s="432"/>
      <c r="Q119" s="432"/>
    </row>
    <row r="120" spans="1:44" s="29" customFormat="1" ht="12.75" customHeight="1" x14ac:dyDescent="0.2">
      <c r="A120" s="432" t="s">
        <v>112</v>
      </c>
      <c r="B120" s="432"/>
      <c r="C120" s="432"/>
      <c r="D120" s="432"/>
      <c r="E120" s="432"/>
      <c r="F120" s="432"/>
      <c r="G120" s="432"/>
      <c r="H120" s="432"/>
      <c r="I120" s="432"/>
      <c r="J120" s="432"/>
      <c r="K120" s="432"/>
      <c r="L120" s="432"/>
      <c r="M120" s="432"/>
      <c r="N120" s="432"/>
      <c r="O120" s="432"/>
      <c r="P120" s="432"/>
      <c r="Q120" s="432"/>
    </row>
    <row r="121" spans="1:44" s="31" customFormat="1" ht="12.75" customHeight="1" x14ac:dyDescent="0.25">
      <c r="A121" s="427" t="s">
        <v>113</v>
      </c>
      <c r="B121" s="427"/>
      <c r="C121" s="427"/>
      <c r="D121" s="427"/>
      <c r="E121" s="427"/>
      <c r="F121" s="427"/>
      <c r="G121" s="427"/>
      <c r="H121" s="427"/>
      <c r="I121" s="427"/>
      <c r="J121" s="427"/>
      <c r="K121" s="427"/>
      <c r="L121" s="427"/>
      <c r="M121" s="427"/>
      <c r="N121" s="427"/>
      <c r="O121" s="427"/>
      <c r="P121" s="427"/>
      <c r="Q121" s="427"/>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row>
    <row r="122" spans="1:44" ht="12.75" customHeight="1" x14ac:dyDescent="0.25">
      <c r="A122" s="2"/>
      <c r="B122" s="5"/>
      <c r="C122" s="597"/>
      <c r="D122" s="598"/>
      <c r="E122" s="598"/>
      <c r="F122" s="598"/>
      <c r="G122" s="9"/>
      <c r="H122" s="9"/>
      <c r="I122" s="428"/>
      <c r="J122" s="429"/>
      <c r="K122" s="429"/>
      <c r="L122" s="430"/>
      <c r="M122" s="430"/>
      <c r="N122" s="430"/>
      <c r="O122" s="430"/>
      <c r="P122" s="430"/>
      <c r="Q122" s="430"/>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row>
    <row r="123" spans="1:44" ht="12.75" customHeight="1" x14ac:dyDescent="0.25">
      <c r="A123" s="2"/>
      <c r="B123" s="4"/>
      <c r="C123" s="576"/>
      <c r="D123" s="577"/>
      <c r="E123" s="577"/>
      <c r="F123" s="577"/>
      <c r="G123" s="8"/>
      <c r="H123" s="8"/>
      <c r="I123" s="8"/>
      <c r="J123" s="492">
        <v>2017</v>
      </c>
      <c r="K123" s="492"/>
      <c r="L123" s="459">
        <v>2018</v>
      </c>
      <c r="M123" s="451"/>
      <c r="N123" s="450">
        <v>2019</v>
      </c>
      <c r="O123" s="451"/>
      <c r="P123" s="450">
        <v>2020</v>
      </c>
      <c r="Q123" s="451"/>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row>
    <row r="124" spans="1:44" ht="25.5" x14ac:dyDescent="0.25">
      <c r="A124" s="50" t="s">
        <v>2</v>
      </c>
      <c r="B124" s="53" t="s">
        <v>3</v>
      </c>
      <c r="C124" s="578" t="s">
        <v>4</v>
      </c>
      <c r="D124" s="578" t="s">
        <v>12</v>
      </c>
      <c r="E124" s="578" t="s">
        <v>10</v>
      </c>
      <c r="F124" s="578" t="s">
        <v>11</v>
      </c>
      <c r="G124" s="41" t="s">
        <v>13</v>
      </c>
      <c r="H124" s="62" t="s">
        <v>22</v>
      </c>
      <c r="I124" s="51" t="s">
        <v>5</v>
      </c>
      <c r="J124" s="42" t="s">
        <v>25</v>
      </c>
      <c r="K124" s="42" t="s">
        <v>26</v>
      </c>
      <c r="L124" s="42" t="s">
        <v>25</v>
      </c>
      <c r="M124" s="42" t="s">
        <v>26</v>
      </c>
      <c r="N124" s="42" t="s">
        <v>25</v>
      </c>
      <c r="O124" s="42" t="s">
        <v>26</v>
      </c>
      <c r="P124" s="42" t="s">
        <v>25</v>
      </c>
      <c r="Q124" s="42" t="s">
        <v>26</v>
      </c>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row>
    <row r="125" spans="1:44" ht="12.75" customHeight="1" x14ac:dyDescent="0.25">
      <c r="A125" s="452" t="s">
        <v>114</v>
      </c>
      <c r="B125" s="431" t="s">
        <v>6</v>
      </c>
      <c r="C125" s="441" t="s">
        <v>115</v>
      </c>
      <c r="D125" s="441" t="s">
        <v>24</v>
      </c>
      <c r="E125" s="441" t="s">
        <v>117</v>
      </c>
      <c r="F125" s="441" t="s">
        <v>119</v>
      </c>
      <c r="G125" s="431" t="s">
        <v>15</v>
      </c>
      <c r="H125" s="35" t="s">
        <v>21</v>
      </c>
      <c r="I125" s="110">
        <v>7</v>
      </c>
      <c r="J125" s="72">
        <v>4</v>
      </c>
      <c r="K125" s="404">
        <v>10</v>
      </c>
      <c r="L125" s="73">
        <v>19</v>
      </c>
      <c r="M125" s="65"/>
      <c r="N125" s="73">
        <v>13</v>
      </c>
      <c r="O125" s="65"/>
      <c r="P125" s="73">
        <v>13</v>
      </c>
      <c r="Q125" s="65"/>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row>
    <row r="126" spans="1:44" ht="12.75" customHeight="1" x14ac:dyDescent="0.25">
      <c r="A126" s="452"/>
      <c r="B126" s="431"/>
      <c r="C126" s="441"/>
      <c r="D126" s="441"/>
      <c r="E126" s="441"/>
      <c r="F126" s="441"/>
      <c r="G126" s="431"/>
      <c r="H126" s="35"/>
      <c r="I126" s="71"/>
      <c r="J126" s="111"/>
      <c r="K126" s="67"/>
      <c r="L126" s="480" t="s">
        <v>122</v>
      </c>
      <c r="M126" s="68"/>
      <c r="N126" s="496" t="s">
        <v>558</v>
      </c>
      <c r="O126" s="68"/>
      <c r="P126" s="496" t="s">
        <v>558</v>
      </c>
      <c r="Q126" s="68"/>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row>
    <row r="127" spans="1:44" ht="12.75" customHeight="1" x14ac:dyDescent="0.25">
      <c r="A127" s="452"/>
      <c r="B127" s="431"/>
      <c r="C127" s="441"/>
      <c r="D127" s="441"/>
      <c r="E127" s="441"/>
      <c r="F127" s="441"/>
      <c r="G127" s="431"/>
      <c r="H127" s="35"/>
      <c r="I127" s="110"/>
      <c r="J127" s="67"/>
      <c r="K127" s="67"/>
      <c r="L127" s="481"/>
      <c r="M127" s="68"/>
      <c r="N127" s="497"/>
      <c r="O127" s="68"/>
      <c r="P127" s="497"/>
      <c r="Q127" s="68"/>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row>
    <row r="128" spans="1:44" ht="12.75" customHeight="1" x14ac:dyDescent="0.25">
      <c r="A128" s="452"/>
      <c r="B128" s="431"/>
      <c r="C128" s="441"/>
      <c r="D128" s="441"/>
      <c r="E128" s="441"/>
      <c r="F128" s="441"/>
      <c r="G128" s="431"/>
      <c r="H128" s="26"/>
      <c r="I128" s="66"/>
      <c r="J128" s="67"/>
      <c r="K128" s="67"/>
      <c r="L128" s="481"/>
      <c r="M128" s="68"/>
      <c r="N128" s="497"/>
      <c r="O128" s="68"/>
      <c r="P128" s="497"/>
      <c r="Q128" s="68"/>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row>
    <row r="129" spans="1:44" ht="12.75" customHeight="1" x14ac:dyDescent="0.25">
      <c r="A129" s="452"/>
      <c r="B129" s="431"/>
      <c r="C129" s="441"/>
      <c r="D129" s="441"/>
      <c r="E129" s="441"/>
      <c r="F129" s="441"/>
      <c r="G129" s="431"/>
      <c r="H129" s="26"/>
      <c r="I129" s="64"/>
      <c r="J129" s="69"/>
      <c r="K129" s="69"/>
      <c r="L129" s="481"/>
      <c r="M129" s="70"/>
      <c r="N129" s="497"/>
      <c r="O129" s="70"/>
      <c r="P129" s="497"/>
      <c r="Q129" s="70"/>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row>
    <row r="130" spans="1:44" x14ac:dyDescent="0.25">
      <c r="A130" s="452"/>
      <c r="B130" s="431"/>
      <c r="C130" s="441"/>
      <c r="D130" s="441"/>
      <c r="E130" s="441"/>
      <c r="F130" s="441"/>
      <c r="G130" s="431"/>
      <c r="H130" s="26"/>
      <c r="I130" s="64"/>
      <c r="J130" s="69"/>
      <c r="K130" s="69"/>
      <c r="L130" s="482"/>
      <c r="M130" s="70"/>
      <c r="N130" s="498"/>
      <c r="O130" s="70"/>
      <c r="P130" s="498"/>
      <c r="Q130" s="70"/>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row>
    <row r="131" spans="1:44" ht="12.75" customHeight="1" x14ac:dyDescent="0.25">
      <c r="A131" s="452"/>
      <c r="B131" s="431" t="s">
        <v>7</v>
      </c>
      <c r="C131" s="441" t="s">
        <v>116</v>
      </c>
      <c r="D131" s="441"/>
      <c r="E131" s="441" t="s">
        <v>118</v>
      </c>
      <c r="F131" s="441" t="s">
        <v>120</v>
      </c>
      <c r="G131" s="431" t="s">
        <v>31</v>
      </c>
      <c r="H131" s="35" t="s">
        <v>21</v>
      </c>
      <c r="I131" s="64" t="s">
        <v>121</v>
      </c>
      <c r="J131" s="25" t="s">
        <v>33</v>
      </c>
      <c r="K131" s="112">
        <v>133</v>
      </c>
      <c r="L131" s="113">
        <v>124</v>
      </c>
      <c r="M131" s="113"/>
      <c r="N131" s="113">
        <v>122</v>
      </c>
      <c r="O131" s="113"/>
      <c r="P131" s="113">
        <v>120</v>
      </c>
      <c r="Q131" s="113"/>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row>
    <row r="132" spans="1:44" ht="12.75" customHeight="1" x14ac:dyDescent="0.25">
      <c r="A132" s="452"/>
      <c r="B132" s="431"/>
      <c r="C132" s="441"/>
      <c r="D132" s="441"/>
      <c r="E132" s="441"/>
      <c r="F132" s="441"/>
      <c r="G132" s="431"/>
      <c r="H132" s="26"/>
      <c r="I132" s="64"/>
      <c r="J132" s="112"/>
      <c r="K132" s="112"/>
      <c r="L132" s="113"/>
      <c r="M132" s="113"/>
      <c r="N132" s="113"/>
      <c r="O132" s="113"/>
      <c r="P132" s="113"/>
      <c r="Q132" s="113"/>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row>
    <row r="133" spans="1:44" ht="12.75" customHeight="1" x14ac:dyDescent="0.25">
      <c r="A133" s="452"/>
      <c r="B133" s="431"/>
      <c r="C133" s="441"/>
      <c r="D133" s="441"/>
      <c r="E133" s="441"/>
      <c r="F133" s="441"/>
      <c r="G133" s="431"/>
      <c r="H133" s="26"/>
      <c r="I133" s="64"/>
      <c r="J133" s="112"/>
      <c r="K133" s="112"/>
      <c r="L133" s="113"/>
      <c r="M133" s="113"/>
      <c r="N133" s="113"/>
      <c r="O133" s="113"/>
      <c r="P133" s="113"/>
      <c r="Q133" s="113"/>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row>
    <row r="134" spans="1:44" ht="12.75" customHeight="1" x14ac:dyDescent="0.25">
      <c r="A134" s="452"/>
      <c r="B134" s="431"/>
      <c r="C134" s="441"/>
      <c r="D134" s="441"/>
      <c r="E134" s="441"/>
      <c r="F134" s="441"/>
      <c r="G134" s="431"/>
      <c r="H134" s="26"/>
      <c r="I134" s="64"/>
      <c r="J134" s="112"/>
      <c r="K134" s="112"/>
      <c r="L134" s="113"/>
      <c r="M134" s="113"/>
      <c r="N134" s="113"/>
      <c r="O134" s="113"/>
      <c r="P134" s="113"/>
      <c r="Q134" s="113"/>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row>
    <row r="135" spans="1:44" ht="12.75" customHeight="1" x14ac:dyDescent="0.25">
      <c r="A135" s="14"/>
      <c r="B135" s="14"/>
      <c r="C135" s="599"/>
      <c r="D135" s="599"/>
      <c r="E135" s="599"/>
      <c r="F135" s="599"/>
      <c r="G135" s="36"/>
      <c r="H135" s="36"/>
      <c r="I135" s="2"/>
      <c r="J135" s="14"/>
      <c r="K135" s="14"/>
      <c r="L135" s="14"/>
      <c r="M135" s="14"/>
      <c r="N135" s="14"/>
      <c r="O135" s="14"/>
      <c r="P135" s="14"/>
      <c r="Q135" s="14"/>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row>
    <row r="136" spans="1:44" ht="12.75" customHeight="1" x14ac:dyDescent="0.25">
      <c r="A136" s="20"/>
      <c r="B136" s="446"/>
      <c r="C136" s="444"/>
      <c r="D136" s="589"/>
      <c r="E136" s="589"/>
      <c r="F136" s="589"/>
      <c r="G136" s="19"/>
      <c r="H136" s="19"/>
      <c r="I136" s="447"/>
      <c r="J136" s="429"/>
      <c r="K136" s="429"/>
      <c r="L136" s="430"/>
      <c r="M136" s="430"/>
      <c r="N136" s="430"/>
      <c r="O136" s="430"/>
      <c r="P136" s="430"/>
      <c r="Q136" s="430"/>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row>
    <row r="137" spans="1:44" ht="12.75" customHeight="1" x14ac:dyDescent="0.25">
      <c r="A137" s="2"/>
      <c r="B137" s="4"/>
      <c r="C137" s="576"/>
      <c r="D137" s="577"/>
      <c r="E137" s="577"/>
      <c r="F137" s="577"/>
      <c r="G137" s="8"/>
      <c r="H137" s="8"/>
      <c r="I137" s="8"/>
      <c r="J137" s="457">
        <v>2017</v>
      </c>
      <c r="K137" s="458"/>
      <c r="L137" s="459">
        <v>2018</v>
      </c>
      <c r="M137" s="451"/>
      <c r="N137" s="450">
        <v>2019</v>
      </c>
      <c r="O137" s="451"/>
      <c r="P137" s="450">
        <v>2020</v>
      </c>
      <c r="Q137" s="451"/>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row>
    <row r="138" spans="1:44" ht="25.5" x14ac:dyDescent="0.25">
      <c r="A138" s="50" t="s">
        <v>2</v>
      </c>
      <c r="B138" s="53" t="s">
        <v>3</v>
      </c>
      <c r="C138" s="578" t="s">
        <v>4</v>
      </c>
      <c r="D138" s="578" t="s">
        <v>12</v>
      </c>
      <c r="E138" s="578" t="s">
        <v>10</v>
      </c>
      <c r="F138" s="578" t="s">
        <v>11</v>
      </c>
      <c r="G138" s="41" t="s">
        <v>13</v>
      </c>
      <c r="H138" s="62" t="s">
        <v>22</v>
      </c>
      <c r="I138" s="51" t="s">
        <v>5</v>
      </c>
      <c r="J138" s="42" t="s">
        <v>25</v>
      </c>
      <c r="K138" s="42" t="s">
        <v>26</v>
      </c>
      <c r="L138" s="42" t="s">
        <v>25</v>
      </c>
      <c r="M138" s="42" t="s">
        <v>26</v>
      </c>
      <c r="N138" s="42" t="s">
        <v>25</v>
      </c>
      <c r="O138" s="42" t="s">
        <v>26</v>
      </c>
      <c r="P138" s="42" t="s">
        <v>25</v>
      </c>
      <c r="Q138" s="42" t="s">
        <v>26</v>
      </c>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row>
    <row r="139" spans="1:44" ht="12.75" customHeight="1" x14ac:dyDescent="0.25">
      <c r="A139" s="472" t="s">
        <v>123</v>
      </c>
      <c r="B139" s="431" t="s">
        <v>6</v>
      </c>
      <c r="C139" s="441" t="s">
        <v>584</v>
      </c>
      <c r="D139" s="441" t="s">
        <v>129</v>
      </c>
      <c r="E139" s="441" t="s">
        <v>125</v>
      </c>
      <c r="F139" s="441" t="s">
        <v>127</v>
      </c>
      <c r="G139" s="431" t="s">
        <v>15</v>
      </c>
      <c r="H139" s="26" t="s">
        <v>21</v>
      </c>
      <c r="I139" s="71">
        <v>2</v>
      </c>
      <c r="J139" s="25" t="s">
        <v>33</v>
      </c>
      <c r="K139" s="25" t="s">
        <v>33</v>
      </c>
      <c r="L139" s="79">
        <v>4</v>
      </c>
      <c r="M139" s="79"/>
      <c r="N139" s="79">
        <v>3</v>
      </c>
      <c r="O139" s="79"/>
      <c r="P139" s="79">
        <v>3</v>
      </c>
      <c r="Q139" s="7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row>
    <row r="140" spans="1:44" ht="12.75" customHeight="1" x14ac:dyDescent="0.25">
      <c r="A140" s="472"/>
      <c r="B140" s="431"/>
      <c r="C140" s="441"/>
      <c r="D140" s="441"/>
      <c r="E140" s="441"/>
      <c r="F140" s="441"/>
      <c r="G140" s="431"/>
      <c r="H140" s="26"/>
      <c r="I140" s="473" t="s">
        <v>519</v>
      </c>
      <c r="J140" s="78"/>
      <c r="K140" s="78"/>
      <c r="L140" s="476" t="s">
        <v>131</v>
      </c>
      <c r="M140" s="79"/>
      <c r="N140" s="476" t="s">
        <v>131</v>
      </c>
      <c r="O140" s="79"/>
      <c r="P140" s="476" t="s">
        <v>131</v>
      </c>
      <c r="Q140" s="7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row>
    <row r="141" spans="1:44" ht="12.75" customHeight="1" x14ac:dyDescent="0.25">
      <c r="A141" s="472"/>
      <c r="B141" s="431"/>
      <c r="C141" s="441"/>
      <c r="D141" s="441"/>
      <c r="E141" s="441"/>
      <c r="F141" s="441"/>
      <c r="G141" s="431"/>
      <c r="H141" s="26"/>
      <c r="I141" s="474"/>
      <c r="J141" s="78"/>
      <c r="K141" s="78"/>
      <c r="L141" s="477"/>
      <c r="M141" s="79"/>
      <c r="N141" s="477"/>
      <c r="O141" s="79"/>
      <c r="P141" s="477"/>
      <c r="Q141" s="7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row>
    <row r="142" spans="1:44" ht="12.75" customHeight="1" x14ac:dyDescent="0.25">
      <c r="A142" s="472"/>
      <c r="B142" s="431"/>
      <c r="C142" s="441"/>
      <c r="D142" s="441"/>
      <c r="E142" s="441"/>
      <c r="F142" s="441"/>
      <c r="G142" s="431"/>
      <c r="H142" s="26"/>
      <c r="I142" s="475"/>
      <c r="J142" s="78"/>
      <c r="K142" s="78"/>
      <c r="L142" s="478"/>
      <c r="M142" s="79"/>
      <c r="N142" s="478"/>
      <c r="O142" s="79"/>
      <c r="P142" s="478"/>
      <c r="Q142" s="7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row>
    <row r="143" spans="1:44" ht="29.25" customHeight="1" x14ac:dyDescent="0.25">
      <c r="A143" s="472"/>
      <c r="B143" s="397" t="s">
        <v>7</v>
      </c>
      <c r="C143" s="413" t="s">
        <v>559</v>
      </c>
      <c r="D143" s="413" t="s">
        <v>129</v>
      </c>
      <c r="E143" s="600"/>
      <c r="F143" s="600"/>
      <c r="G143" s="26" t="s">
        <v>15</v>
      </c>
      <c r="H143" s="26"/>
      <c r="I143" s="71" t="s">
        <v>33</v>
      </c>
      <c r="J143" s="25" t="s">
        <v>33</v>
      </c>
      <c r="K143" s="25" t="s">
        <v>33</v>
      </c>
      <c r="L143" s="389" t="s">
        <v>33</v>
      </c>
      <c r="M143" s="79"/>
      <c r="N143" s="389">
        <v>1</v>
      </c>
      <c r="O143" s="79"/>
      <c r="P143" s="389">
        <v>1</v>
      </c>
      <c r="Q143" s="7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row>
    <row r="144" spans="1:44" ht="12.75" customHeight="1" x14ac:dyDescent="0.25">
      <c r="A144" s="472"/>
      <c r="B144" s="431" t="s">
        <v>8</v>
      </c>
      <c r="C144" s="441" t="s">
        <v>124</v>
      </c>
      <c r="D144" s="441" t="s">
        <v>130</v>
      </c>
      <c r="E144" s="441" t="s">
        <v>126</v>
      </c>
      <c r="F144" s="441" t="s">
        <v>128</v>
      </c>
      <c r="G144" s="431" t="s">
        <v>15</v>
      </c>
      <c r="H144" s="26" t="s">
        <v>21</v>
      </c>
      <c r="I144" s="71" t="s">
        <v>33</v>
      </c>
      <c r="J144" s="25" t="s">
        <v>33</v>
      </c>
      <c r="K144" s="25" t="s">
        <v>33</v>
      </c>
      <c r="L144" s="79">
        <v>3</v>
      </c>
      <c r="M144" s="79"/>
      <c r="N144" s="79">
        <v>4</v>
      </c>
      <c r="O144" s="79"/>
      <c r="P144" s="79">
        <v>4</v>
      </c>
      <c r="Q144" s="7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row>
    <row r="145" spans="1:44" ht="12.75" customHeight="1" x14ac:dyDescent="0.25">
      <c r="A145" s="472"/>
      <c r="B145" s="431"/>
      <c r="C145" s="441"/>
      <c r="D145" s="441"/>
      <c r="E145" s="441"/>
      <c r="F145" s="441"/>
      <c r="G145" s="431"/>
      <c r="H145" s="26"/>
      <c r="I145" s="71"/>
      <c r="J145" s="78"/>
      <c r="K145" s="78"/>
      <c r="L145" s="493" t="s">
        <v>132</v>
      </c>
      <c r="M145" s="79"/>
      <c r="N145" s="493" t="s">
        <v>132</v>
      </c>
      <c r="O145" s="79"/>
      <c r="P145" s="493" t="s">
        <v>132</v>
      </c>
      <c r="Q145" s="7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row>
    <row r="146" spans="1:44" ht="12.75" customHeight="1" x14ac:dyDescent="0.25">
      <c r="A146" s="472"/>
      <c r="B146" s="431"/>
      <c r="C146" s="441"/>
      <c r="D146" s="441"/>
      <c r="E146" s="441"/>
      <c r="F146" s="441"/>
      <c r="G146" s="431"/>
      <c r="H146" s="26"/>
      <c r="I146" s="71"/>
      <c r="J146" s="78"/>
      <c r="K146" s="78"/>
      <c r="L146" s="494"/>
      <c r="M146" s="79"/>
      <c r="N146" s="494"/>
      <c r="O146" s="79"/>
      <c r="P146" s="494"/>
      <c r="Q146" s="7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row>
    <row r="147" spans="1:44" ht="12.75" customHeight="1" x14ac:dyDescent="0.25">
      <c r="A147" s="472"/>
      <c r="B147" s="431"/>
      <c r="C147" s="441"/>
      <c r="D147" s="441"/>
      <c r="E147" s="441"/>
      <c r="F147" s="441"/>
      <c r="G147" s="431"/>
      <c r="H147" s="26"/>
      <c r="I147" s="71"/>
      <c r="J147" s="78"/>
      <c r="K147" s="78"/>
      <c r="L147" s="495"/>
      <c r="M147" s="79"/>
      <c r="N147" s="495"/>
      <c r="O147" s="79"/>
      <c r="P147" s="495"/>
      <c r="Q147" s="7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row>
    <row r="148" spans="1:44" ht="12.75" customHeight="1" x14ac:dyDescent="0.25">
      <c r="A148" s="2"/>
      <c r="B148" s="2"/>
      <c r="C148" s="574"/>
      <c r="D148" s="575"/>
      <c r="E148" s="575"/>
      <c r="F148" s="575"/>
      <c r="G148" s="7"/>
      <c r="H148" s="7"/>
      <c r="I148" s="2"/>
      <c r="J148" s="14"/>
      <c r="K148" s="14"/>
      <c r="L148" s="14"/>
      <c r="M148" s="14"/>
      <c r="N148" s="14"/>
      <c r="O148" s="14"/>
      <c r="P148" s="14"/>
      <c r="Q148" s="14"/>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row>
    <row r="149" spans="1:44" s="29" customFormat="1" ht="12.75" customHeight="1" x14ac:dyDescent="0.2">
      <c r="A149" s="59" t="s">
        <v>29</v>
      </c>
      <c r="B149" s="82"/>
      <c r="C149" s="601"/>
      <c r="D149" s="601"/>
      <c r="E149" s="601"/>
      <c r="F149" s="601"/>
      <c r="G149" s="83"/>
      <c r="H149" s="22"/>
      <c r="I149" s="22"/>
      <c r="J149" s="23"/>
      <c r="K149" s="23"/>
      <c r="L149" s="23"/>
      <c r="M149" s="23"/>
      <c r="N149" s="23"/>
      <c r="O149" s="23"/>
      <c r="P149" s="33"/>
      <c r="Q149" s="33"/>
    </row>
    <row r="150" spans="1:44" s="29" customFormat="1" ht="12.75" customHeight="1" x14ac:dyDescent="0.2">
      <c r="A150" s="432" t="s">
        <v>133</v>
      </c>
      <c r="B150" s="432"/>
      <c r="C150" s="432"/>
      <c r="D150" s="432"/>
      <c r="E150" s="432"/>
      <c r="F150" s="432"/>
      <c r="G150" s="432"/>
      <c r="H150" s="432"/>
      <c r="I150" s="432"/>
      <c r="J150" s="432"/>
      <c r="K150" s="432"/>
      <c r="L150" s="432"/>
      <c r="M150" s="432"/>
      <c r="N150" s="432"/>
      <c r="O150" s="432"/>
      <c r="P150" s="432"/>
      <c r="Q150" s="432"/>
    </row>
    <row r="151" spans="1:44" s="29" customFormat="1" ht="12.75" customHeight="1" x14ac:dyDescent="0.2">
      <c r="A151" s="432" t="s">
        <v>134</v>
      </c>
      <c r="B151" s="432"/>
      <c r="C151" s="432"/>
      <c r="D151" s="432"/>
      <c r="E151" s="432"/>
      <c r="F151" s="432"/>
      <c r="G151" s="432"/>
      <c r="H151" s="432"/>
      <c r="I151" s="432"/>
      <c r="J151" s="432"/>
      <c r="K151" s="432"/>
      <c r="L151" s="432"/>
      <c r="M151" s="432"/>
      <c r="N151" s="432"/>
      <c r="O151" s="432"/>
      <c r="P151" s="432"/>
      <c r="Q151" s="432"/>
    </row>
    <row r="152" spans="1:44" s="29" customFormat="1" ht="12.75" customHeight="1" x14ac:dyDescent="0.2">
      <c r="A152" s="432" t="s">
        <v>135</v>
      </c>
      <c r="B152" s="432"/>
      <c r="C152" s="432"/>
      <c r="D152" s="432"/>
      <c r="E152" s="432"/>
      <c r="F152" s="432"/>
      <c r="G152" s="432"/>
      <c r="H152" s="432"/>
      <c r="I152" s="432"/>
      <c r="J152" s="432"/>
      <c r="K152" s="432"/>
      <c r="L152" s="432"/>
      <c r="M152" s="432"/>
      <c r="N152" s="432"/>
      <c r="O152" s="432"/>
      <c r="P152" s="432"/>
      <c r="Q152" s="432"/>
    </row>
    <row r="153" spans="1:44" s="29" customFormat="1" ht="12.75" customHeight="1" x14ac:dyDescent="0.2">
      <c r="A153" s="432" t="s">
        <v>136</v>
      </c>
      <c r="B153" s="432"/>
      <c r="C153" s="432"/>
      <c r="D153" s="432"/>
      <c r="E153" s="432"/>
      <c r="F153" s="432"/>
      <c r="G153" s="432"/>
      <c r="H153" s="432"/>
      <c r="I153" s="432"/>
      <c r="J153" s="432"/>
      <c r="K153" s="432"/>
      <c r="L153" s="432"/>
      <c r="M153" s="432"/>
      <c r="N153" s="432"/>
      <c r="O153" s="432"/>
      <c r="P153" s="432"/>
      <c r="Q153" s="432"/>
    </row>
    <row r="154" spans="1:44" s="29" customFormat="1" ht="12.75" customHeight="1" x14ac:dyDescent="0.2">
      <c r="A154" s="57" t="s">
        <v>137</v>
      </c>
      <c r="B154" s="57"/>
      <c r="C154" s="596"/>
      <c r="D154" s="596"/>
      <c r="E154" s="596"/>
      <c r="F154" s="596"/>
      <c r="G154" s="57"/>
      <c r="H154" s="57"/>
      <c r="I154" s="57"/>
      <c r="J154" s="57"/>
      <c r="K154" s="57"/>
      <c r="L154" s="57"/>
      <c r="M154" s="57"/>
      <c r="N154" s="57"/>
      <c r="O154" s="57"/>
      <c r="P154" s="57"/>
      <c r="Q154" s="57"/>
    </row>
    <row r="155" spans="1:44" s="31" customFormat="1" ht="12.75" customHeight="1" x14ac:dyDescent="0.25">
      <c r="A155" s="427" t="s">
        <v>138</v>
      </c>
      <c r="B155" s="427"/>
      <c r="C155" s="427"/>
      <c r="D155" s="427"/>
      <c r="E155" s="427"/>
      <c r="F155" s="427"/>
      <c r="G155" s="427"/>
      <c r="H155" s="427"/>
      <c r="I155" s="427"/>
      <c r="J155" s="427"/>
      <c r="K155" s="427"/>
      <c r="L155" s="427"/>
      <c r="M155" s="427"/>
      <c r="N155" s="427"/>
      <c r="O155" s="427"/>
      <c r="P155" s="427"/>
      <c r="Q155" s="427"/>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row>
    <row r="156" spans="1:44" s="34" customFormat="1" ht="12.75" customHeight="1" x14ac:dyDescent="0.25">
      <c r="A156" s="20"/>
      <c r="B156" s="446"/>
      <c r="C156" s="444"/>
      <c r="D156" s="589"/>
      <c r="E156" s="589"/>
      <c r="F156" s="589"/>
      <c r="G156" s="19"/>
      <c r="H156" s="19"/>
      <c r="I156" s="60"/>
      <c r="J156" s="19"/>
      <c r="K156" s="19"/>
      <c r="L156" s="38"/>
      <c r="M156" s="38"/>
      <c r="N156" s="38"/>
      <c r="O156" s="38"/>
      <c r="P156" s="38"/>
      <c r="Q156" s="38"/>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row>
    <row r="157" spans="1:44" ht="12.75" customHeight="1" x14ac:dyDescent="0.25">
      <c r="A157" s="2"/>
      <c r="B157" s="4"/>
      <c r="C157" s="576"/>
      <c r="D157" s="577"/>
      <c r="E157" s="577"/>
      <c r="F157" s="577"/>
      <c r="G157" s="8"/>
      <c r="H157" s="8"/>
      <c r="I157" s="8"/>
      <c r="J157" s="492">
        <v>2017</v>
      </c>
      <c r="K157" s="492"/>
      <c r="L157" s="459">
        <v>2018</v>
      </c>
      <c r="M157" s="451"/>
      <c r="N157" s="450">
        <v>2019</v>
      </c>
      <c r="O157" s="451"/>
      <c r="P157" s="450">
        <v>2020</v>
      </c>
      <c r="Q157" s="451"/>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row>
    <row r="158" spans="1:44" ht="25.5" x14ac:dyDescent="0.25">
      <c r="A158" s="50" t="s">
        <v>2</v>
      </c>
      <c r="B158" s="53" t="s">
        <v>3</v>
      </c>
      <c r="C158" s="578" t="s">
        <v>9</v>
      </c>
      <c r="D158" s="578" t="s">
        <v>12</v>
      </c>
      <c r="E158" s="578" t="s">
        <v>10</v>
      </c>
      <c r="F158" s="578" t="s">
        <v>11</v>
      </c>
      <c r="G158" s="41" t="s">
        <v>13</v>
      </c>
      <c r="H158" s="62" t="s">
        <v>22</v>
      </c>
      <c r="I158" s="51" t="s">
        <v>5</v>
      </c>
      <c r="J158" s="42" t="s">
        <v>25</v>
      </c>
      <c r="K158" s="42" t="s">
        <v>26</v>
      </c>
      <c r="L158" s="42" t="s">
        <v>25</v>
      </c>
      <c r="M158" s="42" t="s">
        <v>26</v>
      </c>
      <c r="N158" s="42" t="s">
        <v>25</v>
      </c>
      <c r="O158" s="42" t="s">
        <v>26</v>
      </c>
      <c r="P158" s="42" t="s">
        <v>25</v>
      </c>
      <c r="Q158" s="42" t="s">
        <v>26</v>
      </c>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row>
    <row r="159" spans="1:44" ht="12.75" customHeight="1" x14ac:dyDescent="0.25">
      <c r="A159" s="471" t="s">
        <v>139</v>
      </c>
      <c r="B159" s="431" t="s">
        <v>6</v>
      </c>
      <c r="C159" s="441" t="s">
        <v>140</v>
      </c>
      <c r="D159" s="441" t="s">
        <v>24</v>
      </c>
      <c r="E159" s="441" t="s">
        <v>141</v>
      </c>
      <c r="F159" s="441" t="s">
        <v>142</v>
      </c>
      <c r="G159" s="431" t="s">
        <v>14</v>
      </c>
      <c r="H159" s="35" t="s">
        <v>21</v>
      </c>
      <c r="I159" s="25">
        <v>5</v>
      </c>
      <c r="J159" s="32">
        <v>12</v>
      </c>
      <c r="K159" s="25" t="s">
        <v>33</v>
      </c>
      <c r="L159" s="37">
        <v>12</v>
      </c>
      <c r="M159" s="27"/>
      <c r="N159" s="27">
        <v>6</v>
      </c>
      <c r="O159" s="27"/>
      <c r="P159" s="405">
        <v>12</v>
      </c>
      <c r="Q159" s="27"/>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row>
    <row r="160" spans="1:44" ht="12.75" customHeight="1" x14ac:dyDescent="0.25">
      <c r="A160" s="471"/>
      <c r="B160" s="431"/>
      <c r="C160" s="441"/>
      <c r="D160" s="441"/>
      <c r="E160" s="441"/>
      <c r="F160" s="441"/>
      <c r="G160" s="431"/>
      <c r="H160" s="26"/>
      <c r="I160" s="483" t="s">
        <v>143</v>
      </c>
      <c r="J160" s="32"/>
      <c r="K160" s="32"/>
      <c r="L160" s="486" t="s">
        <v>144</v>
      </c>
      <c r="M160" s="27"/>
      <c r="N160" s="489" t="s">
        <v>144</v>
      </c>
      <c r="O160" s="27"/>
      <c r="P160" s="486" t="s">
        <v>144</v>
      </c>
      <c r="Q160" s="27"/>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row>
    <row r="161" spans="1:44" ht="12.75" customHeight="1" x14ac:dyDescent="0.25">
      <c r="A161" s="471"/>
      <c r="B161" s="431"/>
      <c r="C161" s="441"/>
      <c r="D161" s="441"/>
      <c r="E161" s="441"/>
      <c r="F161" s="441"/>
      <c r="G161" s="431"/>
      <c r="H161" s="26"/>
      <c r="I161" s="484"/>
      <c r="J161" s="32"/>
      <c r="K161" s="32"/>
      <c r="L161" s="487"/>
      <c r="M161" s="27"/>
      <c r="N161" s="490"/>
      <c r="O161" s="27"/>
      <c r="P161" s="487"/>
      <c r="Q161" s="27"/>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row>
    <row r="162" spans="1:44" x14ac:dyDescent="0.25">
      <c r="A162" s="471"/>
      <c r="B162" s="431"/>
      <c r="C162" s="441"/>
      <c r="D162" s="441"/>
      <c r="E162" s="441"/>
      <c r="F162" s="441"/>
      <c r="G162" s="431"/>
      <c r="H162" s="26"/>
      <c r="I162" s="485"/>
      <c r="J162" s="32"/>
      <c r="K162" s="32"/>
      <c r="L162" s="488"/>
      <c r="M162" s="27"/>
      <c r="N162" s="491"/>
      <c r="O162" s="27"/>
      <c r="P162" s="488"/>
      <c r="Q162" s="27"/>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row>
    <row r="163" spans="1:44" ht="12.75" customHeight="1" x14ac:dyDescent="0.25">
      <c r="A163" s="2"/>
      <c r="B163" s="2"/>
      <c r="C163" s="574"/>
      <c r="D163" s="575"/>
      <c r="E163" s="575"/>
      <c r="F163" s="602"/>
      <c r="G163" s="7"/>
      <c r="H163" s="7"/>
      <c r="I163" s="2"/>
      <c r="J163" s="14"/>
      <c r="K163" s="14"/>
      <c r="L163" s="14"/>
      <c r="M163" s="14"/>
      <c r="N163" s="14"/>
      <c r="O163" s="14"/>
      <c r="P163" s="14"/>
      <c r="Q163" s="14"/>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row>
    <row r="164" spans="1:44" s="29" customFormat="1" ht="12.75" customHeight="1" x14ac:dyDescent="0.2">
      <c r="A164" s="59" t="s">
        <v>30</v>
      </c>
      <c r="B164" s="24"/>
      <c r="C164" s="587"/>
      <c r="D164" s="587"/>
      <c r="E164" s="587"/>
      <c r="F164" s="587"/>
      <c r="G164" s="21"/>
      <c r="H164" s="22"/>
      <c r="I164" s="22"/>
      <c r="J164" s="23"/>
      <c r="K164" s="23"/>
      <c r="L164" s="23"/>
      <c r="M164" s="23"/>
      <c r="N164" s="23"/>
      <c r="O164" s="23"/>
      <c r="P164" s="33"/>
      <c r="Q164" s="33"/>
    </row>
    <row r="165" spans="1:44" s="29" customFormat="1" ht="12.75" customHeight="1" x14ac:dyDescent="0.2">
      <c r="A165" s="432" t="s">
        <v>145</v>
      </c>
      <c r="B165" s="432"/>
      <c r="C165" s="432"/>
      <c r="D165" s="432"/>
      <c r="E165" s="432"/>
      <c r="F165" s="432"/>
      <c r="G165" s="432"/>
      <c r="H165" s="432"/>
      <c r="I165" s="432"/>
      <c r="J165" s="432"/>
      <c r="K165" s="432"/>
      <c r="L165" s="432"/>
      <c r="M165" s="432"/>
      <c r="N165" s="432"/>
      <c r="O165" s="432"/>
      <c r="P165" s="432"/>
      <c r="Q165" s="432"/>
    </row>
    <row r="166" spans="1:44" s="29" customFormat="1" ht="12.75" customHeight="1" x14ac:dyDescent="0.2">
      <c r="A166" s="432" t="s">
        <v>146</v>
      </c>
      <c r="B166" s="432"/>
      <c r="C166" s="432"/>
      <c r="D166" s="432"/>
      <c r="E166" s="432"/>
      <c r="F166" s="432"/>
      <c r="G166" s="432"/>
      <c r="H166" s="432"/>
      <c r="I166" s="432"/>
      <c r="J166" s="432"/>
      <c r="K166" s="432"/>
      <c r="L166" s="432"/>
      <c r="M166" s="432"/>
      <c r="N166" s="432"/>
      <c r="O166" s="432"/>
      <c r="P166" s="432"/>
      <c r="Q166" s="432"/>
    </row>
    <row r="167" spans="1:44" s="29" customFormat="1" ht="12.75" customHeight="1" x14ac:dyDescent="0.2">
      <c r="A167" s="432" t="s">
        <v>147</v>
      </c>
      <c r="B167" s="432"/>
      <c r="C167" s="432"/>
      <c r="D167" s="432"/>
      <c r="E167" s="432"/>
      <c r="F167" s="432"/>
      <c r="G167" s="432"/>
      <c r="H167" s="432"/>
      <c r="I167" s="432"/>
      <c r="J167" s="432"/>
      <c r="K167" s="432"/>
      <c r="L167" s="432"/>
      <c r="M167" s="432"/>
      <c r="N167" s="432"/>
      <c r="O167" s="432"/>
      <c r="P167" s="432"/>
      <c r="Q167" s="432"/>
    </row>
    <row r="168" spans="1:44" s="29" customFormat="1" ht="12.75" customHeight="1" x14ac:dyDescent="0.2">
      <c r="A168" s="432" t="s">
        <v>148</v>
      </c>
      <c r="B168" s="432"/>
      <c r="C168" s="432"/>
      <c r="D168" s="432"/>
      <c r="E168" s="432"/>
      <c r="F168" s="432"/>
      <c r="G168" s="432"/>
      <c r="H168" s="432"/>
      <c r="I168" s="432"/>
      <c r="J168" s="432"/>
      <c r="K168" s="432"/>
      <c r="L168" s="432"/>
      <c r="M168" s="432"/>
      <c r="N168" s="432"/>
      <c r="O168" s="432"/>
      <c r="P168" s="432"/>
      <c r="Q168" s="432"/>
    </row>
    <row r="169" spans="1:44" s="29" customFormat="1" ht="12.75" customHeight="1" x14ac:dyDescent="0.2">
      <c r="A169" s="432" t="s">
        <v>149</v>
      </c>
      <c r="B169" s="432"/>
      <c r="C169" s="432"/>
      <c r="D169" s="432"/>
      <c r="E169" s="432"/>
      <c r="F169" s="432"/>
      <c r="G169" s="432"/>
      <c r="H169" s="432"/>
      <c r="I169" s="432"/>
      <c r="J169" s="432"/>
      <c r="K169" s="432"/>
      <c r="L169" s="432"/>
      <c r="M169" s="432"/>
      <c r="N169" s="432"/>
      <c r="O169" s="432"/>
      <c r="P169" s="432"/>
      <c r="Q169" s="432"/>
    </row>
    <row r="170" spans="1:44" s="29" customFormat="1" ht="12.75" customHeight="1" x14ac:dyDescent="0.2">
      <c r="A170" s="432" t="s">
        <v>150</v>
      </c>
      <c r="B170" s="432"/>
      <c r="C170" s="432"/>
      <c r="D170" s="432"/>
      <c r="E170" s="432"/>
      <c r="F170" s="432"/>
      <c r="G170" s="432"/>
      <c r="H170" s="432"/>
      <c r="I170" s="432"/>
      <c r="J170" s="432"/>
      <c r="K170" s="432"/>
      <c r="L170" s="432"/>
      <c r="M170" s="432"/>
      <c r="N170" s="432"/>
      <c r="O170" s="432"/>
      <c r="P170" s="432"/>
      <c r="Q170" s="432"/>
    </row>
    <row r="171" spans="1:44" s="29" customFormat="1" ht="12.75" customHeight="1" x14ac:dyDescent="0.2">
      <c r="A171" s="57" t="s">
        <v>151</v>
      </c>
      <c r="B171" s="57"/>
      <c r="C171" s="596"/>
      <c r="D171" s="596"/>
      <c r="E171" s="596"/>
      <c r="F171" s="596"/>
      <c r="G171" s="57"/>
      <c r="H171" s="57"/>
      <c r="I171" s="57"/>
      <c r="J171" s="57"/>
      <c r="K171" s="57"/>
      <c r="L171" s="57"/>
      <c r="M171" s="57"/>
      <c r="N171" s="57"/>
      <c r="O171" s="57"/>
      <c r="P171" s="57"/>
      <c r="Q171" s="57"/>
    </row>
    <row r="172" spans="1:44" s="29" customFormat="1" ht="12.75" customHeight="1" x14ac:dyDescent="0.2">
      <c r="A172" s="57" t="s">
        <v>152</v>
      </c>
      <c r="B172" s="57"/>
      <c r="C172" s="596"/>
      <c r="D172" s="596"/>
      <c r="E172" s="596"/>
      <c r="F172" s="596"/>
      <c r="G172" s="57"/>
      <c r="H172" s="57"/>
      <c r="I172" s="57"/>
      <c r="J172" s="57"/>
      <c r="K172" s="57"/>
      <c r="L172" s="57"/>
      <c r="M172" s="57"/>
      <c r="N172" s="57"/>
      <c r="O172" s="57"/>
      <c r="P172" s="57"/>
      <c r="Q172" s="57"/>
    </row>
    <row r="173" spans="1:44" s="29" customFormat="1" ht="12.75" customHeight="1" x14ac:dyDescent="0.2">
      <c r="A173" s="432" t="s">
        <v>153</v>
      </c>
      <c r="B173" s="432"/>
      <c r="C173" s="432"/>
      <c r="D173" s="432"/>
      <c r="E173" s="432"/>
      <c r="F173" s="432"/>
      <c r="G173" s="432"/>
      <c r="H173" s="432"/>
      <c r="I173" s="432"/>
      <c r="J173" s="432"/>
      <c r="K173" s="432"/>
      <c r="L173" s="432"/>
      <c r="M173" s="432"/>
      <c r="N173" s="432"/>
      <c r="O173" s="432"/>
      <c r="P173" s="432"/>
      <c r="Q173" s="432"/>
    </row>
    <row r="174" spans="1:44" s="31" customFormat="1" ht="12.75" customHeight="1" x14ac:dyDescent="0.25">
      <c r="A174" s="427" t="s">
        <v>154</v>
      </c>
      <c r="B174" s="427"/>
      <c r="C174" s="427"/>
      <c r="D174" s="427"/>
      <c r="E174" s="427"/>
      <c r="F174" s="427"/>
      <c r="G174" s="427"/>
      <c r="H174" s="427"/>
      <c r="I174" s="427"/>
      <c r="J174" s="427"/>
      <c r="K174" s="427"/>
      <c r="L174" s="427"/>
      <c r="M174" s="427"/>
      <c r="N174" s="427"/>
      <c r="O174" s="427"/>
      <c r="P174" s="427"/>
      <c r="Q174" s="427"/>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row>
    <row r="175" spans="1:44" ht="12.75" customHeight="1" x14ac:dyDescent="0.25">
      <c r="A175" s="30"/>
      <c r="B175" s="30"/>
      <c r="C175" s="603"/>
      <c r="D175" s="604"/>
      <c r="E175" s="604"/>
      <c r="F175" s="604"/>
      <c r="G175" s="58"/>
      <c r="H175" s="58"/>
      <c r="I175" s="30"/>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row>
    <row r="176" spans="1:44" ht="12.75" customHeight="1" x14ac:dyDescent="0.25">
      <c r="A176" s="30"/>
      <c r="B176" s="30"/>
      <c r="C176" s="603"/>
      <c r="D176" s="604"/>
      <c r="E176" s="604"/>
      <c r="F176" s="604"/>
      <c r="G176" s="58"/>
      <c r="H176" s="58"/>
      <c r="I176" s="30"/>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row>
    <row r="177" spans="1:44" ht="12.75" customHeight="1" x14ac:dyDescent="0.25">
      <c r="A177" s="30"/>
      <c r="B177" s="30"/>
      <c r="C177" s="603"/>
      <c r="D177" s="604"/>
      <c r="E177" s="604"/>
      <c r="F177" s="604"/>
      <c r="G177" s="58"/>
      <c r="H177" s="58"/>
      <c r="I177" s="30"/>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row>
    <row r="178" spans="1:44" ht="12.75" customHeight="1" x14ac:dyDescent="0.25">
      <c r="A178" s="30"/>
      <c r="B178" s="30"/>
      <c r="C178" s="603"/>
      <c r="D178" s="604"/>
      <c r="E178" s="604"/>
      <c r="F178" s="604"/>
      <c r="G178" s="58"/>
      <c r="H178" s="58"/>
      <c r="I178" s="30"/>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row>
    <row r="179" spans="1:44" ht="12.75" customHeight="1" x14ac:dyDescent="0.25">
      <c r="A179" s="30"/>
      <c r="B179" s="30"/>
      <c r="C179" s="603"/>
      <c r="D179" s="604"/>
      <c r="E179" s="604"/>
      <c r="F179" s="604"/>
      <c r="G179" s="58"/>
      <c r="H179" s="58"/>
      <c r="I179" s="30"/>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row>
    <row r="180" spans="1:44" ht="12.75" customHeight="1" x14ac:dyDescent="0.25">
      <c r="A180" s="30"/>
      <c r="B180" s="30"/>
      <c r="C180" s="603"/>
      <c r="D180" s="604"/>
      <c r="E180" s="604"/>
      <c r="F180" s="604"/>
      <c r="G180" s="58"/>
      <c r="H180" s="58"/>
      <c r="I180" s="30"/>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row>
    <row r="181" spans="1:44" ht="12.75" customHeight="1" x14ac:dyDescent="0.25">
      <c r="A181" s="30"/>
      <c r="B181" s="30"/>
      <c r="C181" s="603"/>
      <c r="D181" s="604"/>
      <c r="E181" s="604"/>
      <c r="F181" s="604"/>
      <c r="G181" s="58"/>
      <c r="H181" s="58"/>
      <c r="I181" s="30"/>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row>
    <row r="182" spans="1:44" ht="12.75" customHeight="1" x14ac:dyDescent="0.25">
      <c r="A182" s="30"/>
      <c r="B182" s="30"/>
      <c r="C182" s="603"/>
      <c r="D182" s="604"/>
      <c r="E182" s="604"/>
      <c r="F182" s="604"/>
      <c r="G182" s="58"/>
      <c r="H182" s="58"/>
      <c r="I182" s="30"/>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row>
    <row r="183" spans="1:44" ht="12.75" customHeight="1" x14ac:dyDescent="0.25">
      <c r="A183" s="30"/>
      <c r="B183" s="30"/>
      <c r="C183" s="603"/>
      <c r="D183" s="604"/>
      <c r="E183" s="604"/>
      <c r="F183" s="604"/>
      <c r="G183" s="58"/>
      <c r="H183" s="58"/>
      <c r="I183" s="30"/>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row>
    <row r="184" spans="1:44" ht="12.75" customHeight="1" x14ac:dyDescent="0.25">
      <c r="A184" s="30"/>
      <c r="B184" s="30"/>
      <c r="C184" s="603"/>
      <c r="D184" s="604"/>
      <c r="E184" s="604"/>
      <c r="F184" s="604"/>
      <c r="G184" s="58"/>
      <c r="H184" s="58"/>
      <c r="I184" s="30"/>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row>
    <row r="185" spans="1:44" ht="12.75" customHeight="1" x14ac:dyDescent="0.25">
      <c r="A185" s="30"/>
      <c r="B185" s="30"/>
      <c r="C185" s="603"/>
      <c r="D185" s="604"/>
      <c r="E185" s="604"/>
      <c r="F185" s="604"/>
      <c r="G185" s="58"/>
      <c r="H185" s="58"/>
      <c r="I185" s="30"/>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row>
    <row r="186" spans="1:44" ht="12.75" customHeight="1" x14ac:dyDescent="0.25">
      <c r="A186" s="30"/>
      <c r="B186" s="30"/>
      <c r="C186" s="603"/>
      <c r="D186" s="604"/>
      <c r="E186" s="604"/>
      <c r="F186" s="604"/>
      <c r="G186" s="58"/>
      <c r="H186" s="58"/>
      <c r="I186" s="30"/>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row>
    <row r="187" spans="1:44" ht="12.75" customHeight="1" x14ac:dyDescent="0.25">
      <c r="A187" s="30"/>
      <c r="B187" s="30"/>
      <c r="C187" s="603"/>
      <c r="D187" s="604"/>
      <c r="E187" s="604"/>
      <c r="F187" s="604"/>
      <c r="G187" s="58"/>
      <c r="H187" s="58"/>
      <c r="I187" s="30"/>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row>
    <row r="188" spans="1:44" ht="12.75" customHeight="1" x14ac:dyDescent="0.25">
      <c r="A188" s="30"/>
      <c r="B188" s="30"/>
      <c r="C188" s="603"/>
      <c r="D188" s="604"/>
      <c r="E188" s="604"/>
      <c r="F188" s="604"/>
      <c r="G188" s="58"/>
      <c r="H188" s="58"/>
      <c r="I188" s="30"/>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row>
    <row r="189" spans="1:44" ht="12.75" customHeight="1" x14ac:dyDescent="0.25">
      <c r="A189" s="30"/>
      <c r="B189" s="30"/>
      <c r="C189" s="603"/>
      <c r="D189" s="604"/>
      <c r="E189" s="604"/>
      <c r="F189" s="604"/>
      <c r="G189" s="58"/>
      <c r="H189" s="58"/>
      <c r="I189" s="30"/>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row>
    <row r="190" spans="1:44" ht="12.75" customHeight="1" x14ac:dyDescent="0.25">
      <c r="A190" s="30"/>
      <c r="B190" s="30"/>
      <c r="C190" s="603"/>
      <c r="D190" s="604"/>
      <c r="E190" s="604"/>
      <c r="F190" s="604"/>
      <c r="G190" s="58"/>
      <c r="H190" s="58"/>
      <c r="I190" s="30"/>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row>
    <row r="191" spans="1:44" ht="12.75" customHeight="1" x14ac:dyDescent="0.25">
      <c r="A191" s="30"/>
      <c r="B191" s="30"/>
      <c r="C191" s="603"/>
      <c r="D191" s="604"/>
      <c r="E191" s="604"/>
      <c r="F191" s="604"/>
      <c r="G191" s="58"/>
      <c r="H191" s="58"/>
      <c r="I191" s="30"/>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row>
    <row r="192" spans="1:44" ht="12.75" customHeight="1" x14ac:dyDescent="0.25">
      <c r="A192" s="30"/>
      <c r="B192" s="30"/>
      <c r="C192" s="603"/>
      <c r="D192" s="604"/>
      <c r="E192" s="604"/>
      <c r="F192" s="604"/>
      <c r="G192" s="58"/>
      <c r="H192" s="58"/>
      <c r="I192" s="30"/>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row>
    <row r="193" spans="1:44" ht="12.75" customHeight="1" x14ac:dyDescent="0.25">
      <c r="A193" s="30"/>
      <c r="B193" s="30"/>
      <c r="C193" s="603"/>
      <c r="D193" s="604"/>
      <c r="E193" s="604"/>
      <c r="F193" s="604"/>
      <c r="G193" s="58"/>
      <c r="H193" s="58"/>
      <c r="I193" s="30"/>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row>
    <row r="194" spans="1:44" ht="12.75" customHeight="1" x14ac:dyDescent="0.25">
      <c r="A194" s="30"/>
      <c r="B194" s="30"/>
      <c r="C194" s="603"/>
      <c r="D194" s="604"/>
      <c r="E194" s="604"/>
      <c r="F194" s="604"/>
      <c r="G194" s="58"/>
      <c r="H194" s="58"/>
      <c r="I194" s="30"/>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row>
    <row r="195" spans="1:44" ht="12.75" customHeight="1" x14ac:dyDescent="0.25">
      <c r="A195" s="30"/>
      <c r="B195" s="30"/>
      <c r="C195" s="603"/>
      <c r="D195" s="604"/>
      <c r="E195" s="604"/>
      <c r="F195" s="604"/>
      <c r="G195" s="58"/>
      <c r="H195" s="58"/>
      <c r="I195" s="30"/>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row>
    <row r="196" spans="1:44" ht="12.75" customHeight="1" x14ac:dyDescent="0.25">
      <c r="A196" s="30"/>
      <c r="B196" s="30"/>
      <c r="C196" s="603"/>
      <c r="D196" s="604"/>
      <c r="E196" s="604"/>
      <c r="F196" s="604"/>
      <c r="G196" s="58"/>
      <c r="H196" s="58"/>
      <c r="I196" s="30"/>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row>
    <row r="197" spans="1:44" ht="12.75" customHeight="1" x14ac:dyDescent="0.25">
      <c r="A197" s="30"/>
      <c r="B197" s="30"/>
      <c r="C197" s="603"/>
      <c r="D197" s="604"/>
      <c r="E197" s="604"/>
      <c r="F197" s="604"/>
      <c r="G197" s="58"/>
      <c r="H197" s="58"/>
      <c r="I197" s="30"/>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row>
    <row r="198" spans="1:44" ht="12.75" customHeight="1" x14ac:dyDescent="0.25">
      <c r="A198" s="30"/>
      <c r="B198" s="30"/>
      <c r="C198" s="603"/>
      <c r="D198" s="604"/>
      <c r="E198" s="604"/>
      <c r="F198" s="604"/>
      <c r="G198" s="58"/>
      <c r="H198" s="58"/>
      <c r="I198" s="30"/>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row>
    <row r="199" spans="1:44" ht="12.75" customHeight="1" x14ac:dyDescent="0.25">
      <c r="A199" s="30"/>
      <c r="B199" s="30"/>
      <c r="C199" s="603"/>
      <c r="D199" s="604"/>
      <c r="E199" s="604"/>
      <c r="F199" s="604"/>
      <c r="G199" s="58"/>
      <c r="H199" s="58"/>
      <c r="I199" s="30"/>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row>
    <row r="200" spans="1:44" ht="12.75" customHeight="1" x14ac:dyDescent="0.25">
      <c r="A200" s="30"/>
      <c r="B200" s="30"/>
      <c r="C200" s="603"/>
      <c r="D200" s="604"/>
      <c r="E200" s="604"/>
      <c r="F200" s="604"/>
      <c r="G200" s="58"/>
      <c r="H200" s="58"/>
      <c r="I200" s="30"/>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row>
    <row r="201" spans="1:44" ht="12.75" customHeight="1" x14ac:dyDescent="0.25">
      <c r="A201" s="30"/>
      <c r="B201" s="30"/>
      <c r="C201" s="603"/>
      <c r="D201" s="604"/>
      <c r="E201" s="604"/>
      <c r="F201" s="604"/>
      <c r="G201" s="58"/>
      <c r="H201" s="58"/>
      <c r="I201" s="30"/>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row>
    <row r="202" spans="1:44" ht="12.75" customHeight="1" x14ac:dyDescent="0.25">
      <c r="A202" s="30"/>
      <c r="B202" s="30"/>
      <c r="C202" s="603"/>
      <c r="D202" s="604"/>
      <c r="E202" s="604"/>
      <c r="F202" s="604"/>
      <c r="G202" s="58"/>
      <c r="H202" s="58"/>
      <c r="I202" s="30"/>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row>
    <row r="203" spans="1:44" ht="12.75" customHeight="1" x14ac:dyDescent="0.25">
      <c r="A203" s="30"/>
      <c r="B203" s="30"/>
      <c r="C203" s="603"/>
      <c r="D203" s="604"/>
      <c r="E203" s="604"/>
      <c r="F203" s="604"/>
      <c r="G203" s="58"/>
      <c r="H203" s="58"/>
      <c r="I203" s="30"/>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row>
    <row r="204" spans="1:44" ht="12.75" customHeight="1" x14ac:dyDescent="0.25">
      <c r="A204" s="30"/>
      <c r="B204" s="30"/>
      <c r="C204" s="603"/>
      <c r="D204" s="604"/>
      <c r="E204" s="604"/>
      <c r="F204" s="604"/>
      <c r="G204" s="58"/>
      <c r="H204" s="58"/>
      <c r="I204" s="30"/>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row>
    <row r="205" spans="1:44" ht="12.75" customHeight="1" x14ac:dyDescent="0.25">
      <c r="A205" s="30"/>
      <c r="B205" s="30"/>
      <c r="C205" s="603"/>
      <c r="D205" s="604"/>
      <c r="E205" s="604"/>
      <c r="F205" s="604"/>
      <c r="G205" s="58"/>
      <c r="H205" s="58"/>
      <c r="I205" s="30"/>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row>
    <row r="206" spans="1:44" ht="12.75" customHeight="1" x14ac:dyDescent="0.25">
      <c r="A206" s="30"/>
      <c r="B206" s="30"/>
      <c r="C206" s="603"/>
      <c r="D206" s="604"/>
      <c r="E206" s="604"/>
      <c r="F206" s="604"/>
      <c r="G206" s="58"/>
      <c r="H206" s="58"/>
      <c r="I206" s="30"/>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row>
    <row r="207" spans="1:44" ht="12.75" customHeight="1" x14ac:dyDescent="0.25">
      <c r="A207" s="30"/>
      <c r="B207" s="30"/>
      <c r="C207" s="603"/>
      <c r="D207" s="604"/>
      <c r="E207" s="604"/>
      <c r="F207" s="604"/>
      <c r="G207" s="58"/>
      <c r="H207" s="58"/>
      <c r="I207" s="30"/>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row>
    <row r="208" spans="1:44" ht="12.75" customHeight="1" x14ac:dyDescent="0.25">
      <c r="A208" s="30"/>
      <c r="B208" s="30"/>
      <c r="C208" s="603"/>
      <c r="D208" s="604"/>
      <c r="E208" s="604"/>
      <c r="F208" s="604"/>
      <c r="G208" s="58"/>
      <c r="H208" s="58"/>
      <c r="I208" s="30"/>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row>
    <row r="209" spans="1:44" ht="12.75" customHeight="1" x14ac:dyDescent="0.25">
      <c r="A209" s="30"/>
      <c r="B209" s="30"/>
      <c r="C209" s="603"/>
      <c r="D209" s="604"/>
      <c r="E209" s="604"/>
      <c r="F209" s="604"/>
      <c r="G209" s="58"/>
      <c r="H209" s="58"/>
      <c r="I209" s="30"/>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row>
    <row r="210" spans="1:44" ht="12.75" customHeight="1" x14ac:dyDescent="0.25">
      <c r="A210" s="30"/>
      <c r="B210" s="30"/>
      <c r="C210" s="603"/>
      <c r="D210" s="604"/>
      <c r="E210" s="604"/>
      <c r="F210" s="604"/>
      <c r="G210" s="58"/>
      <c r="H210" s="58"/>
      <c r="I210" s="30"/>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row>
    <row r="211" spans="1:44" ht="12.75" customHeight="1" x14ac:dyDescent="0.25">
      <c r="A211" s="30"/>
      <c r="B211" s="30"/>
      <c r="C211" s="603"/>
      <c r="D211" s="604"/>
      <c r="E211" s="604"/>
      <c r="F211" s="604"/>
      <c r="G211" s="58"/>
      <c r="H211" s="58"/>
      <c r="I211" s="30"/>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row>
    <row r="212" spans="1:44" ht="12.75" customHeight="1" x14ac:dyDescent="0.25">
      <c r="A212" s="30"/>
      <c r="B212" s="30"/>
      <c r="C212" s="603"/>
      <c r="D212" s="604"/>
      <c r="E212" s="604"/>
      <c r="F212" s="604"/>
      <c r="G212" s="58"/>
      <c r="H212" s="58"/>
      <c r="I212" s="30"/>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row>
    <row r="213" spans="1:44" ht="12.75" customHeight="1" x14ac:dyDescent="0.25">
      <c r="A213" s="30"/>
      <c r="B213" s="30"/>
      <c r="C213" s="603"/>
      <c r="D213" s="604"/>
      <c r="E213" s="604"/>
      <c r="F213" s="604"/>
      <c r="G213" s="58"/>
      <c r="H213" s="58"/>
      <c r="I213" s="30"/>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row>
    <row r="214" spans="1:44" ht="12.75" customHeight="1" x14ac:dyDescent="0.25">
      <c r="A214" s="30"/>
      <c r="B214" s="30"/>
      <c r="C214" s="603"/>
      <c r="D214" s="604"/>
      <c r="E214" s="604"/>
      <c r="F214" s="604"/>
      <c r="G214" s="58"/>
      <c r="H214" s="58"/>
      <c r="I214" s="30"/>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row>
    <row r="215" spans="1:44" ht="12.75" customHeight="1" x14ac:dyDescent="0.25">
      <c r="A215" s="30"/>
      <c r="B215" s="30"/>
      <c r="C215" s="603"/>
      <c r="D215" s="604"/>
      <c r="E215" s="604"/>
      <c r="F215" s="604"/>
      <c r="G215" s="58"/>
      <c r="H215" s="58"/>
      <c r="I215" s="30"/>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row>
    <row r="216" spans="1:44" ht="12.75" customHeight="1" x14ac:dyDescent="0.25">
      <c r="A216" s="30"/>
      <c r="B216" s="30"/>
      <c r="C216" s="603"/>
      <c r="D216" s="604"/>
      <c r="E216" s="604"/>
      <c r="F216" s="604"/>
      <c r="G216" s="58"/>
      <c r="H216" s="58"/>
      <c r="I216" s="30"/>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row>
    <row r="217" spans="1:44" ht="12.75" customHeight="1" x14ac:dyDescent="0.25">
      <c r="A217" s="30"/>
      <c r="B217" s="30"/>
      <c r="C217" s="603"/>
      <c r="D217" s="604"/>
      <c r="E217" s="604"/>
      <c r="F217" s="604"/>
      <c r="G217" s="58"/>
      <c r="H217" s="58"/>
      <c r="I217" s="30"/>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row>
    <row r="218" spans="1:44" ht="12.75" customHeight="1" x14ac:dyDescent="0.25">
      <c r="A218" s="30"/>
      <c r="B218" s="30"/>
      <c r="C218" s="603"/>
      <c r="D218" s="604"/>
      <c r="E218" s="604"/>
      <c r="F218" s="604"/>
      <c r="G218" s="58"/>
      <c r="H218" s="58"/>
      <c r="I218" s="30"/>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row>
    <row r="219" spans="1:44" ht="12.75" customHeight="1" x14ac:dyDescent="0.25">
      <c r="A219" s="30"/>
      <c r="B219" s="30"/>
      <c r="C219" s="603"/>
      <c r="D219" s="604"/>
      <c r="E219" s="604"/>
      <c r="F219" s="604"/>
      <c r="G219" s="58"/>
      <c r="H219" s="58"/>
      <c r="I219" s="30"/>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row>
    <row r="220" spans="1:44" ht="12.75" customHeight="1" x14ac:dyDescent="0.25">
      <c r="A220" s="30"/>
      <c r="B220" s="30"/>
      <c r="C220" s="603"/>
      <c r="D220" s="604"/>
      <c r="E220" s="604"/>
      <c r="F220" s="604"/>
      <c r="G220" s="58"/>
      <c r="H220" s="58"/>
      <c r="I220" s="30"/>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row>
    <row r="221" spans="1:44" ht="12.75" customHeight="1" x14ac:dyDescent="0.25">
      <c r="A221" s="30"/>
      <c r="B221" s="30"/>
      <c r="C221" s="603"/>
      <c r="D221" s="604"/>
      <c r="E221" s="604"/>
      <c r="F221" s="604"/>
      <c r="G221" s="58"/>
      <c r="H221" s="58"/>
      <c r="I221" s="30"/>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row>
    <row r="222" spans="1:44" ht="12.75" customHeight="1" x14ac:dyDescent="0.25">
      <c r="A222" s="30"/>
      <c r="B222" s="30"/>
      <c r="C222" s="603"/>
      <c r="D222" s="604"/>
      <c r="E222" s="604"/>
      <c r="F222" s="604"/>
      <c r="G222" s="58"/>
      <c r="H222" s="58"/>
      <c r="I222" s="30"/>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row>
    <row r="223" spans="1:44" ht="12.75" customHeight="1" x14ac:dyDescent="0.25">
      <c r="A223" s="30"/>
      <c r="B223" s="30"/>
      <c r="C223" s="603"/>
      <c r="D223" s="604"/>
      <c r="E223" s="604"/>
      <c r="F223" s="604"/>
      <c r="G223" s="58"/>
      <c r="H223" s="58"/>
      <c r="I223" s="30"/>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row>
    <row r="224" spans="1:44" ht="12.75" customHeight="1" x14ac:dyDescent="0.25">
      <c r="A224" s="30"/>
      <c r="B224" s="30"/>
      <c r="C224" s="603"/>
      <c r="D224" s="604"/>
      <c r="E224" s="604"/>
      <c r="F224" s="604"/>
      <c r="G224" s="58"/>
      <c r="H224" s="58"/>
      <c r="I224" s="30"/>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row>
    <row r="225" spans="1:44" ht="12.75" customHeight="1" x14ac:dyDescent="0.25">
      <c r="A225" s="30"/>
      <c r="B225" s="30"/>
      <c r="C225" s="603"/>
      <c r="D225" s="604"/>
      <c r="E225" s="604"/>
      <c r="F225" s="604"/>
      <c r="G225" s="58"/>
      <c r="H225" s="58"/>
      <c r="I225" s="30"/>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row>
    <row r="226" spans="1:44" ht="12.75" customHeight="1" x14ac:dyDescent="0.25">
      <c r="A226" s="30"/>
      <c r="B226" s="30"/>
      <c r="C226" s="603"/>
      <c r="D226" s="604"/>
      <c r="E226" s="604"/>
      <c r="F226" s="604"/>
      <c r="G226" s="58"/>
      <c r="H226" s="58"/>
      <c r="I226" s="30"/>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row>
    <row r="227" spans="1:44" ht="12.75" customHeight="1" x14ac:dyDescent="0.25">
      <c r="A227" s="30"/>
      <c r="B227" s="30"/>
      <c r="C227" s="603"/>
      <c r="D227" s="604"/>
      <c r="E227" s="604"/>
      <c r="F227" s="604"/>
      <c r="G227" s="58"/>
      <c r="H227" s="58"/>
      <c r="I227" s="30"/>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row>
    <row r="228" spans="1:44" ht="12.75" customHeight="1" x14ac:dyDescent="0.25">
      <c r="A228" s="30"/>
      <c r="B228" s="30"/>
      <c r="C228" s="603"/>
      <c r="D228" s="604"/>
      <c r="E228" s="604"/>
      <c r="F228" s="604"/>
      <c r="G228" s="58"/>
      <c r="H228" s="58"/>
      <c r="I228" s="30"/>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row>
    <row r="229" spans="1:44" ht="12.75" customHeight="1" x14ac:dyDescent="0.25">
      <c r="A229" s="30"/>
      <c r="B229" s="30"/>
      <c r="C229" s="603"/>
      <c r="D229" s="604"/>
      <c r="E229" s="604"/>
      <c r="F229" s="604"/>
      <c r="G229" s="58"/>
      <c r="H229" s="58"/>
      <c r="I229" s="30"/>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row>
    <row r="230" spans="1:44" ht="12.75" customHeight="1" x14ac:dyDescent="0.25">
      <c r="A230" s="30"/>
      <c r="B230" s="30"/>
      <c r="C230" s="603"/>
      <c r="D230" s="604"/>
      <c r="E230" s="604"/>
      <c r="F230" s="604"/>
      <c r="G230" s="58"/>
      <c r="H230" s="58"/>
      <c r="I230" s="30"/>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row>
    <row r="231" spans="1:44" ht="12.75" customHeight="1" x14ac:dyDescent="0.25">
      <c r="A231" s="30"/>
      <c r="B231" s="30"/>
      <c r="C231" s="603"/>
      <c r="D231" s="604"/>
      <c r="E231" s="604"/>
      <c r="F231" s="604"/>
      <c r="G231" s="58"/>
      <c r="H231" s="58"/>
      <c r="I231" s="30"/>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row>
    <row r="232" spans="1:44" ht="12.75" customHeight="1" x14ac:dyDescent="0.25">
      <c r="A232" s="30"/>
      <c r="B232" s="30"/>
      <c r="C232" s="603"/>
      <c r="D232" s="604"/>
      <c r="E232" s="604"/>
      <c r="F232" s="604"/>
      <c r="G232" s="58"/>
      <c r="H232" s="58"/>
      <c r="I232" s="30"/>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row>
    <row r="233" spans="1:44" ht="12.75" customHeight="1" x14ac:dyDescent="0.25">
      <c r="A233" s="30"/>
      <c r="B233" s="30"/>
      <c r="C233" s="603"/>
      <c r="D233" s="604"/>
      <c r="E233" s="604"/>
      <c r="F233" s="604"/>
      <c r="G233" s="58"/>
      <c r="H233" s="58"/>
      <c r="I233" s="30"/>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row>
    <row r="234" spans="1:44" ht="12.75" customHeight="1" x14ac:dyDescent="0.25">
      <c r="A234" s="30"/>
      <c r="B234" s="30"/>
      <c r="C234" s="603"/>
      <c r="D234" s="604"/>
      <c r="E234" s="604"/>
      <c r="F234" s="604"/>
      <c r="G234" s="58"/>
      <c r="H234" s="58"/>
      <c r="I234" s="30"/>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row>
    <row r="235" spans="1:44" ht="12.75" customHeight="1" x14ac:dyDescent="0.25">
      <c r="A235" s="30"/>
      <c r="B235" s="30"/>
      <c r="C235" s="603"/>
      <c r="D235" s="604"/>
      <c r="E235" s="604"/>
      <c r="F235" s="604"/>
      <c r="G235" s="58"/>
      <c r="H235" s="58"/>
      <c r="I235" s="30"/>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row>
    <row r="236" spans="1:44" ht="12.75" customHeight="1" x14ac:dyDescent="0.25">
      <c r="A236" s="30"/>
      <c r="B236" s="30"/>
      <c r="C236" s="603"/>
      <c r="D236" s="604"/>
      <c r="E236" s="604"/>
      <c r="F236" s="604"/>
      <c r="G236" s="58"/>
      <c r="H236" s="58"/>
      <c r="I236" s="30"/>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row>
    <row r="237" spans="1:44" ht="12.75" customHeight="1" x14ac:dyDescent="0.25">
      <c r="A237" s="30"/>
      <c r="B237" s="30"/>
      <c r="C237" s="603"/>
      <c r="D237" s="604"/>
      <c r="E237" s="604"/>
      <c r="F237" s="604"/>
      <c r="G237" s="58"/>
      <c r="H237" s="58"/>
      <c r="I237" s="30"/>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row>
    <row r="238" spans="1:44" ht="12.75" customHeight="1" x14ac:dyDescent="0.25">
      <c r="A238" s="30"/>
      <c r="B238" s="30"/>
      <c r="C238" s="603"/>
      <c r="D238" s="604"/>
      <c r="E238" s="604"/>
      <c r="F238" s="604"/>
      <c r="G238" s="58"/>
      <c r="H238" s="58"/>
      <c r="I238" s="30"/>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row>
    <row r="239" spans="1:44" ht="12.75" customHeight="1" x14ac:dyDescent="0.25">
      <c r="A239" s="30"/>
      <c r="B239" s="30"/>
      <c r="C239" s="603"/>
      <c r="D239" s="604"/>
      <c r="E239" s="604"/>
      <c r="F239" s="604"/>
      <c r="G239" s="58"/>
      <c r="H239" s="58"/>
      <c r="I239" s="30"/>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row>
    <row r="240" spans="1:44" ht="12.75" customHeight="1" x14ac:dyDescent="0.25">
      <c r="A240" s="30"/>
      <c r="B240" s="30"/>
      <c r="C240" s="603"/>
      <c r="D240" s="604"/>
      <c r="E240" s="604"/>
      <c r="F240" s="604"/>
      <c r="G240" s="58"/>
      <c r="H240" s="58"/>
      <c r="I240" s="30"/>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row>
    <row r="241" spans="1:44" ht="12.75" customHeight="1" x14ac:dyDescent="0.25">
      <c r="A241" s="30"/>
      <c r="B241" s="30"/>
      <c r="C241" s="603"/>
      <c r="D241" s="604"/>
      <c r="E241" s="604"/>
      <c r="F241" s="604"/>
      <c r="G241" s="58"/>
      <c r="H241" s="58"/>
      <c r="I241" s="30"/>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row>
    <row r="242" spans="1:44" ht="12.75" customHeight="1" x14ac:dyDescent="0.25">
      <c r="A242" s="30"/>
      <c r="B242" s="30"/>
      <c r="C242" s="603"/>
      <c r="D242" s="604"/>
      <c r="E242" s="604"/>
      <c r="F242" s="604"/>
      <c r="G242" s="58"/>
      <c r="H242" s="58"/>
      <c r="I242" s="30"/>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row>
    <row r="243" spans="1:44" ht="12.75" customHeight="1" x14ac:dyDescent="0.25">
      <c r="A243" s="30"/>
      <c r="B243" s="30"/>
      <c r="C243" s="603"/>
      <c r="D243" s="604"/>
      <c r="E243" s="604"/>
      <c r="F243" s="604"/>
      <c r="G243" s="58"/>
      <c r="H243" s="58"/>
      <c r="I243" s="30"/>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row>
    <row r="244" spans="1:44" ht="12.75" customHeight="1" x14ac:dyDescent="0.25">
      <c r="A244" s="30"/>
      <c r="B244" s="30"/>
      <c r="C244" s="603"/>
      <c r="D244" s="604"/>
      <c r="E244" s="604"/>
      <c r="F244" s="604"/>
      <c r="G244" s="58"/>
      <c r="H244" s="58"/>
      <c r="I244" s="30"/>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row>
    <row r="245" spans="1:44" ht="12.75" customHeight="1" x14ac:dyDescent="0.25">
      <c r="A245" s="30"/>
      <c r="B245" s="30"/>
      <c r="C245" s="603"/>
      <c r="D245" s="604"/>
      <c r="E245" s="604"/>
      <c r="F245" s="604"/>
      <c r="G245" s="58"/>
      <c r="H245" s="58"/>
      <c r="I245" s="30"/>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row>
    <row r="246" spans="1:44" ht="12.75" customHeight="1" x14ac:dyDescent="0.25">
      <c r="A246" s="30"/>
      <c r="B246" s="30"/>
      <c r="C246" s="603"/>
      <c r="D246" s="604"/>
      <c r="E246" s="604"/>
      <c r="F246" s="604"/>
      <c r="G246" s="58"/>
      <c r="H246" s="58"/>
      <c r="I246" s="30"/>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row>
    <row r="247" spans="1:44" ht="12.75" customHeight="1" x14ac:dyDescent="0.25">
      <c r="A247" s="30"/>
      <c r="B247" s="30"/>
      <c r="C247" s="603"/>
      <c r="D247" s="604"/>
      <c r="E247" s="604"/>
      <c r="F247" s="604"/>
      <c r="G247" s="58"/>
      <c r="H247" s="58"/>
      <c r="I247" s="30"/>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row>
    <row r="248" spans="1:44" ht="12.75" customHeight="1" x14ac:dyDescent="0.25">
      <c r="A248" s="30"/>
      <c r="B248" s="30"/>
      <c r="C248" s="603"/>
      <c r="D248" s="604"/>
      <c r="E248" s="604"/>
      <c r="F248" s="604"/>
      <c r="G248" s="58"/>
      <c r="H248" s="58"/>
      <c r="I248" s="30"/>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row>
    <row r="249" spans="1:44" ht="12.75" customHeight="1" x14ac:dyDescent="0.25">
      <c r="A249" s="30"/>
      <c r="B249" s="30"/>
      <c r="C249" s="603"/>
      <c r="D249" s="604"/>
      <c r="E249" s="604"/>
      <c r="F249" s="604"/>
      <c r="G249" s="58"/>
      <c r="H249" s="58"/>
      <c r="I249" s="30"/>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row>
    <row r="250" spans="1:44" ht="12.75" customHeight="1" x14ac:dyDescent="0.25">
      <c r="A250" s="30"/>
      <c r="B250" s="30"/>
      <c r="C250" s="603"/>
      <c r="D250" s="604"/>
      <c r="E250" s="604"/>
      <c r="F250" s="604"/>
      <c r="G250" s="58"/>
      <c r="H250" s="58"/>
      <c r="I250" s="30"/>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row>
    <row r="251" spans="1:44" ht="12.75" customHeight="1" x14ac:dyDescent="0.25">
      <c r="A251" s="30"/>
      <c r="B251" s="30"/>
      <c r="C251" s="603"/>
      <c r="D251" s="604"/>
      <c r="E251" s="604"/>
      <c r="F251" s="604"/>
      <c r="G251" s="58"/>
      <c r="H251" s="58"/>
      <c r="I251" s="30"/>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row>
    <row r="252" spans="1:44" ht="12.75" customHeight="1" x14ac:dyDescent="0.25">
      <c r="A252" s="30"/>
      <c r="B252" s="30"/>
      <c r="C252" s="603"/>
      <c r="D252" s="604"/>
      <c r="E252" s="604"/>
      <c r="F252" s="604"/>
      <c r="G252" s="58"/>
      <c r="H252" s="58"/>
      <c r="I252" s="30"/>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row>
    <row r="253" spans="1:44" ht="12.75" customHeight="1" x14ac:dyDescent="0.25">
      <c r="A253" s="30"/>
      <c r="B253" s="30"/>
      <c r="C253" s="603"/>
      <c r="D253" s="604"/>
      <c r="E253" s="604"/>
      <c r="F253" s="604"/>
      <c r="G253" s="58"/>
      <c r="H253" s="58"/>
      <c r="I253" s="30"/>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row>
    <row r="254" spans="1:44" ht="12.75" customHeight="1" x14ac:dyDescent="0.25">
      <c r="A254" s="30"/>
      <c r="B254" s="30"/>
      <c r="C254" s="603"/>
      <c r="D254" s="604"/>
      <c r="E254" s="604"/>
      <c r="F254" s="604"/>
      <c r="G254" s="58"/>
      <c r="H254" s="58"/>
      <c r="I254" s="30"/>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row>
    <row r="255" spans="1:44" ht="12.75" customHeight="1" x14ac:dyDescent="0.25">
      <c r="A255" s="30"/>
      <c r="B255" s="30"/>
      <c r="C255" s="603"/>
      <c r="D255" s="604"/>
      <c r="E255" s="604"/>
      <c r="F255" s="604"/>
      <c r="G255" s="58"/>
      <c r="H255" s="58"/>
      <c r="I255" s="30"/>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row>
    <row r="256" spans="1:44" ht="12.75" customHeight="1" x14ac:dyDescent="0.25">
      <c r="A256" s="30"/>
      <c r="B256" s="30"/>
      <c r="C256" s="603"/>
      <c r="D256" s="604"/>
      <c r="E256" s="604"/>
      <c r="F256" s="604"/>
      <c r="G256" s="58"/>
      <c r="H256" s="58"/>
      <c r="I256" s="30"/>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row>
    <row r="257" spans="1:44" ht="12.75" customHeight="1" x14ac:dyDescent="0.25">
      <c r="A257" s="30"/>
      <c r="B257" s="30"/>
      <c r="C257" s="603"/>
      <c r="D257" s="604"/>
      <c r="E257" s="604"/>
      <c r="F257" s="604"/>
      <c r="G257" s="58"/>
      <c r="H257" s="58"/>
      <c r="I257" s="30"/>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row>
    <row r="258" spans="1:44" ht="12.75" customHeight="1" x14ac:dyDescent="0.25">
      <c r="A258" s="30"/>
      <c r="B258" s="30"/>
      <c r="C258" s="603"/>
      <c r="D258" s="604"/>
      <c r="E258" s="604"/>
      <c r="F258" s="604"/>
      <c r="G258" s="58"/>
      <c r="H258" s="58"/>
      <c r="I258" s="30"/>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row>
    <row r="259" spans="1:44" ht="12.75" customHeight="1" x14ac:dyDescent="0.25">
      <c r="A259" s="30"/>
      <c r="B259" s="30"/>
      <c r="C259" s="603"/>
      <c r="D259" s="604"/>
      <c r="E259" s="604"/>
      <c r="F259" s="604"/>
      <c r="G259" s="58"/>
      <c r="H259" s="58"/>
      <c r="I259" s="30"/>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row>
    <row r="260" spans="1:44" ht="12.75" customHeight="1" x14ac:dyDescent="0.25">
      <c r="A260" s="30"/>
      <c r="B260" s="30"/>
      <c r="C260" s="603"/>
      <c r="D260" s="604"/>
      <c r="E260" s="604"/>
      <c r="F260" s="604"/>
      <c r="G260" s="58"/>
      <c r="H260" s="58"/>
      <c r="I260" s="30"/>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row>
    <row r="261" spans="1:44" ht="12.75" customHeight="1" x14ac:dyDescent="0.25">
      <c r="A261" s="30"/>
      <c r="B261" s="30"/>
      <c r="C261" s="603"/>
      <c r="D261" s="604"/>
      <c r="E261" s="604"/>
      <c r="F261" s="604"/>
      <c r="G261" s="58"/>
      <c r="H261" s="58"/>
      <c r="I261" s="30"/>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row>
    <row r="262" spans="1:44" ht="12.75" customHeight="1" x14ac:dyDescent="0.25">
      <c r="A262" s="30"/>
      <c r="B262" s="30"/>
      <c r="C262" s="603"/>
      <c r="D262" s="604"/>
      <c r="E262" s="604"/>
      <c r="F262" s="604"/>
      <c r="G262" s="58"/>
      <c r="H262" s="58"/>
      <c r="I262" s="30"/>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row>
    <row r="263" spans="1:44" ht="12.75" customHeight="1" x14ac:dyDescent="0.25">
      <c r="A263" s="30"/>
      <c r="B263" s="30"/>
      <c r="C263" s="603"/>
      <c r="D263" s="604"/>
      <c r="E263" s="604"/>
      <c r="F263" s="604"/>
      <c r="G263" s="58"/>
      <c r="H263" s="58"/>
      <c r="I263" s="30"/>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row>
    <row r="264" spans="1:44" ht="12.75" customHeight="1" x14ac:dyDescent="0.25">
      <c r="A264" s="30"/>
      <c r="B264" s="30"/>
      <c r="C264" s="603"/>
      <c r="D264" s="604"/>
      <c r="E264" s="604"/>
      <c r="F264" s="604"/>
      <c r="G264" s="58"/>
      <c r="H264" s="58"/>
      <c r="I264" s="30"/>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row>
    <row r="265" spans="1:44" ht="12.75" customHeight="1" x14ac:dyDescent="0.25">
      <c r="A265" s="30"/>
      <c r="B265" s="30"/>
      <c r="C265" s="603"/>
      <c r="D265" s="604"/>
      <c r="E265" s="604"/>
      <c r="F265" s="604"/>
      <c r="G265" s="58"/>
      <c r="H265" s="58"/>
      <c r="I265" s="30"/>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row>
    <row r="266" spans="1:44" ht="12.75" customHeight="1" x14ac:dyDescent="0.25">
      <c r="A266" s="30"/>
      <c r="B266" s="30"/>
      <c r="C266" s="603"/>
      <c r="D266" s="604"/>
      <c r="E266" s="604"/>
      <c r="F266" s="604"/>
      <c r="G266" s="58"/>
      <c r="H266" s="58"/>
      <c r="I266" s="30"/>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row>
    <row r="267" spans="1:44" ht="12.75" customHeight="1" x14ac:dyDescent="0.25">
      <c r="A267" s="30"/>
      <c r="B267" s="30"/>
      <c r="C267" s="603"/>
      <c r="D267" s="604"/>
      <c r="E267" s="604"/>
      <c r="F267" s="604"/>
      <c r="G267" s="58"/>
      <c r="H267" s="58"/>
      <c r="I267" s="30"/>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row>
    <row r="268" spans="1:44" ht="12.75" customHeight="1" x14ac:dyDescent="0.25">
      <c r="A268" s="30"/>
      <c r="B268" s="30"/>
      <c r="C268" s="603"/>
      <c r="D268" s="604"/>
      <c r="E268" s="604"/>
      <c r="F268" s="604"/>
      <c r="G268" s="58"/>
      <c r="H268" s="58"/>
      <c r="I268" s="30"/>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row>
    <row r="269" spans="1:44" ht="12.75" customHeight="1" x14ac:dyDescent="0.25">
      <c r="A269" s="30"/>
      <c r="B269" s="30"/>
      <c r="C269" s="603"/>
      <c r="D269" s="604"/>
      <c r="E269" s="604"/>
      <c r="F269" s="604"/>
      <c r="G269" s="58"/>
      <c r="H269" s="58"/>
      <c r="I269" s="30"/>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row>
    <row r="270" spans="1:44" ht="12.75" customHeight="1" x14ac:dyDescent="0.25">
      <c r="A270" s="30"/>
      <c r="B270" s="30"/>
      <c r="C270" s="603"/>
      <c r="D270" s="604"/>
      <c r="E270" s="604"/>
      <c r="F270" s="604"/>
      <c r="G270" s="58"/>
      <c r="H270" s="58"/>
      <c r="I270" s="30"/>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row>
    <row r="271" spans="1:44" ht="12.75" customHeight="1" x14ac:dyDescent="0.25">
      <c r="A271" s="30"/>
      <c r="B271" s="30"/>
      <c r="C271" s="603"/>
      <c r="D271" s="604"/>
      <c r="E271" s="604"/>
      <c r="F271" s="604"/>
      <c r="G271" s="58"/>
      <c r="H271" s="58"/>
      <c r="I271" s="30"/>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row>
    <row r="272" spans="1:44" ht="12.75" customHeight="1" x14ac:dyDescent="0.25">
      <c r="A272" s="30"/>
      <c r="B272" s="30"/>
      <c r="C272" s="603"/>
      <c r="D272" s="604"/>
      <c r="E272" s="604"/>
      <c r="F272" s="604"/>
      <c r="G272" s="58"/>
      <c r="H272" s="58"/>
      <c r="I272" s="30"/>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row>
    <row r="273" spans="1:44" ht="12.75" customHeight="1" x14ac:dyDescent="0.25">
      <c r="A273" s="30"/>
      <c r="B273" s="30"/>
      <c r="C273" s="603"/>
      <c r="D273" s="604"/>
      <c r="E273" s="604"/>
      <c r="F273" s="604"/>
      <c r="G273" s="58"/>
      <c r="H273" s="58"/>
      <c r="I273" s="30"/>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row>
    <row r="274" spans="1:44" ht="12.75" customHeight="1" x14ac:dyDescent="0.25">
      <c r="A274" s="30"/>
      <c r="B274" s="30"/>
      <c r="C274" s="603"/>
      <c r="D274" s="604"/>
      <c r="E274" s="604"/>
      <c r="F274" s="604"/>
      <c r="G274" s="58"/>
      <c r="H274" s="58"/>
      <c r="I274" s="30"/>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row>
    <row r="275" spans="1:44" ht="12.75" customHeight="1" x14ac:dyDescent="0.25">
      <c r="A275" s="30"/>
      <c r="B275" s="30"/>
      <c r="C275" s="603"/>
      <c r="D275" s="604"/>
      <c r="E275" s="604"/>
      <c r="F275" s="604"/>
      <c r="G275" s="58"/>
      <c r="H275" s="58"/>
      <c r="I275" s="30"/>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row>
    <row r="276" spans="1:44" ht="12.75" customHeight="1" x14ac:dyDescent="0.25">
      <c r="A276" s="30"/>
      <c r="B276" s="30"/>
      <c r="C276" s="603"/>
      <c r="D276" s="604"/>
      <c r="E276" s="604"/>
      <c r="F276" s="604"/>
      <c r="G276" s="58"/>
      <c r="H276" s="58"/>
      <c r="I276" s="30"/>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row>
    <row r="277" spans="1:44" ht="12.75" customHeight="1" x14ac:dyDescent="0.25">
      <c r="A277" s="30"/>
      <c r="B277" s="30"/>
      <c r="C277" s="603"/>
      <c r="D277" s="604"/>
      <c r="E277" s="604"/>
      <c r="F277" s="604"/>
      <c r="G277" s="58"/>
      <c r="H277" s="58"/>
      <c r="I277" s="30"/>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row>
    <row r="278" spans="1:44" ht="12.75" customHeight="1" x14ac:dyDescent="0.25">
      <c r="A278" s="30"/>
      <c r="B278" s="30"/>
      <c r="C278" s="603"/>
      <c r="D278" s="604"/>
      <c r="E278" s="604"/>
      <c r="F278" s="604"/>
      <c r="G278" s="58"/>
      <c r="H278" s="58"/>
      <c r="I278" s="30"/>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row>
    <row r="279" spans="1:44" ht="12.75" customHeight="1" x14ac:dyDescent="0.25">
      <c r="A279" s="30"/>
      <c r="B279" s="30"/>
      <c r="C279" s="603"/>
      <c r="D279" s="604"/>
      <c r="E279" s="604"/>
      <c r="F279" s="604"/>
      <c r="G279" s="58"/>
      <c r="H279" s="58"/>
      <c r="I279" s="30"/>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row>
    <row r="280" spans="1:44" ht="12.75" customHeight="1" x14ac:dyDescent="0.25">
      <c r="A280" s="30"/>
      <c r="B280" s="30"/>
      <c r="C280" s="603"/>
      <c r="D280" s="604"/>
      <c r="E280" s="604"/>
      <c r="F280" s="604"/>
      <c r="G280" s="58"/>
      <c r="H280" s="58"/>
      <c r="I280" s="30"/>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row>
    <row r="281" spans="1:44" ht="12.75" customHeight="1" x14ac:dyDescent="0.25">
      <c r="A281" s="30"/>
      <c r="B281" s="30"/>
      <c r="C281" s="603"/>
      <c r="D281" s="604"/>
      <c r="E281" s="604"/>
      <c r="F281" s="604"/>
      <c r="G281" s="58"/>
      <c r="H281" s="58"/>
      <c r="I281" s="30"/>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row>
    <row r="282" spans="1:44" ht="12.75" customHeight="1" x14ac:dyDescent="0.25">
      <c r="A282" s="30"/>
      <c r="B282" s="30"/>
      <c r="C282" s="603"/>
      <c r="D282" s="604"/>
      <c r="E282" s="604"/>
      <c r="F282" s="604"/>
      <c r="G282" s="58"/>
      <c r="H282" s="58"/>
      <c r="I282" s="30"/>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row>
    <row r="283" spans="1:44" ht="12.75" customHeight="1" x14ac:dyDescent="0.25">
      <c r="A283" s="30"/>
      <c r="B283" s="30"/>
      <c r="C283" s="603"/>
      <c r="D283" s="604"/>
      <c r="E283" s="604"/>
      <c r="F283" s="604"/>
      <c r="G283" s="58"/>
      <c r="H283" s="58"/>
      <c r="I283" s="30"/>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row>
    <row r="284" spans="1:44" ht="12.75" customHeight="1" x14ac:dyDescent="0.25">
      <c r="A284" s="30"/>
      <c r="B284" s="30"/>
      <c r="C284" s="603"/>
      <c r="D284" s="604"/>
      <c r="E284" s="604"/>
      <c r="F284" s="604"/>
      <c r="G284" s="58"/>
      <c r="H284" s="58"/>
      <c r="I284" s="30"/>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row>
    <row r="285" spans="1:44" ht="12.75" customHeight="1" x14ac:dyDescent="0.25">
      <c r="A285" s="30"/>
      <c r="B285" s="30"/>
      <c r="C285" s="603"/>
      <c r="D285" s="604"/>
      <c r="E285" s="604"/>
      <c r="F285" s="604"/>
      <c r="G285" s="58"/>
      <c r="H285" s="58"/>
      <c r="I285" s="30"/>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row>
    <row r="286" spans="1:44" ht="12.75" customHeight="1" x14ac:dyDescent="0.25">
      <c r="A286" s="30"/>
      <c r="B286" s="30"/>
      <c r="C286" s="603"/>
      <c r="D286" s="604"/>
      <c r="E286" s="604"/>
      <c r="F286" s="604"/>
      <c r="G286" s="58"/>
      <c r="H286" s="58"/>
      <c r="I286" s="30"/>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row>
    <row r="287" spans="1:44" ht="12.75" customHeight="1" x14ac:dyDescent="0.25">
      <c r="A287" s="30"/>
      <c r="B287" s="30"/>
      <c r="C287" s="603"/>
      <c r="D287" s="604"/>
      <c r="E287" s="604"/>
      <c r="F287" s="604"/>
      <c r="G287" s="58"/>
      <c r="H287" s="58"/>
      <c r="I287" s="30"/>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row>
    <row r="288" spans="1:44" ht="12.75" customHeight="1" x14ac:dyDescent="0.25">
      <c r="A288" s="30"/>
      <c r="B288" s="30"/>
      <c r="C288" s="603"/>
      <c r="D288" s="604"/>
      <c r="E288" s="604"/>
      <c r="F288" s="604"/>
      <c r="G288" s="58"/>
      <c r="H288" s="58"/>
      <c r="I288" s="30"/>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row>
    <row r="289" spans="1:44" ht="12.75" customHeight="1" x14ac:dyDescent="0.25">
      <c r="A289" s="30"/>
      <c r="B289" s="30"/>
      <c r="C289" s="603"/>
      <c r="D289" s="604"/>
      <c r="E289" s="604"/>
      <c r="F289" s="604"/>
      <c r="G289" s="58"/>
      <c r="H289" s="58"/>
      <c r="I289" s="30"/>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row>
    <row r="290" spans="1:44" ht="12.75" customHeight="1" x14ac:dyDescent="0.25">
      <c r="A290" s="30"/>
      <c r="B290" s="30"/>
      <c r="C290" s="603"/>
      <c r="D290" s="604"/>
      <c r="E290" s="604"/>
      <c r="F290" s="604"/>
      <c r="G290" s="58"/>
      <c r="H290" s="58"/>
      <c r="I290" s="30"/>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row>
    <row r="291" spans="1:44" ht="12.75" customHeight="1" x14ac:dyDescent="0.25">
      <c r="A291" s="30"/>
      <c r="B291" s="30"/>
      <c r="C291" s="603"/>
      <c r="D291" s="604"/>
      <c r="E291" s="604"/>
      <c r="F291" s="604"/>
      <c r="G291" s="58"/>
      <c r="H291" s="58"/>
      <c r="I291" s="30"/>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row>
    <row r="292" spans="1:44" ht="12.75" customHeight="1" x14ac:dyDescent="0.25">
      <c r="A292" s="30"/>
      <c r="B292" s="30"/>
      <c r="C292" s="603"/>
      <c r="D292" s="604"/>
      <c r="E292" s="604"/>
      <c r="F292" s="604"/>
      <c r="G292" s="58"/>
      <c r="H292" s="58"/>
      <c r="I292" s="30"/>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row>
    <row r="293" spans="1:44" ht="12.75" customHeight="1" x14ac:dyDescent="0.25">
      <c r="A293" s="30"/>
      <c r="B293" s="30"/>
      <c r="C293" s="603"/>
      <c r="D293" s="604"/>
      <c r="E293" s="604"/>
      <c r="F293" s="604"/>
      <c r="G293" s="58"/>
      <c r="H293" s="58"/>
      <c r="I293" s="30"/>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row>
    <row r="294" spans="1:44" ht="12.75" customHeight="1" x14ac:dyDescent="0.25">
      <c r="A294" s="30"/>
      <c r="B294" s="30"/>
      <c r="C294" s="603"/>
      <c r="D294" s="604"/>
      <c r="E294" s="604"/>
      <c r="F294" s="604"/>
      <c r="G294" s="58"/>
      <c r="H294" s="58"/>
      <c r="I294" s="30"/>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row>
    <row r="295" spans="1:44" ht="12.75" customHeight="1" x14ac:dyDescent="0.25">
      <c r="A295" s="30"/>
      <c r="B295" s="30"/>
      <c r="C295" s="603"/>
      <c r="D295" s="604"/>
      <c r="E295" s="604"/>
      <c r="F295" s="604"/>
      <c r="G295" s="58"/>
      <c r="H295" s="58"/>
      <c r="I295" s="30"/>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row>
    <row r="296" spans="1:44" ht="12.75" customHeight="1" x14ac:dyDescent="0.25">
      <c r="A296" s="30"/>
      <c r="B296" s="30"/>
      <c r="C296" s="603"/>
      <c r="D296" s="604"/>
      <c r="E296" s="604"/>
      <c r="F296" s="604"/>
      <c r="G296" s="58"/>
      <c r="H296" s="58"/>
      <c r="I296" s="30"/>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row>
    <row r="297" spans="1:44" ht="12.75" customHeight="1" x14ac:dyDescent="0.25">
      <c r="A297" s="30"/>
      <c r="B297" s="30"/>
      <c r="C297" s="603"/>
      <c r="D297" s="604"/>
      <c r="E297" s="604"/>
      <c r="F297" s="604"/>
      <c r="G297" s="58"/>
      <c r="H297" s="58"/>
      <c r="I297" s="30"/>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row>
    <row r="298" spans="1:44" ht="12.75" customHeight="1" x14ac:dyDescent="0.25">
      <c r="A298" s="30"/>
      <c r="B298" s="30"/>
      <c r="C298" s="603"/>
      <c r="D298" s="604"/>
      <c r="E298" s="604"/>
      <c r="F298" s="604"/>
      <c r="G298" s="58"/>
      <c r="H298" s="58"/>
      <c r="I298" s="30"/>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row>
    <row r="299" spans="1:44" ht="12.75" customHeight="1" x14ac:dyDescent="0.25">
      <c r="A299" s="30"/>
      <c r="B299" s="30"/>
      <c r="C299" s="603"/>
      <c r="D299" s="604"/>
      <c r="E299" s="604"/>
      <c r="F299" s="604"/>
      <c r="G299" s="58"/>
      <c r="H299" s="58"/>
      <c r="I299" s="30"/>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row>
    <row r="300" spans="1:44" ht="12.75" customHeight="1" x14ac:dyDescent="0.25">
      <c r="A300" s="30"/>
      <c r="B300" s="30"/>
      <c r="C300" s="603"/>
      <c r="D300" s="604"/>
      <c r="E300" s="604"/>
      <c r="F300" s="604"/>
      <c r="G300" s="58"/>
      <c r="H300" s="58"/>
      <c r="I300" s="30"/>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row>
    <row r="301" spans="1:44" ht="12.75" customHeight="1" x14ac:dyDescent="0.25">
      <c r="A301" s="30"/>
      <c r="B301" s="30"/>
      <c r="C301" s="603"/>
      <c r="D301" s="604"/>
      <c r="E301" s="604"/>
      <c r="F301" s="604"/>
      <c r="G301" s="58"/>
      <c r="H301" s="58"/>
      <c r="I301" s="30"/>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row>
    <row r="302" spans="1:44" ht="12.75" customHeight="1" x14ac:dyDescent="0.25">
      <c r="A302" s="30"/>
      <c r="B302" s="30"/>
      <c r="C302" s="603"/>
      <c r="D302" s="604"/>
      <c r="E302" s="604"/>
      <c r="F302" s="604"/>
      <c r="G302" s="58"/>
      <c r="H302" s="58"/>
      <c r="I302" s="30"/>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row>
    <row r="303" spans="1:44" ht="12.75" customHeight="1" x14ac:dyDescent="0.25">
      <c r="A303" s="30"/>
      <c r="B303" s="30"/>
      <c r="C303" s="603"/>
      <c r="D303" s="604"/>
      <c r="E303" s="604"/>
      <c r="F303" s="604"/>
      <c r="G303" s="58"/>
      <c r="H303" s="58"/>
      <c r="I303" s="30"/>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row>
    <row r="304" spans="1:44" ht="12.75" customHeight="1" x14ac:dyDescent="0.25">
      <c r="A304" s="30"/>
      <c r="B304" s="30"/>
      <c r="C304" s="603"/>
      <c r="D304" s="604"/>
      <c r="E304" s="604"/>
      <c r="F304" s="604"/>
      <c r="G304" s="58"/>
      <c r="H304" s="58"/>
      <c r="I304" s="30"/>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row>
    <row r="305" spans="1:44" ht="12.75" customHeight="1" x14ac:dyDescent="0.25">
      <c r="A305" s="30"/>
      <c r="B305" s="30"/>
      <c r="C305" s="603"/>
      <c r="D305" s="604"/>
      <c r="E305" s="604"/>
      <c r="F305" s="604"/>
      <c r="G305" s="58"/>
      <c r="H305" s="58"/>
      <c r="I305" s="30"/>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row>
    <row r="306" spans="1:44" ht="12.75" customHeight="1" x14ac:dyDescent="0.25">
      <c r="A306" s="30"/>
      <c r="B306" s="30"/>
      <c r="C306" s="603"/>
      <c r="D306" s="604"/>
      <c r="E306" s="604"/>
      <c r="F306" s="604"/>
      <c r="G306" s="58"/>
      <c r="H306" s="58"/>
      <c r="I306" s="30"/>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row>
    <row r="307" spans="1:44" ht="12.75" customHeight="1" x14ac:dyDescent="0.25">
      <c r="A307" s="30"/>
      <c r="B307" s="30"/>
      <c r="C307" s="603"/>
      <c r="D307" s="604"/>
      <c r="E307" s="604"/>
      <c r="F307" s="604"/>
      <c r="G307" s="58"/>
      <c r="H307" s="58"/>
      <c r="I307" s="30"/>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row>
    <row r="308" spans="1:44" ht="12.75" customHeight="1" x14ac:dyDescent="0.25">
      <c r="A308" s="30"/>
      <c r="B308" s="30"/>
      <c r="C308" s="603"/>
      <c r="D308" s="604"/>
      <c r="E308" s="604"/>
      <c r="F308" s="604"/>
      <c r="G308" s="58"/>
      <c r="H308" s="58"/>
      <c r="I308" s="30"/>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row>
    <row r="309" spans="1:44" ht="12.75" customHeight="1" x14ac:dyDescent="0.25">
      <c r="A309" s="30"/>
      <c r="B309" s="30"/>
      <c r="C309" s="603"/>
      <c r="D309" s="604"/>
      <c r="E309" s="604"/>
      <c r="F309" s="604"/>
      <c r="G309" s="58"/>
      <c r="H309" s="58"/>
      <c r="I309" s="30"/>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row>
    <row r="310" spans="1:44" ht="12.75" customHeight="1" x14ac:dyDescent="0.25">
      <c r="A310" s="30"/>
      <c r="B310" s="30"/>
      <c r="C310" s="603"/>
      <c r="D310" s="604"/>
      <c r="E310" s="604"/>
      <c r="F310" s="604"/>
      <c r="G310" s="58"/>
      <c r="H310" s="58"/>
      <c r="I310" s="30"/>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row>
    <row r="311" spans="1:44" ht="12.75" customHeight="1" x14ac:dyDescent="0.25">
      <c r="A311" s="30"/>
      <c r="B311" s="30"/>
      <c r="C311" s="603"/>
      <c r="D311" s="604"/>
      <c r="E311" s="604"/>
      <c r="F311" s="604"/>
      <c r="G311" s="58"/>
      <c r="H311" s="58"/>
      <c r="I311" s="30"/>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row>
    <row r="312" spans="1:44" ht="12.75" customHeight="1" x14ac:dyDescent="0.25">
      <c r="A312" s="30"/>
      <c r="B312" s="30"/>
      <c r="C312" s="603"/>
      <c r="D312" s="604"/>
      <c r="E312" s="604"/>
      <c r="F312" s="604"/>
      <c r="G312" s="58"/>
      <c r="H312" s="58"/>
      <c r="I312" s="30"/>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row>
    <row r="313" spans="1:44" ht="12.75" customHeight="1" x14ac:dyDescent="0.25">
      <c r="A313" s="30"/>
      <c r="B313" s="30"/>
      <c r="C313" s="603"/>
      <c r="D313" s="604"/>
      <c r="E313" s="604"/>
      <c r="F313" s="604"/>
      <c r="G313" s="58"/>
      <c r="H313" s="58"/>
      <c r="I313" s="30"/>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row>
    <row r="314" spans="1:44" ht="12.75" customHeight="1" x14ac:dyDescent="0.25">
      <c r="A314" s="30"/>
      <c r="B314" s="30"/>
      <c r="C314" s="603"/>
      <c r="D314" s="604"/>
      <c r="E314" s="604"/>
      <c r="F314" s="604"/>
      <c r="G314" s="58"/>
      <c r="H314" s="58"/>
      <c r="I314" s="30"/>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row>
    <row r="315" spans="1:44" ht="12.75" customHeight="1" x14ac:dyDescent="0.25">
      <c r="A315" s="30"/>
      <c r="B315" s="30"/>
      <c r="C315" s="603"/>
      <c r="D315" s="604"/>
      <c r="E315" s="604"/>
      <c r="F315" s="604"/>
      <c r="G315" s="58"/>
      <c r="H315" s="58"/>
      <c r="I315" s="30"/>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row>
    <row r="316" spans="1:44" ht="12.75" customHeight="1" x14ac:dyDescent="0.25">
      <c r="A316" s="30"/>
      <c r="B316" s="30"/>
      <c r="C316" s="603"/>
      <c r="D316" s="604"/>
      <c r="E316" s="604"/>
      <c r="F316" s="604"/>
      <c r="G316" s="58"/>
      <c r="H316" s="58"/>
      <c r="I316" s="30"/>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row>
    <row r="317" spans="1:44" ht="12.75" customHeight="1" x14ac:dyDescent="0.25">
      <c r="A317" s="30"/>
      <c r="B317" s="30"/>
      <c r="C317" s="603"/>
      <c r="D317" s="604"/>
      <c r="E317" s="604"/>
      <c r="F317" s="604"/>
      <c r="G317" s="58"/>
      <c r="H317" s="58"/>
      <c r="I317" s="30"/>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row>
    <row r="318" spans="1:44" ht="12.75" customHeight="1" x14ac:dyDescent="0.25">
      <c r="A318" s="30"/>
      <c r="B318" s="30"/>
      <c r="C318" s="603"/>
      <c r="D318" s="604"/>
      <c r="E318" s="604"/>
      <c r="F318" s="604"/>
      <c r="G318" s="58"/>
      <c r="H318" s="58"/>
      <c r="I318" s="30"/>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row>
    <row r="319" spans="1:44" ht="12.75" customHeight="1" x14ac:dyDescent="0.25">
      <c r="A319" s="30"/>
      <c r="B319" s="30"/>
      <c r="C319" s="603"/>
      <c r="D319" s="604"/>
      <c r="E319" s="604"/>
      <c r="F319" s="604"/>
      <c r="G319" s="58"/>
      <c r="H319" s="58"/>
      <c r="I319" s="30"/>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row>
    <row r="320" spans="1:44" ht="12.75" customHeight="1" x14ac:dyDescent="0.25">
      <c r="A320" s="30"/>
      <c r="B320" s="30"/>
      <c r="C320" s="603"/>
      <c r="D320" s="604"/>
      <c r="E320" s="604"/>
      <c r="F320" s="604"/>
      <c r="G320" s="58"/>
      <c r="H320" s="58"/>
      <c r="I320" s="30"/>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row>
    <row r="321" spans="1:44" ht="12.75" customHeight="1" x14ac:dyDescent="0.25">
      <c r="A321" s="30"/>
      <c r="B321" s="30"/>
      <c r="C321" s="603"/>
      <c r="D321" s="604"/>
      <c r="E321" s="604"/>
      <c r="F321" s="604"/>
      <c r="G321" s="58"/>
      <c r="H321" s="58"/>
      <c r="I321" s="30"/>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row>
    <row r="322" spans="1:44" ht="12.75" customHeight="1" x14ac:dyDescent="0.25">
      <c r="A322" s="30"/>
      <c r="B322" s="30"/>
      <c r="C322" s="603"/>
      <c r="D322" s="604"/>
      <c r="E322" s="604"/>
      <c r="F322" s="604"/>
      <c r="G322" s="58"/>
      <c r="H322" s="58"/>
      <c r="I322" s="30"/>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row>
    <row r="323" spans="1:44" ht="12.75" customHeight="1" x14ac:dyDescent="0.25">
      <c r="A323" s="30"/>
      <c r="B323" s="30"/>
      <c r="C323" s="603"/>
      <c r="D323" s="604"/>
      <c r="E323" s="604"/>
      <c r="F323" s="604"/>
      <c r="G323" s="58"/>
      <c r="H323" s="58"/>
      <c r="I323" s="30"/>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row>
    <row r="324" spans="1:44" ht="12.75" customHeight="1" x14ac:dyDescent="0.25">
      <c r="A324" s="30"/>
      <c r="B324" s="30"/>
      <c r="C324" s="603"/>
      <c r="D324" s="604"/>
      <c r="E324" s="604"/>
      <c r="F324" s="604"/>
      <c r="G324" s="58"/>
      <c r="H324" s="58"/>
      <c r="I324" s="30"/>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row>
    <row r="325" spans="1:44" ht="12.75" customHeight="1" x14ac:dyDescent="0.25">
      <c r="A325" s="30"/>
      <c r="B325" s="30"/>
      <c r="C325" s="603"/>
      <c r="D325" s="604"/>
      <c r="E325" s="604"/>
      <c r="F325" s="604"/>
      <c r="G325" s="58"/>
      <c r="H325" s="58"/>
      <c r="I325" s="30"/>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row>
    <row r="326" spans="1:44" ht="12.75" customHeight="1" x14ac:dyDescent="0.25">
      <c r="A326" s="30"/>
      <c r="B326" s="30"/>
      <c r="C326" s="603"/>
      <c r="D326" s="604"/>
      <c r="E326" s="604"/>
      <c r="F326" s="604"/>
      <c r="G326" s="58"/>
      <c r="H326" s="58"/>
      <c r="I326" s="30"/>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row>
    <row r="327" spans="1:44" ht="12.75" customHeight="1" x14ac:dyDescent="0.25">
      <c r="A327" s="30"/>
      <c r="B327" s="30"/>
      <c r="C327" s="603"/>
      <c r="D327" s="604"/>
      <c r="E327" s="604"/>
      <c r="F327" s="604"/>
      <c r="G327" s="58"/>
      <c r="H327" s="58"/>
      <c r="I327" s="30"/>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row>
    <row r="328" spans="1:44" ht="12.75" customHeight="1" x14ac:dyDescent="0.25">
      <c r="A328" s="30"/>
      <c r="B328" s="30"/>
      <c r="C328" s="603"/>
      <c r="D328" s="604"/>
      <c r="E328" s="604"/>
      <c r="F328" s="604"/>
      <c r="G328" s="58"/>
      <c r="H328" s="58"/>
      <c r="I328" s="30"/>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row>
    <row r="329" spans="1:44" ht="12.75" customHeight="1" x14ac:dyDescent="0.25">
      <c r="A329" s="30"/>
      <c r="B329" s="30"/>
      <c r="C329" s="603"/>
      <c r="D329" s="604"/>
      <c r="E329" s="604"/>
      <c r="F329" s="604"/>
      <c r="G329" s="58"/>
      <c r="H329" s="58"/>
      <c r="I329" s="30"/>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row>
    <row r="330" spans="1:44" ht="12.75" customHeight="1" x14ac:dyDescent="0.25">
      <c r="A330" s="30"/>
      <c r="B330" s="30"/>
      <c r="C330" s="603"/>
      <c r="D330" s="604"/>
      <c r="E330" s="604"/>
      <c r="F330" s="604"/>
      <c r="G330" s="58"/>
      <c r="H330" s="58"/>
      <c r="I330" s="30"/>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row>
    <row r="331" spans="1:44" ht="12.75" customHeight="1" x14ac:dyDescent="0.25">
      <c r="A331" s="30"/>
      <c r="B331" s="30"/>
      <c r="C331" s="603"/>
      <c r="D331" s="604"/>
      <c r="E331" s="604"/>
      <c r="F331" s="604"/>
      <c r="G331" s="58"/>
      <c r="H331" s="58"/>
      <c r="I331" s="30"/>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row>
    <row r="332" spans="1:44" ht="12.75" customHeight="1" x14ac:dyDescent="0.25">
      <c r="A332" s="30"/>
      <c r="B332" s="30"/>
      <c r="C332" s="603"/>
      <c r="D332" s="604"/>
      <c r="E332" s="604"/>
      <c r="F332" s="604"/>
      <c r="G332" s="58"/>
      <c r="H332" s="58"/>
      <c r="I332" s="30"/>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row>
    <row r="333" spans="1:44" ht="12.75" customHeight="1" x14ac:dyDescent="0.25">
      <c r="A333" s="30"/>
      <c r="B333" s="30"/>
      <c r="C333" s="603"/>
      <c r="D333" s="604"/>
      <c r="E333" s="604"/>
      <c r="F333" s="604"/>
      <c r="G333" s="58"/>
      <c r="H333" s="58"/>
      <c r="I333" s="30"/>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row>
    <row r="334" spans="1:44" ht="12.75" customHeight="1" x14ac:dyDescent="0.25">
      <c r="A334" s="30"/>
      <c r="B334" s="30"/>
      <c r="C334" s="603"/>
      <c r="D334" s="604"/>
      <c r="E334" s="604"/>
      <c r="F334" s="604"/>
      <c r="G334" s="58"/>
      <c r="H334" s="58"/>
      <c r="I334" s="30"/>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row>
    <row r="335" spans="1:44" ht="12.75" customHeight="1" x14ac:dyDescent="0.25">
      <c r="A335" s="30"/>
      <c r="B335" s="30"/>
      <c r="C335" s="603"/>
      <c r="D335" s="604"/>
      <c r="E335" s="604"/>
      <c r="F335" s="604"/>
      <c r="G335" s="58"/>
      <c r="H335" s="58"/>
      <c r="I335" s="30"/>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row>
    <row r="336" spans="1:44" ht="12.75" customHeight="1" x14ac:dyDescent="0.25">
      <c r="A336" s="30"/>
      <c r="B336" s="30"/>
      <c r="C336" s="603"/>
      <c r="D336" s="604"/>
      <c r="E336" s="604"/>
      <c r="F336" s="604"/>
      <c r="G336" s="58"/>
      <c r="H336" s="58"/>
      <c r="I336" s="30"/>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row>
    <row r="337" spans="1:44" ht="12.75" customHeight="1" x14ac:dyDescent="0.25">
      <c r="A337" s="30"/>
      <c r="B337" s="30"/>
      <c r="C337" s="603"/>
      <c r="D337" s="604"/>
      <c r="E337" s="604"/>
      <c r="F337" s="604"/>
      <c r="G337" s="58"/>
      <c r="H337" s="58"/>
      <c r="I337" s="30"/>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row>
    <row r="338" spans="1:44" ht="12.75" customHeight="1" x14ac:dyDescent="0.25">
      <c r="A338" s="30"/>
      <c r="B338" s="30"/>
      <c r="C338" s="603"/>
      <c r="D338" s="604"/>
      <c r="E338" s="604"/>
      <c r="F338" s="604"/>
      <c r="G338" s="58"/>
      <c r="H338" s="58"/>
      <c r="I338" s="30"/>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row>
    <row r="339" spans="1:44" ht="12.75" customHeight="1" x14ac:dyDescent="0.25">
      <c r="A339" s="30"/>
      <c r="B339" s="30"/>
      <c r="C339" s="603"/>
      <c r="D339" s="604"/>
      <c r="E339" s="604"/>
      <c r="F339" s="604"/>
      <c r="G339" s="58"/>
      <c r="H339" s="58"/>
      <c r="I339" s="30"/>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row>
    <row r="340" spans="1:44" ht="12.75" customHeight="1" x14ac:dyDescent="0.25">
      <c r="A340" s="30"/>
      <c r="B340" s="30"/>
      <c r="C340" s="603"/>
      <c r="D340" s="604"/>
      <c r="E340" s="604"/>
      <c r="F340" s="604"/>
      <c r="G340" s="58"/>
      <c r="H340" s="58"/>
      <c r="I340" s="30"/>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row>
    <row r="341" spans="1:44" ht="12.75" customHeight="1" x14ac:dyDescent="0.25">
      <c r="A341" s="30"/>
      <c r="B341" s="30"/>
      <c r="C341" s="603"/>
      <c r="D341" s="604"/>
      <c r="E341" s="604"/>
      <c r="F341" s="604"/>
      <c r="G341" s="58"/>
      <c r="H341" s="58"/>
      <c r="I341" s="30"/>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row>
    <row r="342" spans="1:44" ht="12.75" customHeight="1" x14ac:dyDescent="0.25">
      <c r="A342" s="30"/>
      <c r="B342" s="30"/>
      <c r="C342" s="603"/>
      <c r="D342" s="604"/>
      <c r="E342" s="604"/>
      <c r="F342" s="604"/>
      <c r="G342" s="58"/>
      <c r="H342" s="58"/>
      <c r="I342" s="30"/>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row>
    <row r="343" spans="1:44" ht="12.75" customHeight="1" x14ac:dyDescent="0.25">
      <c r="A343" s="30"/>
      <c r="B343" s="30"/>
      <c r="C343" s="603"/>
      <c r="D343" s="604"/>
      <c r="E343" s="604"/>
      <c r="F343" s="604"/>
      <c r="G343" s="58"/>
      <c r="H343" s="58"/>
      <c r="I343" s="30"/>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row>
    <row r="344" spans="1:44" ht="12.75" customHeight="1" x14ac:dyDescent="0.25">
      <c r="A344" s="30"/>
      <c r="B344" s="30"/>
      <c r="C344" s="603"/>
      <c r="D344" s="604"/>
      <c r="E344" s="604"/>
      <c r="F344" s="604"/>
      <c r="G344" s="58"/>
      <c r="H344" s="58"/>
      <c r="I344" s="30"/>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row>
    <row r="345" spans="1:44" ht="12.75" customHeight="1" x14ac:dyDescent="0.25">
      <c r="A345" s="30"/>
      <c r="B345" s="30"/>
      <c r="C345" s="603"/>
      <c r="D345" s="604"/>
      <c r="E345" s="604"/>
      <c r="F345" s="604"/>
      <c r="G345" s="58"/>
      <c r="H345" s="58"/>
      <c r="I345" s="30"/>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row>
    <row r="346" spans="1:44" ht="12.75" customHeight="1" x14ac:dyDescent="0.25">
      <c r="A346" s="30"/>
      <c r="B346" s="30"/>
      <c r="C346" s="603"/>
      <c r="D346" s="604"/>
      <c r="E346" s="604"/>
      <c r="F346" s="604"/>
      <c r="G346" s="58"/>
      <c r="H346" s="58"/>
      <c r="I346" s="30"/>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row>
    <row r="347" spans="1:44" ht="12.75" customHeight="1" x14ac:dyDescent="0.25">
      <c r="A347" s="30"/>
      <c r="B347" s="30"/>
      <c r="C347" s="603"/>
      <c r="D347" s="604"/>
      <c r="E347" s="604"/>
      <c r="F347" s="604"/>
      <c r="G347" s="58"/>
      <c r="H347" s="58"/>
      <c r="I347" s="30"/>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row>
    <row r="348" spans="1:44" ht="12.75" customHeight="1" x14ac:dyDescent="0.25">
      <c r="A348" s="30"/>
      <c r="B348" s="30"/>
      <c r="C348" s="603"/>
      <c r="D348" s="604"/>
      <c r="E348" s="604"/>
      <c r="F348" s="604"/>
      <c r="G348" s="58"/>
      <c r="H348" s="58"/>
      <c r="I348" s="30"/>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row>
    <row r="349" spans="1:44" ht="12.75" customHeight="1" x14ac:dyDescent="0.25">
      <c r="A349" s="30"/>
      <c r="B349" s="30"/>
      <c r="C349" s="603"/>
      <c r="D349" s="604"/>
      <c r="E349" s="604"/>
      <c r="F349" s="604"/>
      <c r="G349" s="58"/>
      <c r="H349" s="58"/>
      <c r="I349" s="30"/>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row>
    <row r="350" spans="1:44" ht="12.75" customHeight="1" x14ac:dyDescent="0.25">
      <c r="A350" s="30"/>
      <c r="B350" s="30"/>
      <c r="C350" s="603"/>
      <c r="D350" s="604"/>
      <c r="E350" s="604"/>
      <c r="F350" s="604"/>
      <c r="G350" s="58"/>
      <c r="H350" s="58"/>
      <c r="I350" s="30"/>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row>
    <row r="351" spans="1:44" ht="12.75" customHeight="1" x14ac:dyDescent="0.25">
      <c r="A351" s="30"/>
      <c r="B351" s="30"/>
      <c r="C351" s="603"/>
      <c r="D351" s="604"/>
      <c r="E351" s="604"/>
      <c r="F351" s="604"/>
      <c r="G351" s="58"/>
      <c r="H351" s="58"/>
      <c r="I351" s="30"/>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row>
    <row r="352" spans="1:44" ht="12.75" customHeight="1" x14ac:dyDescent="0.25">
      <c r="A352" s="30"/>
      <c r="B352" s="30"/>
      <c r="C352" s="603"/>
      <c r="D352" s="604"/>
      <c r="E352" s="604"/>
      <c r="F352" s="604"/>
      <c r="G352" s="58"/>
      <c r="H352" s="58"/>
      <c r="I352" s="30"/>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row>
    <row r="353" spans="1:44" ht="12.75" customHeight="1" x14ac:dyDescent="0.25">
      <c r="A353" s="30"/>
      <c r="B353" s="30"/>
      <c r="C353" s="603"/>
      <c r="D353" s="604"/>
      <c r="E353" s="604"/>
      <c r="F353" s="604"/>
      <c r="G353" s="58"/>
      <c r="H353" s="58"/>
      <c r="I353" s="30"/>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row>
    <row r="354" spans="1:44" ht="12.75" customHeight="1" x14ac:dyDescent="0.25">
      <c r="A354" s="30"/>
      <c r="B354" s="30"/>
      <c r="C354" s="603"/>
      <c r="D354" s="604"/>
      <c r="E354" s="604"/>
      <c r="F354" s="604"/>
      <c r="G354" s="58"/>
      <c r="H354" s="58"/>
      <c r="I354" s="30"/>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row>
    <row r="355" spans="1:44" ht="12.75" customHeight="1" x14ac:dyDescent="0.25">
      <c r="A355" s="30"/>
      <c r="B355" s="30"/>
      <c r="C355" s="603"/>
      <c r="D355" s="604"/>
      <c r="E355" s="604"/>
      <c r="F355" s="604"/>
      <c r="G355" s="58"/>
      <c r="H355" s="58"/>
      <c r="I355" s="30"/>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row>
    <row r="356" spans="1:44" ht="12.75" customHeight="1" x14ac:dyDescent="0.25">
      <c r="A356" s="30"/>
      <c r="B356" s="30"/>
      <c r="C356" s="603"/>
      <c r="D356" s="604"/>
      <c r="E356" s="604"/>
      <c r="F356" s="604"/>
      <c r="G356" s="58"/>
      <c r="H356" s="58"/>
      <c r="I356" s="30"/>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row>
    <row r="357" spans="1:44" ht="12.75" customHeight="1" x14ac:dyDescent="0.25">
      <c r="A357" s="30"/>
      <c r="B357" s="30"/>
      <c r="C357" s="603"/>
      <c r="D357" s="604"/>
      <c r="E357" s="604"/>
      <c r="F357" s="604"/>
      <c r="G357" s="58"/>
      <c r="H357" s="58"/>
      <c r="I357" s="30"/>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row>
    <row r="358" spans="1:44" ht="12.75" customHeight="1" x14ac:dyDescent="0.25">
      <c r="A358" s="30"/>
      <c r="B358" s="30"/>
      <c r="C358" s="603"/>
      <c r="D358" s="604"/>
      <c r="E358" s="604"/>
      <c r="F358" s="604"/>
      <c r="G358" s="58"/>
      <c r="H358" s="58"/>
      <c r="I358" s="30"/>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row>
    <row r="359" spans="1:44" ht="12.75" customHeight="1" x14ac:dyDescent="0.25">
      <c r="A359" s="30"/>
      <c r="B359" s="30"/>
      <c r="C359" s="603"/>
      <c r="D359" s="604"/>
      <c r="E359" s="604"/>
      <c r="F359" s="604"/>
      <c r="G359" s="58"/>
      <c r="H359" s="58"/>
      <c r="I359" s="30"/>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row>
    <row r="360" spans="1:44" ht="12.75" customHeight="1" x14ac:dyDescent="0.25">
      <c r="A360" s="30"/>
      <c r="B360" s="30"/>
      <c r="C360" s="603"/>
      <c r="D360" s="604"/>
      <c r="E360" s="604"/>
      <c r="F360" s="604"/>
      <c r="G360" s="58"/>
      <c r="H360" s="58"/>
      <c r="I360" s="30"/>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row>
    <row r="361" spans="1:44" ht="12.75" customHeight="1" x14ac:dyDescent="0.25">
      <c r="A361" s="30"/>
      <c r="B361" s="30"/>
      <c r="C361" s="603"/>
      <c r="D361" s="604"/>
      <c r="E361" s="604"/>
      <c r="F361" s="604"/>
      <c r="G361" s="58"/>
      <c r="H361" s="58"/>
      <c r="I361" s="30"/>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row>
    <row r="362" spans="1:44" ht="12.75" customHeight="1" x14ac:dyDescent="0.25">
      <c r="A362" s="30"/>
      <c r="B362" s="30"/>
      <c r="C362" s="603"/>
      <c r="D362" s="604"/>
      <c r="E362" s="604"/>
      <c r="F362" s="604"/>
      <c r="G362" s="58"/>
      <c r="H362" s="58"/>
      <c r="I362" s="30"/>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row>
    <row r="363" spans="1:44" ht="12.75" customHeight="1" x14ac:dyDescent="0.25">
      <c r="A363" s="30"/>
      <c r="B363" s="30"/>
      <c r="C363" s="603"/>
      <c r="D363" s="604"/>
      <c r="E363" s="604"/>
      <c r="F363" s="604"/>
      <c r="G363" s="58"/>
      <c r="H363" s="58"/>
      <c r="I363" s="30"/>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row>
    <row r="364" spans="1:44" ht="12.75" customHeight="1" x14ac:dyDescent="0.25">
      <c r="A364" s="30"/>
      <c r="B364" s="30"/>
      <c r="C364" s="603"/>
      <c r="D364" s="604"/>
      <c r="E364" s="604"/>
      <c r="F364" s="604"/>
      <c r="G364" s="58"/>
      <c r="H364" s="58"/>
      <c r="I364" s="30"/>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row>
    <row r="365" spans="1:44" ht="12.75" customHeight="1" x14ac:dyDescent="0.25">
      <c r="A365" s="30"/>
      <c r="B365" s="30"/>
      <c r="C365" s="603"/>
      <c r="D365" s="604"/>
      <c r="E365" s="604"/>
      <c r="F365" s="604"/>
      <c r="G365" s="58"/>
      <c r="H365" s="58"/>
      <c r="I365" s="30"/>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row>
    <row r="366" spans="1:44" ht="12.75" customHeight="1" x14ac:dyDescent="0.25">
      <c r="A366" s="30"/>
      <c r="B366" s="30"/>
      <c r="C366" s="603"/>
      <c r="D366" s="604"/>
      <c r="E366" s="604"/>
      <c r="F366" s="604"/>
      <c r="G366" s="58"/>
      <c r="H366" s="58"/>
      <c r="I366" s="30"/>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row>
    <row r="367" spans="1:44" ht="12.75" customHeight="1" x14ac:dyDescent="0.25">
      <c r="A367" s="30"/>
      <c r="B367" s="30"/>
      <c r="C367" s="603"/>
      <c r="D367" s="604"/>
      <c r="E367" s="604"/>
      <c r="F367" s="604"/>
      <c r="G367" s="58"/>
      <c r="H367" s="58"/>
      <c r="I367" s="30"/>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row>
    <row r="368" spans="1:44" ht="12.75" customHeight="1" x14ac:dyDescent="0.25">
      <c r="A368" s="30"/>
      <c r="B368" s="30"/>
      <c r="C368" s="603"/>
      <c r="D368" s="604"/>
      <c r="E368" s="604"/>
      <c r="F368" s="604"/>
      <c r="G368" s="58"/>
      <c r="H368" s="58"/>
      <c r="I368" s="30"/>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row>
    <row r="369" spans="1:44" ht="12.75" customHeight="1" x14ac:dyDescent="0.25">
      <c r="A369" s="30"/>
      <c r="B369" s="30"/>
      <c r="C369" s="603"/>
      <c r="D369" s="604"/>
      <c r="E369" s="604"/>
      <c r="F369" s="604"/>
      <c r="G369" s="58"/>
      <c r="H369" s="58"/>
      <c r="I369" s="30"/>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row>
    <row r="370" spans="1:44" ht="12.75" customHeight="1" x14ac:dyDescent="0.25">
      <c r="A370" s="30"/>
      <c r="B370" s="30"/>
      <c r="C370" s="603"/>
      <c r="D370" s="604"/>
      <c r="E370" s="604"/>
      <c r="F370" s="604"/>
      <c r="G370" s="58"/>
      <c r="H370" s="58"/>
      <c r="I370" s="30"/>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row>
    <row r="371" spans="1:44" ht="12.75" customHeight="1" x14ac:dyDescent="0.25">
      <c r="A371" s="30"/>
      <c r="B371" s="30"/>
      <c r="C371" s="603"/>
      <c r="D371" s="604"/>
      <c r="E371" s="604"/>
      <c r="F371" s="604"/>
      <c r="G371" s="58"/>
      <c r="H371" s="58"/>
      <c r="I371" s="30"/>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row>
    <row r="372" spans="1:44" ht="12.75" customHeight="1" x14ac:dyDescent="0.25">
      <c r="A372" s="30"/>
      <c r="B372" s="30"/>
      <c r="C372" s="603"/>
      <c r="D372" s="604"/>
      <c r="E372" s="604"/>
      <c r="F372" s="604"/>
      <c r="G372" s="58"/>
      <c r="H372" s="58"/>
      <c r="I372" s="30"/>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row>
    <row r="373" spans="1:44" ht="12.75" customHeight="1" x14ac:dyDescent="0.25">
      <c r="A373" s="30"/>
      <c r="B373" s="30"/>
      <c r="C373" s="603"/>
      <c r="D373" s="604"/>
      <c r="E373" s="604"/>
      <c r="F373" s="604"/>
      <c r="G373" s="58"/>
      <c r="H373" s="58"/>
      <c r="I373" s="30"/>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row>
    <row r="374" spans="1:44" ht="12.75" customHeight="1" x14ac:dyDescent="0.25">
      <c r="A374" s="30"/>
      <c r="B374" s="30"/>
      <c r="C374" s="603"/>
      <c r="D374" s="604"/>
      <c r="E374" s="604"/>
      <c r="F374" s="604"/>
      <c r="G374" s="58"/>
      <c r="H374" s="58"/>
      <c r="I374" s="30"/>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row>
    <row r="375" spans="1:44" ht="12.75" customHeight="1" x14ac:dyDescent="0.25">
      <c r="A375" s="30"/>
      <c r="B375" s="30"/>
      <c r="C375" s="603"/>
      <c r="D375" s="604"/>
      <c r="E375" s="604"/>
      <c r="F375" s="604"/>
      <c r="G375" s="58"/>
      <c r="H375" s="58"/>
      <c r="I375" s="30"/>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row>
    <row r="376" spans="1:44" ht="12.75" customHeight="1" x14ac:dyDescent="0.25">
      <c r="A376" s="30"/>
      <c r="B376" s="30"/>
      <c r="C376" s="603"/>
      <c r="D376" s="604"/>
      <c r="E376" s="604"/>
      <c r="F376" s="604"/>
      <c r="G376" s="58"/>
      <c r="H376" s="58"/>
      <c r="I376" s="30"/>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row>
    <row r="377" spans="1:44" ht="12.75" customHeight="1" x14ac:dyDescent="0.25">
      <c r="A377" s="30"/>
      <c r="B377" s="30"/>
      <c r="C377" s="603"/>
      <c r="D377" s="604"/>
      <c r="E377" s="604"/>
      <c r="F377" s="604"/>
      <c r="G377" s="58"/>
      <c r="H377" s="58"/>
      <c r="I377" s="30"/>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row>
    <row r="378" spans="1:44" ht="12.75" customHeight="1" x14ac:dyDescent="0.25">
      <c r="A378" s="30"/>
      <c r="B378" s="30"/>
      <c r="C378" s="603"/>
      <c r="D378" s="604"/>
      <c r="E378" s="604"/>
      <c r="F378" s="604"/>
      <c r="G378" s="58"/>
      <c r="H378" s="58"/>
      <c r="I378" s="30"/>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row>
    <row r="379" spans="1:44" ht="12.75" customHeight="1" x14ac:dyDescent="0.25">
      <c r="A379" s="30"/>
      <c r="B379" s="30"/>
      <c r="C379" s="603"/>
      <c r="D379" s="604"/>
      <c r="E379" s="604"/>
      <c r="F379" s="604"/>
      <c r="G379" s="58"/>
      <c r="H379" s="58"/>
      <c r="I379" s="30"/>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row>
    <row r="380" spans="1:44" ht="12.75" customHeight="1" x14ac:dyDescent="0.25">
      <c r="A380" s="30"/>
      <c r="B380" s="30"/>
      <c r="C380" s="603"/>
      <c r="D380" s="604"/>
      <c r="E380" s="604"/>
      <c r="F380" s="604"/>
      <c r="G380" s="58"/>
      <c r="H380" s="58"/>
      <c r="I380" s="30"/>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row>
    <row r="381" spans="1:44" ht="12.75" customHeight="1" x14ac:dyDescent="0.25">
      <c r="A381" s="30"/>
      <c r="B381" s="30"/>
      <c r="C381" s="603"/>
      <c r="D381" s="604"/>
      <c r="E381" s="604"/>
      <c r="F381" s="604"/>
      <c r="G381" s="58"/>
      <c r="H381" s="58"/>
      <c r="I381" s="30"/>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row>
    <row r="382" spans="1:44" ht="12.75" customHeight="1" x14ac:dyDescent="0.25">
      <c r="A382" s="30"/>
      <c r="B382" s="30"/>
      <c r="C382" s="603"/>
      <c r="D382" s="604"/>
      <c r="E382" s="604"/>
      <c r="F382" s="604"/>
      <c r="G382" s="58"/>
      <c r="H382" s="58"/>
      <c r="I382" s="30"/>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row>
    <row r="383" spans="1:44" ht="12.75" customHeight="1" x14ac:dyDescent="0.25">
      <c r="A383" s="30"/>
      <c r="B383" s="30"/>
      <c r="C383" s="603"/>
      <c r="D383" s="604"/>
      <c r="E383" s="604"/>
      <c r="F383" s="604"/>
      <c r="G383" s="58"/>
      <c r="H383" s="58"/>
      <c r="I383" s="30"/>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row>
    <row r="384" spans="1:44" ht="12.75" customHeight="1" x14ac:dyDescent="0.25">
      <c r="A384" s="30"/>
      <c r="B384" s="30"/>
      <c r="C384" s="603"/>
      <c r="D384" s="604"/>
      <c r="E384" s="604"/>
      <c r="F384" s="604"/>
      <c r="G384" s="58"/>
      <c r="H384" s="58"/>
      <c r="I384" s="30"/>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row>
    <row r="385" spans="1:44" ht="12.75" customHeight="1" x14ac:dyDescent="0.25">
      <c r="A385" s="30"/>
      <c r="B385" s="30"/>
      <c r="C385" s="603"/>
      <c r="D385" s="604"/>
      <c r="E385" s="604"/>
      <c r="F385" s="604"/>
      <c r="G385" s="58"/>
      <c r="H385" s="58"/>
      <c r="I385" s="30"/>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row>
    <row r="386" spans="1:44" ht="12.75" customHeight="1" x14ac:dyDescent="0.25">
      <c r="A386" s="30"/>
      <c r="B386" s="30"/>
      <c r="C386" s="603"/>
      <c r="D386" s="604"/>
      <c r="E386" s="604"/>
      <c r="F386" s="604"/>
      <c r="G386" s="58"/>
      <c r="H386" s="58"/>
      <c r="I386" s="30"/>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row>
    <row r="387" spans="1:44" ht="12.75" customHeight="1" x14ac:dyDescent="0.25">
      <c r="A387" s="30"/>
      <c r="B387" s="30"/>
      <c r="C387" s="603"/>
      <c r="D387" s="604"/>
      <c r="E387" s="604"/>
      <c r="F387" s="604"/>
      <c r="G387" s="58"/>
      <c r="H387" s="58"/>
      <c r="I387" s="30"/>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row>
    <row r="388" spans="1:44" ht="12.75" customHeight="1" x14ac:dyDescent="0.25">
      <c r="A388" s="30"/>
      <c r="B388" s="30"/>
      <c r="C388" s="603"/>
      <c r="D388" s="604"/>
      <c r="E388" s="604"/>
      <c r="F388" s="604"/>
      <c r="G388" s="58"/>
      <c r="H388" s="58"/>
      <c r="I388" s="30"/>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row>
    <row r="389" spans="1:44" ht="12.75" customHeight="1" x14ac:dyDescent="0.25">
      <c r="A389" s="30"/>
      <c r="B389" s="30"/>
      <c r="C389" s="603"/>
      <c r="D389" s="604"/>
      <c r="E389" s="604"/>
      <c r="F389" s="604"/>
      <c r="G389" s="58"/>
      <c r="H389" s="58"/>
      <c r="I389" s="30"/>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row>
    <row r="390" spans="1:44" ht="12.75" customHeight="1" x14ac:dyDescent="0.25">
      <c r="A390" s="30"/>
      <c r="B390" s="30"/>
      <c r="C390" s="603"/>
      <c r="D390" s="604"/>
      <c r="E390" s="604"/>
      <c r="F390" s="604"/>
      <c r="G390" s="58"/>
      <c r="H390" s="58"/>
      <c r="I390" s="30"/>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row>
    <row r="391" spans="1:44" ht="12.75" customHeight="1" x14ac:dyDescent="0.25">
      <c r="A391" s="30"/>
      <c r="B391" s="30"/>
      <c r="C391" s="603"/>
      <c r="D391" s="604"/>
      <c r="E391" s="604"/>
      <c r="F391" s="604"/>
      <c r="G391" s="58"/>
      <c r="H391" s="58"/>
      <c r="I391" s="30"/>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row>
    <row r="392" spans="1:44" ht="12.75" customHeight="1" x14ac:dyDescent="0.25">
      <c r="A392" s="30"/>
      <c r="B392" s="30"/>
      <c r="C392" s="603"/>
      <c r="D392" s="604"/>
      <c r="E392" s="604"/>
      <c r="F392" s="604"/>
      <c r="G392" s="58"/>
      <c r="H392" s="58"/>
      <c r="I392" s="30"/>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row>
    <row r="393" spans="1:44" ht="12.75" customHeight="1" x14ac:dyDescent="0.25">
      <c r="A393" s="30"/>
      <c r="B393" s="30"/>
      <c r="C393" s="603"/>
      <c r="D393" s="604"/>
      <c r="E393" s="604"/>
      <c r="F393" s="604"/>
      <c r="G393" s="58"/>
      <c r="H393" s="58"/>
      <c r="I393" s="30"/>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row>
    <row r="394" spans="1:44" ht="12.75" customHeight="1" x14ac:dyDescent="0.25">
      <c r="A394" s="30"/>
      <c r="B394" s="30"/>
      <c r="C394" s="603"/>
      <c r="D394" s="604"/>
      <c r="E394" s="604"/>
      <c r="F394" s="604"/>
      <c r="G394" s="58"/>
      <c r="H394" s="58"/>
      <c r="I394" s="30"/>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row>
    <row r="395" spans="1:44" ht="12.75" customHeight="1" x14ac:dyDescent="0.25">
      <c r="A395" s="30"/>
      <c r="B395" s="30"/>
      <c r="C395" s="603"/>
      <c r="D395" s="604"/>
      <c r="E395" s="604"/>
      <c r="F395" s="604"/>
      <c r="G395" s="58"/>
      <c r="H395" s="58"/>
      <c r="I395" s="30"/>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row>
    <row r="396" spans="1:44" ht="12.75" customHeight="1" x14ac:dyDescent="0.25">
      <c r="A396" s="30"/>
      <c r="B396" s="30"/>
      <c r="C396" s="603"/>
      <c r="D396" s="604"/>
      <c r="E396" s="604"/>
      <c r="F396" s="604"/>
      <c r="G396" s="58"/>
      <c r="H396" s="58"/>
      <c r="I396" s="30"/>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row>
    <row r="397" spans="1:44" ht="12.75" customHeight="1" x14ac:dyDescent="0.25">
      <c r="A397" s="30"/>
      <c r="B397" s="30"/>
      <c r="C397" s="603"/>
      <c r="D397" s="604"/>
      <c r="E397" s="604"/>
      <c r="F397" s="604"/>
      <c r="G397" s="58"/>
      <c r="H397" s="58"/>
      <c r="I397" s="30"/>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row>
    <row r="398" spans="1:44" ht="12.75" customHeight="1" x14ac:dyDescent="0.25">
      <c r="A398" s="30"/>
      <c r="B398" s="30"/>
      <c r="C398" s="603"/>
      <c r="D398" s="604"/>
      <c r="E398" s="604"/>
      <c r="F398" s="604"/>
      <c r="G398" s="58"/>
      <c r="H398" s="58"/>
      <c r="I398" s="30"/>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row>
    <row r="399" spans="1:44" ht="12.75" customHeight="1" x14ac:dyDescent="0.25">
      <c r="A399" s="30"/>
      <c r="B399" s="30"/>
      <c r="C399" s="603"/>
      <c r="D399" s="604"/>
      <c r="E399" s="604"/>
      <c r="F399" s="604"/>
      <c r="G399" s="58"/>
      <c r="H399" s="58"/>
      <c r="I399" s="30"/>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row>
    <row r="400" spans="1:44" ht="12.75" customHeight="1" x14ac:dyDescent="0.25">
      <c r="A400" s="30"/>
      <c r="B400" s="30"/>
      <c r="C400" s="603"/>
      <c r="D400" s="604"/>
      <c r="E400" s="604"/>
      <c r="F400" s="604"/>
      <c r="G400" s="58"/>
      <c r="H400" s="58"/>
      <c r="I400" s="30"/>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row>
    <row r="401" spans="1:44" ht="12.75" customHeight="1" x14ac:dyDescent="0.25">
      <c r="A401" s="30"/>
      <c r="B401" s="30"/>
      <c r="C401" s="603"/>
      <c r="D401" s="604"/>
      <c r="E401" s="604"/>
      <c r="F401" s="604"/>
      <c r="G401" s="58"/>
      <c r="H401" s="58"/>
      <c r="I401" s="30"/>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row>
    <row r="402" spans="1:44" ht="12.75" customHeight="1" x14ac:dyDescent="0.25">
      <c r="A402" s="30"/>
      <c r="B402" s="30"/>
      <c r="C402" s="603"/>
      <c r="D402" s="604"/>
      <c r="E402" s="604"/>
      <c r="F402" s="604"/>
      <c r="G402" s="58"/>
      <c r="H402" s="58"/>
      <c r="I402" s="30"/>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row>
    <row r="403" spans="1:44" ht="12.75" customHeight="1" x14ac:dyDescent="0.25">
      <c r="A403" s="30"/>
      <c r="B403" s="30"/>
      <c r="C403" s="603"/>
      <c r="D403" s="604"/>
      <c r="E403" s="604"/>
      <c r="F403" s="604"/>
      <c r="G403" s="58"/>
      <c r="H403" s="58"/>
      <c r="I403" s="30"/>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row>
    <row r="404" spans="1:44" ht="12.75" customHeight="1" x14ac:dyDescent="0.25">
      <c r="A404" s="30"/>
      <c r="B404" s="30"/>
      <c r="C404" s="603"/>
      <c r="D404" s="604"/>
      <c r="E404" s="604"/>
      <c r="F404" s="604"/>
      <c r="G404" s="58"/>
      <c r="H404" s="58"/>
      <c r="I404" s="30"/>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row>
    <row r="405" spans="1:44" ht="12.75" customHeight="1" x14ac:dyDescent="0.25">
      <c r="A405" s="30"/>
      <c r="B405" s="30"/>
      <c r="C405" s="603"/>
      <c r="D405" s="604"/>
      <c r="E405" s="604"/>
      <c r="F405" s="604"/>
      <c r="G405" s="58"/>
      <c r="H405" s="58"/>
      <c r="I405" s="30"/>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row>
    <row r="406" spans="1:44" ht="12.75" customHeight="1" x14ac:dyDescent="0.25">
      <c r="A406" s="30"/>
      <c r="B406" s="30"/>
      <c r="C406" s="603"/>
      <c r="D406" s="604"/>
      <c r="E406" s="604"/>
      <c r="F406" s="604"/>
      <c r="G406" s="58"/>
      <c r="H406" s="58"/>
      <c r="I406" s="30"/>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row>
    <row r="407" spans="1:44" ht="12.75" customHeight="1" x14ac:dyDescent="0.25">
      <c r="A407" s="30"/>
      <c r="B407" s="30"/>
      <c r="C407" s="603"/>
      <c r="D407" s="604"/>
      <c r="E407" s="604"/>
      <c r="F407" s="604"/>
      <c r="G407" s="58"/>
      <c r="H407" s="58"/>
      <c r="I407" s="30"/>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row>
    <row r="408" spans="1:44" ht="12.75" customHeight="1" x14ac:dyDescent="0.25">
      <c r="A408" s="30"/>
      <c r="B408" s="30"/>
      <c r="C408" s="603"/>
      <c r="D408" s="604"/>
      <c r="E408" s="604"/>
      <c r="F408" s="604"/>
      <c r="G408" s="58"/>
      <c r="H408" s="58"/>
      <c r="I408" s="30"/>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row>
    <row r="409" spans="1:44" ht="12.75" customHeight="1" x14ac:dyDescent="0.25">
      <c r="A409" s="30"/>
      <c r="B409" s="30"/>
      <c r="C409" s="603"/>
      <c r="D409" s="604"/>
      <c r="E409" s="604"/>
      <c r="F409" s="604"/>
      <c r="G409" s="58"/>
      <c r="H409" s="58"/>
      <c r="I409" s="30"/>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row>
    <row r="410" spans="1:44" ht="12.75" customHeight="1" x14ac:dyDescent="0.25">
      <c r="A410" s="30"/>
      <c r="B410" s="30"/>
      <c r="C410" s="603"/>
      <c r="D410" s="604"/>
      <c r="E410" s="604"/>
      <c r="F410" s="604"/>
      <c r="G410" s="58"/>
      <c r="H410" s="58"/>
      <c r="I410" s="30"/>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row>
    <row r="411" spans="1:44" ht="12.75" customHeight="1" x14ac:dyDescent="0.25">
      <c r="A411" s="30"/>
      <c r="B411" s="30"/>
      <c r="C411" s="603"/>
      <c r="D411" s="604"/>
      <c r="E411" s="604"/>
      <c r="F411" s="604"/>
      <c r="G411" s="58"/>
      <c r="H411" s="58"/>
      <c r="I411" s="30"/>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row>
    <row r="412" spans="1:44" ht="12.75" customHeight="1" x14ac:dyDescent="0.25">
      <c r="A412" s="30"/>
      <c r="B412" s="30"/>
      <c r="C412" s="603"/>
      <c r="D412" s="604"/>
      <c r="E412" s="604"/>
      <c r="F412" s="604"/>
      <c r="G412" s="58"/>
      <c r="H412" s="58"/>
      <c r="I412" s="30"/>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row>
    <row r="413" spans="1:44" ht="12.75" customHeight="1" x14ac:dyDescent="0.25">
      <c r="A413" s="30"/>
      <c r="B413" s="30"/>
      <c r="C413" s="603"/>
      <c r="D413" s="604"/>
      <c r="E413" s="604"/>
      <c r="F413" s="604"/>
      <c r="G413" s="58"/>
      <c r="H413" s="58"/>
      <c r="I413" s="30"/>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row>
    <row r="414" spans="1:44" ht="12.75" customHeight="1" x14ac:dyDescent="0.25">
      <c r="A414" s="30"/>
      <c r="B414" s="30"/>
      <c r="C414" s="603"/>
      <c r="D414" s="604"/>
      <c r="E414" s="604"/>
      <c r="F414" s="604"/>
      <c r="G414" s="58"/>
      <c r="H414" s="58"/>
      <c r="I414" s="30"/>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row>
    <row r="415" spans="1:44" ht="12.75" customHeight="1" x14ac:dyDescent="0.25">
      <c r="A415" s="30"/>
      <c r="B415" s="30"/>
      <c r="C415" s="603"/>
      <c r="D415" s="604"/>
      <c r="E415" s="604"/>
      <c r="F415" s="604"/>
      <c r="G415" s="58"/>
      <c r="H415" s="58"/>
      <c r="I415" s="30"/>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row>
    <row r="416" spans="1:44" ht="12.75" customHeight="1" x14ac:dyDescent="0.25">
      <c r="A416" s="30"/>
      <c r="B416" s="30"/>
      <c r="C416" s="603"/>
      <c r="D416" s="604"/>
      <c r="E416" s="604"/>
      <c r="F416" s="604"/>
      <c r="G416" s="58"/>
      <c r="H416" s="58"/>
      <c r="I416" s="30"/>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row>
    <row r="417" spans="1:44" ht="12.75" customHeight="1" x14ac:dyDescent="0.25">
      <c r="A417" s="30"/>
      <c r="B417" s="30"/>
      <c r="C417" s="603"/>
      <c r="D417" s="604"/>
      <c r="E417" s="604"/>
      <c r="F417" s="604"/>
      <c r="G417" s="58"/>
      <c r="H417" s="58"/>
      <c r="I417" s="30"/>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row>
    <row r="418" spans="1:44" ht="12.75" customHeight="1" x14ac:dyDescent="0.25">
      <c r="A418" s="30"/>
      <c r="B418" s="30"/>
      <c r="C418" s="603"/>
      <c r="D418" s="604"/>
      <c r="E418" s="604"/>
      <c r="F418" s="604"/>
      <c r="G418" s="58"/>
      <c r="H418" s="58"/>
      <c r="I418" s="30"/>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row>
    <row r="419" spans="1:44" ht="12.75" customHeight="1" x14ac:dyDescent="0.25">
      <c r="A419" s="30"/>
      <c r="B419" s="30"/>
      <c r="C419" s="603"/>
      <c r="D419" s="604"/>
      <c r="E419" s="604"/>
      <c r="F419" s="604"/>
      <c r="G419" s="58"/>
      <c r="H419" s="58"/>
      <c r="I419" s="30"/>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row>
    <row r="420" spans="1:44" ht="12.75" customHeight="1" x14ac:dyDescent="0.25">
      <c r="A420" s="30"/>
      <c r="B420" s="30"/>
      <c r="C420" s="603"/>
      <c r="D420" s="604"/>
      <c r="E420" s="604"/>
      <c r="F420" s="604"/>
      <c r="G420" s="58"/>
      <c r="H420" s="58"/>
      <c r="I420" s="30"/>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row>
    <row r="421" spans="1:44" ht="12.75" customHeight="1" x14ac:dyDescent="0.25">
      <c r="A421" s="30"/>
      <c r="B421" s="30"/>
      <c r="C421" s="603"/>
      <c r="D421" s="604"/>
      <c r="E421" s="604"/>
      <c r="F421" s="604"/>
      <c r="G421" s="58"/>
      <c r="H421" s="58"/>
      <c r="I421" s="30"/>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row>
    <row r="422" spans="1:44" ht="12.75" customHeight="1" x14ac:dyDescent="0.25">
      <c r="A422" s="30"/>
      <c r="B422" s="30"/>
      <c r="C422" s="603"/>
      <c r="D422" s="604"/>
      <c r="E422" s="604"/>
      <c r="F422" s="604"/>
      <c r="G422" s="58"/>
      <c r="H422" s="58"/>
      <c r="I422" s="30"/>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row>
    <row r="423" spans="1:44" ht="12.75" customHeight="1" x14ac:dyDescent="0.25">
      <c r="A423" s="30"/>
      <c r="B423" s="30"/>
      <c r="C423" s="603"/>
      <c r="D423" s="604"/>
      <c r="E423" s="604"/>
      <c r="F423" s="604"/>
      <c r="G423" s="58"/>
      <c r="H423" s="58"/>
      <c r="I423" s="30"/>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row>
    <row r="424" spans="1:44" ht="12.75" customHeight="1" x14ac:dyDescent="0.25">
      <c r="A424" s="30"/>
      <c r="B424" s="30"/>
      <c r="C424" s="603"/>
      <c r="D424" s="604"/>
      <c r="E424" s="604"/>
      <c r="F424" s="604"/>
      <c r="G424" s="58"/>
      <c r="H424" s="58"/>
      <c r="I424" s="30"/>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row>
    <row r="425" spans="1:44" ht="12.75" customHeight="1" x14ac:dyDescent="0.25">
      <c r="A425" s="30"/>
      <c r="B425" s="30"/>
      <c r="C425" s="603"/>
      <c r="D425" s="604"/>
      <c r="E425" s="604"/>
      <c r="F425" s="604"/>
      <c r="G425" s="58"/>
      <c r="H425" s="58"/>
      <c r="I425" s="30"/>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row>
    <row r="426" spans="1:44" ht="12.75" customHeight="1" x14ac:dyDescent="0.25">
      <c r="A426" s="30"/>
      <c r="B426" s="30"/>
      <c r="C426" s="603"/>
      <c r="D426" s="604"/>
      <c r="E426" s="604"/>
      <c r="F426" s="604"/>
      <c r="G426" s="58"/>
      <c r="H426" s="58"/>
      <c r="I426" s="30"/>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row>
    <row r="427" spans="1:44" ht="12.75" customHeight="1" x14ac:dyDescent="0.25">
      <c r="A427" s="30"/>
      <c r="B427" s="30"/>
      <c r="C427" s="603"/>
      <c r="D427" s="604"/>
      <c r="E427" s="604"/>
      <c r="F427" s="604"/>
      <c r="G427" s="58"/>
      <c r="H427" s="58"/>
      <c r="I427" s="30"/>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row>
    <row r="428" spans="1:44" ht="12.75" customHeight="1" x14ac:dyDescent="0.25">
      <c r="A428" s="30"/>
      <c r="B428" s="30"/>
      <c r="C428" s="603"/>
      <c r="D428" s="604"/>
      <c r="E428" s="604"/>
      <c r="F428" s="604"/>
      <c r="G428" s="58"/>
      <c r="H428" s="58"/>
      <c r="I428" s="30"/>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row>
    <row r="429" spans="1:44" ht="12.75" customHeight="1" x14ac:dyDescent="0.25">
      <c r="A429" s="30"/>
      <c r="B429" s="30"/>
      <c r="C429" s="603"/>
      <c r="D429" s="604"/>
      <c r="E429" s="604"/>
      <c r="F429" s="604"/>
      <c r="G429" s="58"/>
      <c r="H429" s="58"/>
      <c r="I429" s="30"/>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row>
    <row r="430" spans="1:44" ht="12.75" customHeight="1" x14ac:dyDescent="0.25">
      <c r="A430" s="30"/>
      <c r="B430" s="30"/>
      <c r="C430" s="603"/>
      <c r="D430" s="604"/>
      <c r="E430" s="604"/>
      <c r="F430" s="604"/>
      <c r="G430" s="58"/>
      <c r="H430" s="58"/>
      <c r="I430" s="30"/>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row>
    <row r="431" spans="1:44" ht="12.75" customHeight="1" x14ac:dyDescent="0.25">
      <c r="A431" s="30"/>
      <c r="B431" s="30"/>
      <c r="C431" s="603"/>
      <c r="D431" s="604"/>
      <c r="E431" s="604"/>
      <c r="F431" s="604"/>
      <c r="G431" s="58"/>
      <c r="H431" s="58"/>
      <c r="I431" s="30"/>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row>
    <row r="432" spans="1:44" ht="12.75" customHeight="1" x14ac:dyDescent="0.25">
      <c r="A432" s="30"/>
      <c r="B432" s="30"/>
      <c r="C432" s="603"/>
      <c r="D432" s="604"/>
      <c r="E432" s="604"/>
      <c r="F432" s="604"/>
      <c r="G432" s="58"/>
      <c r="H432" s="58"/>
      <c r="I432" s="30"/>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row>
    <row r="433" spans="1:44" ht="12.75" customHeight="1" x14ac:dyDescent="0.25">
      <c r="A433" s="30"/>
      <c r="B433" s="30"/>
      <c r="C433" s="603"/>
      <c r="D433" s="604"/>
      <c r="E433" s="604"/>
      <c r="F433" s="604"/>
      <c r="G433" s="58"/>
      <c r="H433" s="58"/>
      <c r="I433" s="30"/>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row>
    <row r="434" spans="1:44" ht="12.75" customHeight="1" x14ac:dyDescent="0.25">
      <c r="A434" s="30"/>
      <c r="B434" s="30"/>
      <c r="C434" s="603"/>
      <c r="D434" s="604"/>
      <c r="E434" s="604"/>
      <c r="F434" s="604"/>
      <c r="G434" s="58"/>
      <c r="H434" s="58"/>
      <c r="I434" s="30"/>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row>
    <row r="435" spans="1:44" ht="12.75" customHeight="1" x14ac:dyDescent="0.25">
      <c r="A435" s="30"/>
      <c r="B435" s="30"/>
      <c r="C435" s="603"/>
      <c r="D435" s="604"/>
      <c r="E435" s="604"/>
      <c r="F435" s="604"/>
      <c r="G435" s="58"/>
      <c r="H435" s="58"/>
      <c r="I435" s="30"/>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row>
    <row r="436" spans="1:44" ht="12.75" customHeight="1" x14ac:dyDescent="0.25">
      <c r="A436" s="30"/>
      <c r="B436" s="30"/>
      <c r="C436" s="603"/>
      <c r="D436" s="604"/>
      <c r="E436" s="604"/>
      <c r="F436" s="604"/>
      <c r="G436" s="58"/>
      <c r="H436" s="58"/>
      <c r="I436" s="30"/>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row>
    <row r="437" spans="1:44" ht="12.75" customHeight="1" x14ac:dyDescent="0.25">
      <c r="A437" s="30"/>
      <c r="B437" s="30"/>
      <c r="C437" s="603"/>
      <c r="D437" s="604"/>
      <c r="E437" s="604"/>
      <c r="F437" s="604"/>
      <c r="G437" s="58"/>
      <c r="H437" s="58"/>
      <c r="I437" s="30"/>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row>
    <row r="438" spans="1:44" ht="12.75" customHeight="1" x14ac:dyDescent="0.25">
      <c r="A438" s="30"/>
      <c r="B438" s="30"/>
      <c r="C438" s="603"/>
      <c r="D438" s="604"/>
      <c r="E438" s="604"/>
      <c r="F438" s="604"/>
      <c r="G438" s="58"/>
      <c r="H438" s="58"/>
      <c r="I438" s="30"/>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row>
    <row r="439" spans="1:44" ht="12.75" customHeight="1" x14ac:dyDescent="0.25">
      <c r="A439" s="30"/>
      <c r="B439" s="30"/>
      <c r="C439" s="603"/>
      <c r="D439" s="604"/>
      <c r="E439" s="604"/>
      <c r="F439" s="604"/>
      <c r="G439" s="58"/>
      <c r="H439" s="58"/>
      <c r="I439" s="30"/>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row>
    <row r="440" spans="1:44" ht="12.75" customHeight="1" x14ac:dyDescent="0.25">
      <c r="A440" s="30"/>
      <c r="B440" s="30"/>
      <c r="C440" s="603"/>
      <c r="D440" s="604"/>
      <c r="E440" s="604"/>
      <c r="F440" s="604"/>
      <c r="G440" s="58"/>
      <c r="H440" s="58"/>
      <c r="I440" s="30"/>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row>
    <row r="441" spans="1:44" ht="12.75" customHeight="1" x14ac:dyDescent="0.25">
      <c r="A441" s="30"/>
      <c r="B441" s="30"/>
      <c r="C441" s="603"/>
      <c r="D441" s="604"/>
      <c r="E441" s="604"/>
      <c r="F441" s="604"/>
      <c r="G441" s="58"/>
      <c r="H441" s="58"/>
      <c r="I441" s="30"/>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row>
    <row r="442" spans="1:44" ht="12.75" customHeight="1" x14ac:dyDescent="0.25">
      <c r="A442" s="30"/>
      <c r="B442" s="30"/>
      <c r="C442" s="603"/>
      <c r="D442" s="604"/>
      <c r="E442" s="604"/>
      <c r="F442" s="604"/>
      <c r="G442" s="58"/>
      <c r="H442" s="58"/>
      <c r="I442" s="30"/>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row>
    <row r="443" spans="1:44" ht="12.75" customHeight="1" x14ac:dyDescent="0.25">
      <c r="A443" s="30"/>
      <c r="B443" s="30"/>
      <c r="C443" s="603"/>
      <c r="D443" s="604"/>
      <c r="E443" s="604"/>
      <c r="F443" s="604"/>
      <c r="G443" s="58"/>
      <c r="H443" s="58"/>
      <c r="I443" s="30"/>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row>
    <row r="444" spans="1:44" ht="12.75" customHeight="1" x14ac:dyDescent="0.25">
      <c r="A444" s="30"/>
      <c r="B444" s="30"/>
      <c r="C444" s="603"/>
      <c r="D444" s="604"/>
      <c r="E444" s="604"/>
      <c r="F444" s="604"/>
      <c r="G444" s="58"/>
      <c r="H444" s="58"/>
      <c r="I444" s="30"/>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row>
    <row r="445" spans="1:44" ht="12.75" customHeight="1" x14ac:dyDescent="0.25">
      <c r="A445" s="30"/>
      <c r="B445" s="30"/>
      <c r="C445" s="603"/>
      <c r="D445" s="604"/>
      <c r="E445" s="604"/>
      <c r="F445" s="604"/>
      <c r="G445" s="58"/>
      <c r="H445" s="58"/>
      <c r="I445" s="30"/>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row>
    <row r="446" spans="1:44" ht="12.75" customHeight="1" x14ac:dyDescent="0.25">
      <c r="A446" s="30"/>
      <c r="B446" s="30"/>
      <c r="C446" s="603"/>
      <c r="D446" s="604"/>
      <c r="E446" s="604"/>
      <c r="F446" s="604"/>
      <c r="G446" s="58"/>
      <c r="H446" s="58"/>
      <c r="I446" s="30"/>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row>
    <row r="447" spans="1:44" ht="12.75" customHeight="1" x14ac:dyDescent="0.25">
      <c r="A447" s="30"/>
      <c r="B447" s="30"/>
      <c r="C447" s="603"/>
      <c r="D447" s="604"/>
      <c r="E447" s="604"/>
      <c r="F447" s="604"/>
      <c r="G447" s="58"/>
      <c r="H447" s="58"/>
      <c r="I447" s="30"/>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row>
    <row r="448" spans="1:44" ht="12.75" customHeight="1" x14ac:dyDescent="0.25">
      <c r="A448" s="30"/>
      <c r="B448" s="30"/>
      <c r="C448" s="603"/>
      <c r="D448" s="604"/>
      <c r="E448" s="604"/>
      <c r="F448" s="604"/>
      <c r="G448" s="58"/>
      <c r="H448" s="58"/>
      <c r="I448" s="30"/>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row>
    <row r="449" spans="1:44" ht="12.75" customHeight="1" x14ac:dyDescent="0.25">
      <c r="A449" s="30"/>
      <c r="B449" s="30"/>
      <c r="C449" s="603"/>
      <c r="D449" s="604"/>
      <c r="E449" s="604"/>
      <c r="F449" s="604"/>
      <c r="G449" s="58"/>
      <c r="H449" s="58"/>
      <c r="I449" s="30"/>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row>
    <row r="450" spans="1:44" ht="12.75" customHeight="1" x14ac:dyDescent="0.25">
      <c r="A450" s="30"/>
      <c r="B450" s="30"/>
      <c r="C450" s="603"/>
      <c r="D450" s="604"/>
      <c r="E450" s="604"/>
      <c r="F450" s="604"/>
      <c r="G450" s="58"/>
      <c r="H450" s="58"/>
      <c r="I450" s="30"/>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row>
    <row r="451" spans="1:44" ht="12.75" customHeight="1" x14ac:dyDescent="0.25">
      <c r="A451" s="30"/>
      <c r="B451" s="30"/>
      <c r="C451" s="603"/>
      <c r="D451" s="604"/>
      <c r="E451" s="604"/>
      <c r="F451" s="604"/>
      <c r="G451" s="58"/>
      <c r="H451" s="58"/>
      <c r="I451" s="30"/>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row>
    <row r="452" spans="1:44" ht="12.75" customHeight="1" x14ac:dyDescent="0.25">
      <c r="A452" s="30"/>
      <c r="B452" s="30"/>
      <c r="C452" s="603"/>
      <c r="D452" s="604"/>
      <c r="E452" s="604"/>
      <c r="F452" s="604"/>
      <c r="G452" s="58"/>
      <c r="H452" s="58"/>
      <c r="I452" s="30"/>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row>
    <row r="453" spans="1:44" ht="12.75" customHeight="1" x14ac:dyDescent="0.25">
      <c r="A453" s="30"/>
      <c r="B453" s="30"/>
      <c r="C453" s="603"/>
      <c r="D453" s="604"/>
      <c r="E453" s="604"/>
      <c r="F453" s="604"/>
      <c r="G453" s="58"/>
      <c r="H453" s="58"/>
      <c r="I453" s="30"/>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row>
    <row r="454" spans="1:44" ht="12.75" customHeight="1" x14ac:dyDescent="0.25">
      <c r="A454" s="30"/>
      <c r="B454" s="30"/>
      <c r="C454" s="603"/>
      <c r="D454" s="604"/>
      <c r="E454" s="604"/>
      <c r="F454" s="604"/>
      <c r="G454" s="58"/>
      <c r="H454" s="58"/>
      <c r="I454" s="30"/>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row>
    <row r="455" spans="1:44" ht="12.75" customHeight="1" x14ac:dyDescent="0.25">
      <c r="A455" s="30"/>
      <c r="B455" s="30"/>
      <c r="C455" s="603"/>
      <c r="D455" s="604"/>
      <c r="E455" s="604"/>
      <c r="F455" s="604"/>
      <c r="G455" s="58"/>
      <c r="H455" s="58"/>
      <c r="I455" s="30"/>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row>
    <row r="456" spans="1:44" ht="12.75" customHeight="1" x14ac:dyDescent="0.25">
      <c r="A456" s="30"/>
      <c r="B456" s="30"/>
      <c r="C456" s="603"/>
      <c r="D456" s="604"/>
      <c r="E456" s="604"/>
      <c r="F456" s="604"/>
      <c r="G456" s="58"/>
      <c r="H456" s="58"/>
      <c r="I456" s="30"/>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row>
    <row r="457" spans="1:44" ht="12.75" customHeight="1" x14ac:dyDescent="0.25">
      <c r="A457" s="30"/>
      <c r="B457" s="30"/>
      <c r="C457" s="603"/>
      <c r="D457" s="604"/>
      <c r="E457" s="604"/>
      <c r="F457" s="604"/>
      <c r="G457" s="58"/>
      <c r="H457" s="58"/>
      <c r="I457" s="30"/>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row>
    <row r="458" spans="1:44" ht="12.75" customHeight="1" x14ac:dyDescent="0.25">
      <c r="A458" s="30"/>
      <c r="B458" s="30"/>
      <c r="C458" s="603"/>
      <c r="D458" s="604"/>
      <c r="E458" s="604"/>
      <c r="F458" s="604"/>
      <c r="G458" s="58"/>
      <c r="H458" s="58"/>
      <c r="I458" s="30"/>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row>
    <row r="459" spans="1:44" ht="12.75" customHeight="1" x14ac:dyDescent="0.25">
      <c r="A459" s="30"/>
      <c r="B459" s="30"/>
      <c r="C459" s="603"/>
      <c r="D459" s="604"/>
      <c r="E459" s="604"/>
      <c r="F459" s="604"/>
      <c r="G459" s="58"/>
      <c r="H459" s="58"/>
      <c r="I459" s="30"/>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row>
    <row r="460" spans="1:44" ht="12.75" customHeight="1" x14ac:dyDescent="0.25">
      <c r="A460" s="30"/>
      <c r="B460" s="30"/>
      <c r="C460" s="603"/>
      <c r="D460" s="604"/>
      <c r="E460" s="604"/>
      <c r="F460" s="604"/>
      <c r="G460" s="58"/>
      <c r="H460" s="58"/>
      <c r="I460" s="30"/>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row>
    <row r="461" spans="1:44" ht="12.75" customHeight="1" x14ac:dyDescent="0.25">
      <c r="A461" s="30"/>
      <c r="B461" s="30"/>
      <c r="C461" s="603"/>
      <c r="D461" s="604"/>
      <c r="E461" s="604"/>
      <c r="F461" s="604"/>
      <c r="G461" s="58"/>
      <c r="H461" s="58"/>
      <c r="I461" s="30"/>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row>
    <row r="462" spans="1:44" ht="12.75" customHeight="1" x14ac:dyDescent="0.25">
      <c r="A462" s="30"/>
      <c r="B462" s="30"/>
      <c r="C462" s="603"/>
      <c r="D462" s="604"/>
      <c r="E462" s="604"/>
      <c r="F462" s="604"/>
      <c r="G462" s="58"/>
      <c r="H462" s="58"/>
      <c r="I462" s="30"/>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row>
    <row r="463" spans="1:44" ht="12.75" customHeight="1" x14ac:dyDescent="0.25">
      <c r="A463" s="30"/>
      <c r="B463" s="30"/>
      <c r="C463" s="603"/>
      <c r="D463" s="604"/>
      <c r="E463" s="604"/>
      <c r="F463" s="604"/>
      <c r="G463" s="58"/>
      <c r="H463" s="58"/>
      <c r="I463" s="30"/>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row>
    <row r="464" spans="1:44" ht="12.75" customHeight="1" x14ac:dyDescent="0.25">
      <c r="A464" s="30"/>
      <c r="B464" s="30"/>
      <c r="C464" s="603"/>
      <c r="D464" s="604"/>
      <c r="E464" s="604"/>
      <c r="F464" s="604"/>
      <c r="G464" s="58"/>
      <c r="H464" s="58"/>
      <c r="I464" s="30"/>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row>
    <row r="465" spans="1:44" ht="12.75" customHeight="1" x14ac:dyDescent="0.25">
      <c r="A465" s="30"/>
      <c r="B465" s="30"/>
      <c r="C465" s="603"/>
      <c r="D465" s="604"/>
      <c r="E465" s="604"/>
      <c r="F465" s="604"/>
      <c r="G465" s="58"/>
      <c r="H465" s="58"/>
      <c r="I465" s="30"/>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row>
    <row r="466" spans="1:44" ht="12.75" customHeight="1" x14ac:dyDescent="0.25">
      <c r="A466" s="30"/>
      <c r="B466" s="30"/>
      <c r="C466" s="603"/>
      <c r="D466" s="604"/>
      <c r="E466" s="604"/>
      <c r="F466" s="604"/>
      <c r="G466" s="58"/>
      <c r="H466" s="58"/>
      <c r="I466" s="30"/>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row>
    <row r="467" spans="1:44" ht="12.75" customHeight="1" x14ac:dyDescent="0.25">
      <c r="A467" s="30"/>
      <c r="B467" s="30"/>
      <c r="C467" s="603"/>
      <c r="D467" s="604"/>
      <c r="E467" s="604"/>
      <c r="F467" s="604"/>
      <c r="G467" s="58"/>
      <c r="H467" s="58"/>
      <c r="I467" s="30"/>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row>
    <row r="468" spans="1:44" ht="12.75" customHeight="1" x14ac:dyDescent="0.25">
      <c r="A468" s="30"/>
      <c r="B468" s="30"/>
      <c r="C468" s="603"/>
      <c r="D468" s="604"/>
      <c r="E468" s="604"/>
      <c r="F468" s="604"/>
      <c r="G468" s="58"/>
      <c r="H468" s="58"/>
      <c r="I468" s="30"/>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row>
    <row r="469" spans="1:44" ht="12.75" customHeight="1" x14ac:dyDescent="0.25">
      <c r="A469" s="30"/>
      <c r="B469" s="30"/>
      <c r="C469" s="603"/>
      <c r="D469" s="604"/>
      <c r="E469" s="604"/>
      <c r="F469" s="604"/>
      <c r="G469" s="58"/>
      <c r="H469" s="58"/>
      <c r="I469" s="30"/>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row>
    <row r="470" spans="1:44" ht="12.75" customHeight="1" x14ac:dyDescent="0.25">
      <c r="A470" s="30"/>
      <c r="B470" s="30"/>
      <c r="C470" s="603"/>
      <c r="D470" s="604"/>
      <c r="E470" s="604"/>
      <c r="F470" s="604"/>
      <c r="G470" s="58"/>
      <c r="H470" s="58"/>
      <c r="I470" s="30"/>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row>
    <row r="471" spans="1:44" ht="12.75" customHeight="1" x14ac:dyDescent="0.25">
      <c r="A471" s="30"/>
      <c r="B471" s="30"/>
      <c r="C471" s="603"/>
      <c r="D471" s="604"/>
      <c r="E471" s="604"/>
      <c r="F471" s="604"/>
      <c r="G471" s="58"/>
      <c r="H471" s="58"/>
      <c r="I471" s="30"/>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row>
    <row r="472" spans="1:44" ht="12.75" customHeight="1" x14ac:dyDescent="0.25">
      <c r="A472" s="30"/>
      <c r="B472" s="30"/>
      <c r="C472" s="603"/>
      <c r="D472" s="604"/>
      <c r="E472" s="604"/>
      <c r="F472" s="604"/>
      <c r="G472" s="58"/>
      <c r="H472" s="58"/>
      <c r="I472" s="30"/>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row>
    <row r="473" spans="1:44" ht="12.75" customHeight="1" x14ac:dyDescent="0.25">
      <c r="A473" s="30"/>
      <c r="B473" s="30"/>
      <c r="C473" s="603"/>
      <c r="D473" s="604"/>
      <c r="E473" s="604"/>
      <c r="F473" s="604"/>
      <c r="G473" s="58"/>
      <c r="H473" s="58"/>
      <c r="I473" s="30"/>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row>
    <row r="474" spans="1:44" ht="12.75" customHeight="1" x14ac:dyDescent="0.25">
      <c r="A474" s="30"/>
      <c r="B474" s="30"/>
      <c r="C474" s="603"/>
      <c r="D474" s="604"/>
      <c r="E474" s="604"/>
      <c r="F474" s="604"/>
      <c r="G474" s="58"/>
      <c r="H474" s="58"/>
      <c r="I474" s="30"/>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row>
    <row r="475" spans="1:44" ht="12.75" customHeight="1" x14ac:dyDescent="0.25">
      <c r="A475" s="30"/>
      <c r="B475" s="30"/>
      <c r="C475" s="603"/>
      <c r="D475" s="604"/>
      <c r="E475" s="604"/>
      <c r="F475" s="604"/>
      <c r="G475" s="58"/>
      <c r="H475" s="58"/>
      <c r="I475" s="30"/>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row>
    <row r="476" spans="1:44" ht="12.75" customHeight="1" x14ac:dyDescent="0.25">
      <c r="A476" s="30"/>
      <c r="B476" s="30"/>
      <c r="C476" s="603"/>
      <c r="D476" s="604"/>
      <c r="E476" s="604"/>
      <c r="F476" s="604"/>
      <c r="G476" s="58"/>
      <c r="H476" s="58"/>
      <c r="I476" s="30"/>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row>
    <row r="477" spans="1:44" ht="12.75" customHeight="1" x14ac:dyDescent="0.25">
      <c r="A477" s="30"/>
      <c r="B477" s="30"/>
      <c r="C477" s="603"/>
      <c r="D477" s="604"/>
      <c r="E477" s="604"/>
      <c r="F477" s="604"/>
      <c r="G477" s="58"/>
      <c r="H477" s="58"/>
      <c r="I477" s="30"/>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row>
    <row r="478" spans="1:44" ht="12.75" customHeight="1" x14ac:dyDescent="0.25">
      <c r="A478" s="30"/>
      <c r="B478" s="30"/>
      <c r="C478" s="603"/>
      <c r="D478" s="604"/>
      <c r="E478" s="604"/>
      <c r="F478" s="604"/>
      <c r="G478" s="58"/>
      <c r="H478" s="58"/>
      <c r="I478" s="30"/>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row>
    <row r="479" spans="1:44" ht="12.75" customHeight="1" x14ac:dyDescent="0.25">
      <c r="A479" s="30"/>
      <c r="B479" s="30"/>
      <c r="C479" s="603"/>
      <c r="D479" s="604"/>
      <c r="E479" s="604"/>
      <c r="F479" s="604"/>
      <c r="G479" s="58"/>
      <c r="H479" s="58"/>
      <c r="I479" s="30"/>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row>
    <row r="480" spans="1:44" ht="12.75" customHeight="1" x14ac:dyDescent="0.25">
      <c r="A480" s="30"/>
      <c r="B480" s="30"/>
      <c r="C480" s="603"/>
      <c r="D480" s="604"/>
      <c r="E480" s="604"/>
      <c r="F480" s="604"/>
      <c r="G480" s="58"/>
      <c r="H480" s="58"/>
      <c r="I480" s="30"/>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row>
    <row r="481" spans="1:44" ht="12.75" customHeight="1" x14ac:dyDescent="0.25">
      <c r="A481" s="30"/>
      <c r="B481" s="30"/>
      <c r="C481" s="603"/>
      <c r="D481" s="604"/>
      <c r="E481" s="604"/>
      <c r="F481" s="604"/>
      <c r="G481" s="58"/>
      <c r="H481" s="58"/>
      <c r="I481" s="30"/>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row>
    <row r="482" spans="1:44" ht="12.75" customHeight="1" x14ac:dyDescent="0.25">
      <c r="A482" s="30"/>
      <c r="B482" s="30"/>
      <c r="C482" s="603"/>
      <c r="D482" s="604"/>
      <c r="E482" s="604"/>
      <c r="F482" s="604"/>
      <c r="G482" s="58"/>
      <c r="H482" s="58"/>
      <c r="I482" s="30"/>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row>
    <row r="483" spans="1:44" ht="12.75" customHeight="1" x14ac:dyDescent="0.25">
      <c r="A483" s="30"/>
      <c r="B483" s="30"/>
      <c r="C483" s="603"/>
      <c r="D483" s="604"/>
      <c r="E483" s="604"/>
      <c r="F483" s="604"/>
      <c r="G483" s="58"/>
      <c r="H483" s="58"/>
      <c r="I483" s="30"/>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row>
    <row r="484" spans="1:44" ht="12.75" customHeight="1" x14ac:dyDescent="0.25">
      <c r="A484" s="30"/>
      <c r="B484" s="30"/>
      <c r="C484" s="603"/>
      <c r="D484" s="604"/>
      <c r="E484" s="604"/>
      <c r="F484" s="604"/>
      <c r="G484" s="58"/>
      <c r="H484" s="58"/>
      <c r="I484" s="30"/>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row>
    <row r="485" spans="1:44" ht="12.75" customHeight="1" x14ac:dyDescent="0.25">
      <c r="A485" s="30"/>
      <c r="B485" s="30"/>
      <c r="C485" s="603"/>
      <c r="D485" s="604"/>
      <c r="E485" s="604"/>
      <c r="F485" s="604"/>
      <c r="G485" s="58"/>
      <c r="H485" s="58"/>
      <c r="I485" s="30"/>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row>
    <row r="486" spans="1:44" ht="12.75" customHeight="1" x14ac:dyDescent="0.25">
      <c r="A486" s="30"/>
      <c r="B486" s="30"/>
      <c r="C486" s="603"/>
      <c r="D486" s="604"/>
      <c r="E486" s="604"/>
      <c r="F486" s="604"/>
      <c r="G486" s="58"/>
      <c r="H486" s="58"/>
      <c r="I486" s="30"/>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row>
    <row r="487" spans="1:44" ht="12.75" customHeight="1" x14ac:dyDescent="0.25">
      <c r="A487" s="30"/>
      <c r="B487" s="30"/>
      <c r="C487" s="603"/>
      <c r="D487" s="604"/>
      <c r="E487" s="604"/>
      <c r="F487" s="604"/>
      <c r="G487" s="58"/>
      <c r="H487" s="58"/>
      <c r="I487" s="30"/>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row>
    <row r="488" spans="1:44" ht="12.75" customHeight="1" x14ac:dyDescent="0.25">
      <c r="A488" s="30"/>
      <c r="B488" s="30"/>
      <c r="C488" s="603"/>
      <c r="D488" s="604"/>
      <c r="E488" s="604"/>
      <c r="F488" s="604"/>
      <c r="G488" s="58"/>
      <c r="H488" s="58"/>
      <c r="I488" s="30"/>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row>
    <row r="489" spans="1:44" ht="12.75" customHeight="1" x14ac:dyDescent="0.25">
      <c r="A489" s="30"/>
      <c r="B489" s="30"/>
      <c r="C489" s="603"/>
      <c r="D489" s="604"/>
      <c r="E489" s="604"/>
      <c r="F489" s="604"/>
      <c r="G489" s="58"/>
      <c r="H489" s="58"/>
      <c r="I489" s="30"/>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row>
    <row r="490" spans="1:44" ht="12.75" customHeight="1" x14ac:dyDescent="0.25">
      <c r="A490" s="30"/>
      <c r="B490" s="30"/>
      <c r="C490" s="603"/>
      <c r="D490" s="604"/>
      <c r="E490" s="604"/>
      <c r="F490" s="604"/>
      <c r="G490" s="58"/>
      <c r="H490" s="58"/>
      <c r="I490" s="30"/>
      <c r="J490" s="29"/>
      <c r="K490" s="29"/>
      <c r="L490" s="29"/>
      <c r="M490" s="29"/>
      <c r="N490" s="29"/>
      <c r="O490" s="29"/>
      <c r="P490" s="29"/>
      <c r="Q490" s="29"/>
      <c r="R490" s="29"/>
      <c r="S490" s="29"/>
      <c r="T490" s="29"/>
      <c r="U490" s="29"/>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row>
    <row r="491" spans="1:44" ht="12.75" customHeight="1" x14ac:dyDescent="0.25">
      <c r="A491" s="30"/>
      <c r="B491" s="30"/>
      <c r="C491" s="603"/>
      <c r="D491" s="604"/>
      <c r="E491" s="604"/>
      <c r="F491" s="604"/>
      <c r="G491" s="58"/>
      <c r="H491" s="58"/>
      <c r="I491" s="30"/>
      <c r="J491" s="29"/>
      <c r="K491" s="29"/>
      <c r="L491" s="29"/>
      <c r="M491" s="29"/>
      <c r="N491" s="29"/>
      <c r="O491" s="29"/>
      <c r="P491" s="29"/>
      <c r="Q491" s="29"/>
      <c r="R491" s="29"/>
      <c r="S491" s="29"/>
      <c r="T491" s="29"/>
      <c r="U491" s="29"/>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row>
    <row r="492" spans="1:44" ht="12.75" customHeight="1" x14ac:dyDescent="0.25">
      <c r="A492" s="30"/>
      <c r="B492" s="30"/>
      <c r="C492" s="603"/>
      <c r="D492" s="604"/>
      <c r="E492" s="604"/>
      <c r="F492" s="604"/>
      <c r="G492" s="58"/>
      <c r="H492" s="58"/>
      <c r="I492" s="30"/>
      <c r="J492" s="29"/>
      <c r="K492" s="29"/>
      <c r="L492" s="29"/>
      <c r="M492" s="29"/>
      <c r="N492" s="29"/>
      <c r="O492" s="29"/>
      <c r="P492" s="29"/>
      <c r="Q492" s="29"/>
      <c r="R492" s="29"/>
      <c r="S492" s="29"/>
      <c r="T492" s="29"/>
      <c r="U492" s="29"/>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row>
    <row r="493" spans="1:44" ht="12.75" customHeight="1" x14ac:dyDescent="0.25">
      <c r="A493" s="30"/>
      <c r="B493" s="30"/>
      <c r="C493" s="603"/>
      <c r="D493" s="604"/>
      <c r="E493" s="604"/>
      <c r="F493" s="604"/>
      <c r="G493" s="58"/>
      <c r="H493" s="58"/>
      <c r="I493" s="30"/>
      <c r="J493" s="29"/>
      <c r="K493" s="29"/>
      <c r="L493" s="29"/>
      <c r="M493" s="29"/>
      <c r="N493" s="29"/>
      <c r="O493" s="29"/>
      <c r="P493" s="29"/>
      <c r="Q493" s="29"/>
      <c r="R493" s="29"/>
      <c r="S493" s="29"/>
      <c r="T493" s="29"/>
      <c r="U493" s="29"/>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row>
    <row r="494" spans="1:44" ht="12.75" customHeight="1" x14ac:dyDescent="0.25">
      <c r="A494" s="30"/>
      <c r="B494" s="30"/>
      <c r="C494" s="603"/>
      <c r="D494" s="604"/>
      <c r="E494" s="604"/>
      <c r="F494" s="604"/>
      <c r="G494" s="58"/>
      <c r="H494" s="58"/>
      <c r="I494" s="30"/>
      <c r="J494" s="29"/>
      <c r="K494" s="29"/>
      <c r="L494" s="29"/>
      <c r="M494" s="29"/>
      <c r="N494" s="29"/>
      <c r="O494" s="29"/>
      <c r="P494" s="29"/>
      <c r="Q494" s="29"/>
      <c r="R494" s="29"/>
      <c r="S494" s="29"/>
      <c r="T494" s="29"/>
      <c r="U494" s="29"/>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row>
    <row r="495" spans="1:44" ht="12.75" customHeight="1" x14ac:dyDescent="0.25">
      <c r="A495" s="30"/>
      <c r="B495" s="30"/>
      <c r="C495" s="603"/>
      <c r="D495" s="604"/>
      <c r="E495" s="604"/>
      <c r="F495" s="604"/>
      <c r="G495" s="58"/>
      <c r="H495" s="58"/>
      <c r="I495" s="30"/>
      <c r="J495" s="29"/>
      <c r="K495" s="29"/>
      <c r="L495" s="29"/>
      <c r="M495" s="29"/>
      <c r="N495" s="29"/>
      <c r="O495" s="29"/>
      <c r="P495" s="29"/>
      <c r="Q495" s="29"/>
      <c r="R495" s="29"/>
      <c r="S495" s="29"/>
      <c r="T495" s="29"/>
      <c r="U495" s="29"/>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row>
    <row r="496" spans="1:44" ht="12.75" customHeight="1" x14ac:dyDescent="0.25">
      <c r="A496" s="30"/>
      <c r="B496" s="30"/>
      <c r="C496" s="603"/>
      <c r="D496" s="604"/>
      <c r="E496" s="604"/>
      <c r="F496" s="604"/>
      <c r="G496" s="58"/>
      <c r="H496" s="58"/>
      <c r="I496" s="30"/>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row>
    <row r="497" spans="1:44" ht="12.75" customHeight="1" x14ac:dyDescent="0.25">
      <c r="A497" s="30"/>
      <c r="B497" s="30"/>
      <c r="C497" s="603"/>
      <c r="D497" s="604"/>
      <c r="E497" s="604"/>
      <c r="F497" s="604"/>
      <c r="G497" s="58"/>
      <c r="H497" s="58"/>
      <c r="I497" s="30"/>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c r="AH497" s="29"/>
      <c r="AI497" s="29"/>
      <c r="AJ497" s="29"/>
      <c r="AK497" s="29"/>
      <c r="AL497" s="29"/>
      <c r="AM497" s="29"/>
      <c r="AN497" s="29"/>
      <c r="AO497" s="29"/>
      <c r="AP497" s="29"/>
      <c r="AQ497" s="29"/>
      <c r="AR497" s="29"/>
    </row>
    <row r="498" spans="1:44" ht="12.75" customHeight="1" x14ac:dyDescent="0.25">
      <c r="A498" s="30"/>
      <c r="B498" s="30"/>
      <c r="C498" s="603"/>
      <c r="D498" s="604"/>
      <c r="E498" s="604"/>
      <c r="F498" s="604"/>
      <c r="G498" s="58"/>
      <c r="H498" s="58"/>
      <c r="I498" s="30"/>
      <c r="J498" s="29"/>
      <c r="K498" s="29"/>
      <c r="L498" s="29"/>
      <c r="M498" s="29"/>
      <c r="N498" s="29"/>
      <c r="O498" s="29"/>
      <c r="P498" s="29"/>
      <c r="Q498" s="29"/>
      <c r="R498" s="29"/>
      <c r="S498" s="29"/>
      <c r="T498" s="29"/>
      <c r="U498" s="29"/>
      <c r="V498" s="29"/>
      <c r="W498" s="29"/>
      <c r="X498" s="29"/>
      <c r="Y498" s="29"/>
      <c r="Z498" s="29"/>
      <c r="AA498" s="29"/>
      <c r="AB498" s="29"/>
      <c r="AC498" s="29"/>
      <c r="AD498" s="29"/>
      <c r="AE498" s="29"/>
      <c r="AF498" s="29"/>
      <c r="AG498" s="29"/>
      <c r="AH498" s="29"/>
      <c r="AI498" s="29"/>
      <c r="AJ498" s="29"/>
      <c r="AK498" s="29"/>
      <c r="AL498" s="29"/>
      <c r="AM498" s="29"/>
      <c r="AN498" s="29"/>
      <c r="AO498" s="29"/>
      <c r="AP498" s="29"/>
      <c r="AQ498" s="29"/>
      <c r="AR498" s="29"/>
    </row>
    <row r="499" spans="1:44" ht="12.75" customHeight="1" x14ac:dyDescent="0.25">
      <c r="A499" s="30"/>
      <c r="B499" s="30"/>
      <c r="C499" s="603"/>
      <c r="D499" s="604"/>
      <c r="E499" s="604"/>
      <c r="F499" s="604"/>
      <c r="G499" s="58"/>
      <c r="H499" s="58"/>
      <c r="I499" s="30"/>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row>
    <row r="500" spans="1:44" ht="12.75" customHeight="1" x14ac:dyDescent="0.25">
      <c r="A500" s="30"/>
      <c r="B500" s="30"/>
      <c r="C500" s="603"/>
      <c r="D500" s="604"/>
      <c r="E500" s="604"/>
      <c r="F500" s="604"/>
      <c r="G500" s="58"/>
      <c r="H500" s="58"/>
      <c r="I500" s="30"/>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row>
    <row r="501" spans="1:44" ht="12.75" customHeight="1" x14ac:dyDescent="0.25">
      <c r="A501" s="30"/>
      <c r="B501" s="30"/>
      <c r="C501" s="603"/>
      <c r="D501" s="604"/>
      <c r="E501" s="604"/>
      <c r="F501" s="604"/>
      <c r="G501" s="58"/>
      <c r="H501" s="58"/>
      <c r="I501" s="30"/>
      <c r="J501" s="29"/>
      <c r="K501" s="29"/>
      <c r="L501" s="29"/>
      <c r="M501" s="29"/>
      <c r="N501" s="29"/>
      <c r="O501" s="29"/>
      <c r="P501" s="29"/>
      <c r="Q501" s="29"/>
      <c r="R501" s="29"/>
      <c r="S501" s="29"/>
      <c r="T501" s="29"/>
      <c r="U501" s="29"/>
      <c r="V501" s="29"/>
      <c r="W501" s="29"/>
      <c r="X501" s="29"/>
      <c r="Y501" s="29"/>
      <c r="Z501" s="29"/>
      <c r="AA501" s="29"/>
      <c r="AB501" s="29"/>
      <c r="AC501" s="29"/>
      <c r="AD501" s="29"/>
      <c r="AE501" s="29"/>
      <c r="AF501" s="29"/>
      <c r="AG501" s="29"/>
      <c r="AH501" s="29"/>
      <c r="AI501" s="29"/>
      <c r="AJ501" s="29"/>
      <c r="AK501" s="29"/>
      <c r="AL501" s="29"/>
      <c r="AM501" s="29"/>
      <c r="AN501" s="29"/>
      <c r="AO501" s="29"/>
      <c r="AP501" s="29"/>
      <c r="AQ501" s="29"/>
      <c r="AR501" s="29"/>
    </row>
    <row r="502" spans="1:44" ht="12.75" customHeight="1" x14ac:dyDescent="0.25">
      <c r="A502" s="30"/>
      <c r="B502" s="30"/>
      <c r="C502" s="603"/>
      <c r="D502" s="604"/>
      <c r="E502" s="604"/>
      <c r="F502" s="604"/>
      <c r="G502" s="58"/>
      <c r="H502" s="58"/>
      <c r="I502" s="30"/>
      <c r="J502" s="29"/>
      <c r="K502" s="29"/>
      <c r="L502" s="29"/>
      <c r="M502" s="29"/>
      <c r="N502" s="29"/>
      <c r="O502" s="29"/>
      <c r="P502" s="29"/>
      <c r="Q502" s="29"/>
      <c r="R502" s="29"/>
      <c r="S502" s="29"/>
      <c r="T502" s="29"/>
      <c r="U502" s="29"/>
      <c r="V502" s="29"/>
      <c r="W502" s="29"/>
      <c r="X502" s="29"/>
      <c r="Y502" s="29"/>
      <c r="Z502" s="29"/>
      <c r="AA502" s="29"/>
      <c r="AB502" s="29"/>
      <c r="AC502" s="29"/>
      <c r="AD502" s="29"/>
      <c r="AE502" s="29"/>
      <c r="AF502" s="29"/>
      <c r="AG502" s="29"/>
      <c r="AH502" s="29"/>
      <c r="AI502" s="29"/>
      <c r="AJ502" s="29"/>
      <c r="AK502" s="29"/>
      <c r="AL502" s="29"/>
      <c r="AM502" s="29"/>
      <c r="AN502" s="29"/>
      <c r="AO502" s="29"/>
      <c r="AP502" s="29"/>
      <c r="AQ502" s="29"/>
      <c r="AR502" s="29"/>
    </row>
    <row r="503" spans="1:44" ht="12.75" customHeight="1" x14ac:dyDescent="0.25">
      <c r="A503" s="30"/>
      <c r="B503" s="30"/>
      <c r="C503" s="603"/>
      <c r="D503" s="604"/>
      <c r="E503" s="604"/>
      <c r="F503" s="604"/>
      <c r="G503" s="58"/>
      <c r="H503" s="58"/>
      <c r="I503" s="30"/>
      <c r="J503" s="29"/>
      <c r="K503" s="29"/>
      <c r="L503" s="29"/>
      <c r="M503" s="29"/>
      <c r="N503" s="29"/>
      <c r="O503" s="29"/>
      <c r="P503" s="29"/>
      <c r="Q503" s="29"/>
      <c r="R503" s="29"/>
      <c r="S503" s="29"/>
      <c r="T503" s="29"/>
      <c r="U503" s="29"/>
      <c r="V503" s="29"/>
      <c r="W503" s="29"/>
      <c r="X503" s="29"/>
      <c r="Y503" s="29"/>
      <c r="Z503" s="29"/>
      <c r="AA503" s="29"/>
      <c r="AB503" s="29"/>
      <c r="AC503" s="29"/>
      <c r="AD503" s="29"/>
      <c r="AE503" s="29"/>
      <c r="AF503" s="29"/>
      <c r="AG503" s="29"/>
      <c r="AH503" s="29"/>
      <c r="AI503" s="29"/>
      <c r="AJ503" s="29"/>
      <c r="AK503" s="29"/>
      <c r="AL503" s="29"/>
      <c r="AM503" s="29"/>
      <c r="AN503" s="29"/>
      <c r="AO503" s="29"/>
      <c r="AP503" s="29"/>
      <c r="AQ503" s="29"/>
      <c r="AR503" s="29"/>
    </row>
    <row r="504" spans="1:44" ht="12.75" customHeight="1" x14ac:dyDescent="0.25">
      <c r="A504" s="30"/>
      <c r="B504" s="30"/>
      <c r="C504" s="603"/>
      <c r="D504" s="604"/>
      <c r="E504" s="604"/>
      <c r="F504" s="604"/>
      <c r="G504" s="58"/>
      <c r="H504" s="58"/>
      <c r="I504" s="30"/>
      <c r="J504" s="29"/>
      <c r="K504" s="29"/>
      <c r="L504" s="29"/>
      <c r="M504" s="29"/>
      <c r="N504" s="29"/>
      <c r="O504" s="29"/>
      <c r="P504" s="29"/>
      <c r="Q504" s="29"/>
      <c r="R504" s="29"/>
      <c r="S504" s="29"/>
      <c r="T504" s="29"/>
      <c r="U504" s="29"/>
      <c r="V504" s="29"/>
      <c r="W504" s="29"/>
      <c r="X504" s="29"/>
      <c r="Y504" s="29"/>
      <c r="Z504" s="29"/>
      <c r="AA504" s="29"/>
      <c r="AB504" s="29"/>
      <c r="AC504" s="29"/>
      <c r="AD504" s="29"/>
      <c r="AE504" s="29"/>
      <c r="AF504" s="29"/>
      <c r="AG504" s="29"/>
      <c r="AH504" s="29"/>
      <c r="AI504" s="29"/>
      <c r="AJ504" s="29"/>
      <c r="AK504" s="29"/>
      <c r="AL504" s="29"/>
      <c r="AM504" s="29"/>
      <c r="AN504" s="29"/>
      <c r="AO504" s="29"/>
      <c r="AP504" s="29"/>
      <c r="AQ504" s="29"/>
      <c r="AR504" s="29"/>
    </row>
    <row r="505" spans="1:44" ht="12.75" customHeight="1" x14ac:dyDescent="0.25">
      <c r="A505" s="30"/>
      <c r="B505" s="30"/>
      <c r="C505" s="603"/>
      <c r="D505" s="604"/>
      <c r="E505" s="604"/>
      <c r="F505" s="604"/>
      <c r="G505" s="58"/>
      <c r="H505" s="58"/>
      <c r="I505" s="30"/>
      <c r="J505" s="29"/>
      <c r="K505" s="29"/>
      <c r="L505" s="29"/>
      <c r="M505" s="29"/>
      <c r="N505" s="29"/>
      <c r="O505" s="29"/>
      <c r="P505" s="29"/>
      <c r="Q505" s="29"/>
      <c r="R505" s="29"/>
      <c r="S505" s="29"/>
      <c r="T505" s="29"/>
      <c r="U505" s="29"/>
      <c r="V505" s="29"/>
      <c r="W505" s="29"/>
      <c r="X505" s="29"/>
      <c r="Y505" s="29"/>
      <c r="Z505" s="29"/>
      <c r="AA505" s="29"/>
      <c r="AB505" s="29"/>
      <c r="AC505" s="29"/>
      <c r="AD505" s="29"/>
      <c r="AE505" s="29"/>
      <c r="AF505" s="29"/>
      <c r="AG505" s="29"/>
      <c r="AH505" s="29"/>
      <c r="AI505" s="29"/>
      <c r="AJ505" s="29"/>
      <c r="AK505" s="29"/>
      <c r="AL505" s="29"/>
      <c r="AM505" s="29"/>
      <c r="AN505" s="29"/>
      <c r="AO505" s="29"/>
      <c r="AP505" s="29"/>
      <c r="AQ505" s="29"/>
      <c r="AR505" s="29"/>
    </row>
    <row r="506" spans="1:44" ht="12.75" customHeight="1" x14ac:dyDescent="0.25">
      <c r="A506" s="30"/>
      <c r="B506" s="30"/>
      <c r="C506" s="603"/>
      <c r="D506" s="604"/>
      <c r="E506" s="604"/>
      <c r="F506" s="604"/>
      <c r="G506" s="58"/>
      <c r="H506" s="58"/>
      <c r="I506" s="30"/>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row>
    <row r="507" spans="1:44" ht="12.75" customHeight="1" x14ac:dyDescent="0.25">
      <c r="A507" s="30"/>
      <c r="B507" s="30"/>
      <c r="C507" s="603"/>
      <c r="D507" s="604"/>
      <c r="E507" s="604"/>
      <c r="F507" s="604"/>
      <c r="G507" s="58"/>
      <c r="H507" s="58"/>
      <c r="I507" s="30"/>
      <c r="J507" s="29"/>
      <c r="K507" s="29"/>
      <c r="L507" s="29"/>
      <c r="M507" s="29"/>
      <c r="N507" s="29"/>
      <c r="O507" s="29"/>
      <c r="P507" s="29"/>
      <c r="Q507" s="29"/>
      <c r="R507" s="29"/>
      <c r="S507" s="29"/>
      <c r="T507" s="29"/>
      <c r="U507" s="29"/>
      <c r="V507" s="29"/>
      <c r="W507" s="29"/>
      <c r="X507" s="29"/>
      <c r="Y507" s="29"/>
      <c r="Z507" s="29"/>
      <c r="AA507" s="29"/>
      <c r="AB507" s="29"/>
      <c r="AC507" s="29"/>
      <c r="AD507" s="29"/>
      <c r="AE507" s="29"/>
      <c r="AF507" s="29"/>
      <c r="AG507" s="29"/>
      <c r="AH507" s="29"/>
      <c r="AI507" s="29"/>
      <c r="AJ507" s="29"/>
      <c r="AK507" s="29"/>
      <c r="AL507" s="29"/>
      <c r="AM507" s="29"/>
      <c r="AN507" s="29"/>
      <c r="AO507" s="29"/>
      <c r="AP507" s="29"/>
      <c r="AQ507" s="29"/>
      <c r="AR507" s="29"/>
    </row>
    <row r="508" spans="1:44" ht="12.75" customHeight="1" x14ac:dyDescent="0.25">
      <c r="A508" s="30"/>
      <c r="B508" s="30"/>
      <c r="C508" s="603"/>
      <c r="D508" s="604"/>
      <c r="E508" s="604"/>
      <c r="F508" s="604"/>
      <c r="G508" s="58"/>
      <c r="H508" s="58"/>
      <c r="I508" s="30"/>
      <c r="J508" s="29"/>
      <c r="K508" s="29"/>
      <c r="L508" s="29"/>
      <c r="M508" s="29"/>
      <c r="N508" s="29"/>
      <c r="O508" s="29"/>
      <c r="P508" s="29"/>
      <c r="Q508" s="29"/>
      <c r="R508" s="29"/>
      <c r="S508" s="29"/>
      <c r="T508" s="29"/>
      <c r="U508" s="29"/>
      <c r="V508" s="29"/>
      <c r="W508" s="29"/>
      <c r="X508" s="29"/>
      <c r="Y508" s="29"/>
      <c r="Z508" s="29"/>
      <c r="AA508" s="29"/>
      <c r="AB508" s="29"/>
      <c r="AC508" s="29"/>
      <c r="AD508" s="29"/>
      <c r="AE508" s="29"/>
      <c r="AF508" s="29"/>
      <c r="AG508" s="29"/>
      <c r="AH508" s="29"/>
      <c r="AI508" s="29"/>
      <c r="AJ508" s="29"/>
      <c r="AK508" s="29"/>
      <c r="AL508" s="29"/>
      <c r="AM508" s="29"/>
      <c r="AN508" s="29"/>
      <c r="AO508" s="29"/>
      <c r="AP508" s="29"/>
      <c r="AQ508" s="29"/>
      <c r="AR508" s="29"/>
    </row>
    <row r="509" spans="1:44" ht="12.75" customHeight="1" x14ac:dyDescent="0.25">
      <c r="A509" s="30"/>
      <c r="B509" s="30"/>
      <c r="C509" s="603"/>
      <c r="D509" s="604"/>
      <c r="E509" s="604"/>
      <c r="F509" s="604"/>
      <c r="G509" s="58"/>
      <c r="H509" s="58"/>
      <c r="I509" s="30"/>
      <c r="J509" s="29"/>
      <c r="K509" s="29"/>
      <c r="L509" s="29"/>
      <c r="M509" s="29"/>
      <c r="N509" s="29"/>
      <c r="O509" s="29"/>
      <c r="P509" s="29"/>
      <c r="Q509" s="29"/>
      <c r="R509" s="29"/>
      <c r="S509" s="29"/>
      <c r="T509" s="29"/>
      <c r="U509" s="29"/>
      <c r="V509" s="29"/>
      <c r="W509" s="29"/>
      <c r="X509" s="29"/>
      <c r="Y509" s="29"/>
      <c r="Z509" s="29"/>
      <c r="AA509" s="29"/>
      <c r="AB509" s="29"/>
      <c r="AC509" s="29"/>
      <c r="AD509" s="29"/>
      <c r="AE509" s="29"/>
      <c r="AF509" s="29"/>
      <c r="AG509" s="29"/>
      <c r="AH509" s="29"/>
      <c r="AI509" s="29"/>
      <c r="AJ509" s="29"/>
      <c r="AK509" s="29"/>
      <c r="AL509" s="29"/>
      <c r="AM509" s="29"/>
      <c r="AN509" s="29"/>
      <c r="AO509" s="29"/>
      <c r="AP509" s="29"/>
      <c r="AQ509" s="29"/>
      <c r="AR509" s="29"/>
    </row>
    <row r="510" spans="1:44" ht="12.75" customHeight="1" x14ac:dyDescent="0.25">
      <c r="A510" s="30"/>
      <c r="B510" s="30"/>
      <c r="C510" s="603"/>
      <c r="D510" s="604"/>
      <c r="E510" s="604"/>
      <c r="F510" s="604"/>
      <c r="G510" s="58"/>
      <c r="H510" s="58"/>
      <c r="I510" s="30"/>
      <c r="J510" s="29"/>
      <c r="K510" s="29"/>
      <c r="L510" s="29"/>
      <c r="M510" s="29"/>
      <c r="N510" s="29"/>
      <c r="O510" s="29"/>
      <c r="P510" s="29"/>
      <c r="Q510" s="29"/>
      <c r="R510" s="29"/>
      <c r="S510" s="29"/>
      <c r="T510" s="29"/>
      <c r="U510" s="29"/>
      <c r="V510" s="29"/>
      <c r="W510" s="29"/>
      <c r="X510" s="29"/>
      <c r="Y510" s="29"/>
      <c r="Z510" s="29"/>
      <c r="AA510" s="29"/>
      <c r="AB510" s="29"/>
      <c r="AC510" s="29"/>
      <c r="AD510" s="29"/>
      <c r="AE510" s="29"/>
      <c r="AF510" s="29"/>
      <c r="AG510" s="29"/>
      <c r="AH510" s="29"/>
      <c r="AI510" s="29"/>
      <c r="AJ510" s="29"/>
      <c r="AK510" s="29"/>
      <c r="AL510" s="29"/>
      <c r="AM510" s="29"/>
      <c r="AN510" s="29"/>
      <c r="AO510" s="29"/>
      <c r="AP510" s="29"/>
      <c r="AQ510" s="29"/>
      <c r="AR510" s="29"/>
    </row>
    <row r="511" spans="1:44" ht="12.75" customHeight="1" x14ac:dyDescent="0.25">
      <c r="A511" s="30"/>
      <c r="B511" s="30"/>
      <c r="C511" s="603"/>
      <c r="D511" s="604"/>
      <c r="E511" s="604"/>
      <c r="F511" s="604"/>
      <c r="G511" s="58"/>
      <c r="H511" s="58"/>
      <c r="I511" s="30"/>
      <c r="J511" s="29"/>
      <c r="K511" s="29"/>
      <c r="L511" s="29"/>
      <c r="M511" s="29"/>
      <c r="N511" s="29"/>
      <c r="O511" s="29"/>
      <c r="P511" s="29"/>
      <c r="Q511" s="29"/>
      <c r="R511" s="29"/>
      <c r="S511" s="29"/>
      <c r="T511" s="29"/>
      <c r="U511" s="29"/>
      <c r="V511" s="29"/>
      <c r="W511" s="29"/>
      <c r="X511" s="29"/>
      <c r="Y511" s="29"/>
      <c r="Z511" s="29"/>
      <c r="AA511" s="29"/>
      <c r="AB511" s="29"/>
      <c r="AC511" s="29"/>
      <c r="AD511" s="29"/>
      <c r="AE511" s="29"/>
      <c r="AF511" s="29"/>
      <c r="AG511" s="29"/>
      <c r="AH511" s="29"/>
      <c r="AI511" s="29"/>
      <c r="AJ511" s="29"/>
      <c r="AK511" s="29"/>
      <c r="AL511" s="29"/>
      <c r="AM511" s="29"/>
      <c r="AN511" s="29"/>
      <c r="AO511" s="29"/>
      <c r="AP511" s="29"/>
      <c r="AQ511" s="29"/>
      <c r="AR511" s="29"/>
    </row>
    <row r="512" spans="1:44" ht="12.75" customHeight="1" x14ac:dyDescent="0.25">
      <c r="A512" s="30"/>
      <c r="B512" s="30"/>
      <c r="C512" s="603"/>
      <c r="D512" s="604"/>
      <c r="E512" s="604"/>
      <c r="F512" s="604"/>
      <c r="G512" s="58"/>
      <c r="H512" s="58"/>
      <c r="I512" s="30"/>
      <c r="J512" s="29"/>
      <c r="K512" s="29"/>
      <c r="L512" s="29"/>
      <c r="M512" s="29"/>
      <c r="N512" s="29"/>
      <c r="O512" s="29"/>
      <c r="P512" s="29"/>
      <c r="Q512" s="29"/>
      <c r="R512" s="29"/>
      <c r="S512" s="29"/>
      <c r="T512" s="29"/>
      <c r="U512" s="29"/>
      <c r="V512" s="29"/>
      <c r="W512" s="29"/>
      <c r="X512" s="29"/>
      <c r="Y512" s="29"/>
      <c r="Z512" s="29"/>
      <c r="AA512" s="29"/>
      <c r="AB512" s="29"/>
      <c r="AC512" s="29"/>
      <c r="AD512" s="29"/>
      <c r="AE512" s="29"/>
      <c r="AF512" s="29"/>
      <c r="AG512" s="29"/>
      <c r="AH512" s="29"/>
      <c r="AI512" s="29"/>
      <c r="AJ512" s="29"/>
      <c r="AK512" s="29"/>
      <c r="AL512" s="29"/>
      <c r="AM512" s="29"/>
      <c r="AN512" s="29"/>
      <c r="AO512" s="29"/>
      <c r="AP512" s="29"/>
      <c r="AQ512" s="29"/>
      <c r="AR512" s="29"/>
    </row>
    <row r="513" spans="1:44" ht="12.75" customHeight="1" x14ac:dyDescent="0.25">
      <c r="A513" s="30"/>
      <c r="B513" s="30"/>
      <c r="C513" s="603"/>
      <c r="D513" s="604"/>
      <c r="E513" s="604"/>
      <c r="F513" s="604"/>
      <c r="G513" s="58"/>
      <c r="H513" s="58"/>
      <c r="I513" s="30"/>
      <c r="J513" s="29"/>
      <c r="K513" s="29"/>
      <c r="L513" s="29"/>
      <c r="M513" s="29"/>
      <c r="N513" s="29"/>
      <c r="O513" s="29"/>
      <c r="P513" s="29"/>
      <c r="Q513" s="29"/>
      <c r="R513" s="29"/>
      <c r="S513" s="29"/>
      <c r="T513" s="29"/>
      <c r="U513" s="29"/>
      <c r="V513" s="29"/>
      <c r="W513" s="29"/>
      <c r="X513" s="29"/>
      <c r="Y513" s="29"/>
      <c r="Z513" s="29"/>
      <c r="AA513" s="29"/>
      <c r="AB513" s="29"/>
      <c r="AC513" s="29"/>
      <c r="AD513" s="29"/>
      <c r="AE513" s="29"/>
      <c r="AF513" s="29"/>
      <c r="AG513" s="29"/>
      <c r="AH513" s="29"/>
      <c r="AI513" s="29"/>
      <c r="AJ513" s="29"/>
      <c r="AK513" s="29"/>
      <c r="AL513" s="29"/>
      <c r="AM513" s="29"/>
      <c r="AN513" s="29"/>
      <c r="AO513" s="29"/>
      <c r="AP513" s="29"/>
      <c r="AQ513" s="29"/>
      <c r="AR513" s="29"/>
    </row>
    <row r="514" spans="1:44" ht="12.75" customHeight="1" x14ac:dyDescent="0.25">
      <c r="A514" s="30"/>
      <c r="B514" s="30"/>
      <c r="C514" s="603"/>
      <c r="D514" s="604"/>
      <c r="E514" s="604"/>
      <c r="F514" s="604"/>
      <c r="G514" s="58"/>
      <c r="H514" s="58"/>
      <c r="I514" s="30"/>
      <c r="J514" s="29"/>
      <c r="K514" s="29"/>
      <c r="L514" s="29"/>
      <c r="M514" s="29"/>
      <c r="N514" s="29"/>
      <c r="O514" s="29"/>
      <c r="P514" s="29"/>
      <c r="Q514" s="29"/>
      <c r="R514" s="29"/>
      <c r="S514" s="29"/>
      <c r="T514" s="29"/>
      <c r="U514" s="29"/>
      <c r="V514" s="29"/>
      <c r="W514" s="29"/>
      <c r="X514" s="29"/>
      <c r="Y514" s="29"/>
      <c r="Z514" s="29"/>
      <c r="AA514" s="29"/>
      <c r="AB514" s="29"/>
      <c r="AC514" s="29"/>
      <c r="AD514" s="29"/>
      <c r="AE514" s="29"/>
      <c r="AF514" s="29"/>
      <c r="AG514" s="29"/>
      <c r="AH514" s="29"/>
      <c r="AI514" s="29"/>
      <c r="AJ514" s="29"/>
      <c r="AK514" s="29"/>
      <c r="AL514" s="29"/>
      <c r="AM514" s="29"/>
      <c r="AN514" s="29"/>
      <c r="AO514" s="29"/>
      <c r="AP514" s="29"/>
      <c r="AQ514" s="29"/>
      <c r="AR514" s="29"/>
    </row>
    <row r="515" spans="1:44" ht="12.75" customHeight="1" x14ac:dyDescent="0.25">
      <c r="A515" s="30"/>
      <c r="B515" s="30"/>
      <c r="C515" s="603"/>
      <c r="D515" s="604"/>
      <c r="E515" s="604"/>
      <c r="F515" s="604"/>
      <c r="G515" s="58"/>
      <c r="H515" s="58"/>
      <c r="I515" s="30"/>
      <c r="J515" s="29"/>
      <c r="K515" s="29"/>
      <c r="L515" s="29"/>
      <c r="M515" s="29"/>
      <c r="N515" s="29"/>
      <c r="O515" s="29"/>
      <c r="P515" s="29"/>
      <c r="Q515" s="29"/>
      <c r="R515" s="29"/>
      <c r="S515" s="29"/>
      <c r="T515" s="29"/>
      <c r="U515" s="29"/>
      <c r="V515" s="29"/>
      <c r="W515" s="29"/>
      <c r="X515" s="29"/>
      <c r="Y515" s="29"/>
      <c r="Z515" s="29"/>
      <c r="AA515" s="29"/>
      <c r="AB515" s="29"/>
      <c r="AC515" s="29"/>
      <c r="AD515" s="29"/>
      <c r="AE515" s="29"/>
      <c r="AF515" s="29"/>
      <c r="AG515" s="29"/>
      <c r="AH515" s="29"/>
      <c r="AI515" s="29"/>
      <c r="AJ515" s="29"/>
      <c r="AK515" s="29"/>
      <c r="AL515" s="29"/>
      <c r="AM515" s="29"/>
      <c r="AN515" s="29"/>
      <c r="AO515" s="29"/>
      <c r="AP515" s="29"/>
      <c r="AQ515" s="29"/>
      <c r="AR515" s="29"/>
    </row>
    <row r="516" spans="1:44" ht="12.75" customHeight="1" x14ac:dyDescent="0.25">
      <c r="A516" s="30"/>
      <c r="B516" s="30"/>
      <c r="C516" s="603"/>
      <c r="D516" s="604"/>
      <c r="E516" s="604"/>
      <c r="F516" s="604"/>
      <c r="G516" s="58"/>
      <c r="H516" s="58"/>
      <c r="I516" s="30"/>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row>
    <row r="517" spans="1:44" ht="12.75" customHeight="1" x14ac:dyDescent="0.25">
      <c r="A517" s="30"/>
      <c r="B517" s="30"/>
      <c r="C517" s="603"/>
      <c r="D517" s="604"/>
      <c r="E517" s="604"/>
      <c r="F517" s="604"/>
      <c r="G517" s="58"/>
      <c r="H517" s="58"/>
      <c r="I517" s="30"/>
      <c r="J517" s="29"/>
      <c r="K517" s="29"/>
      <c r="L517" s="29"/>
      <c r="M517" s="29"/>
      <c r="N517" s="29"/>
      <c r="O517" s="29"/>
      <c r="P517" s="29"/>
      <c r="Q517" s="29"/>
      <c r="R517" s="29"/>
      <c r="S517" s="29"/>
      <c r="T517" s="29"/>
      <c r="U517" s="29"/>
      <c r="V517" s="29"/>
      <c r="W517" s="29"/>
      <c r="X517" s="29"/>
      <c r="Y517" s="29"/>
      <c r="Z517" s="29"/>
      <c r="AA517" s="29"/>
      <c r="AB517" s="29"/>
      <c r="AC517" s="29"/>
      <c r="AD517" s="29"/>
      <c r="AE517" s="29"/>
      <c r="AF517" s="29"/>
      <c r="AG517" s="29"/>
      <c r="AH517" s="29"/>
      <c r="AI517" s="29"/>
      <c r="AJ517" s="29"/>
      <c r="AK517" s="29"/>
      <c r="AL517" s="29"/>
      <c r="AM517" s="29"/>
      <c r="AN517" s="29"/>
      <c r="AO517" s="29"/>
      <c r="AP517" s="29"/>
      <c r="AQ517" s="29"/>
      <c r="AR517" s="29"/>
    </row>
    <row r="518" spans="1:44" ht="12.75" customHeight="1" x14ac:dyDescent="0.25">
      <c r="A518" s="30"/>
      <c r="B518" s="30"/>
      <c r="C518" s="603"/>
      <c r="D518" s="604"/>
      <c r="E518" s="604"/>
      <c r="F518" s="604"/>
      <c r="G518" s="58"/>
      <c r="H518" s="58"/>
      <c r="I518" s="30"/>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row>
    <row r="519" spans="1:44" ht="12.75" customHeight="1" x14ac:dyDescent="0.25">
      <c r="A519" s="30"/>
      <c r="B519" s="30"/>
      <c r="C519" s="603"/>
      <c r="D519" s="604"/>
      <c r="E519" s="604"/>
      <c r="F519" s="604"/>
      <c r="G519" s="58"/>
      <c r="H519" s="58"/>
      <c r="I519" s="30"/>
      <c r="J519" s="29"/>
      <c r="K519" s="29"/>
      <c r="L519" s="29"/>
      <c r="M519" s="29"/>
      <c r="N519" s="29"/>
      <c r="O519" s="29"/>
      <c r="P519" s="29"/>
      <c r="Q519" s="29"/>
      <c r="R519" s="29"/>
      <c r="S519" s="29"/>
      <c r="T519" s="29"/>
      <c r="U519" s="29"/>
      <c r="V519" s="29"/>
      <c r="W519" s="29"/>
      <c r="X519" s="29"/>
      <c r="Y519" s="29"/>
      <c r="Z519" s="29"/>
      <c r="AA519" s="29"/>
      <c r="AB519" s="29"/>
      <c r="AC519" s="29"/>
      <c r="AD519" s="29"/>
      <c r="AE519" s="29"/>
      <c r="AF519" s="29"/>
      <c r="AG519" s="29"/>
      <c r="AH519" s="29"/>
      <c r="AI519" s="29"/>
      <c r="AJ519" s="29"/>
      <c r="AK519" s="29"/>
      <c r="AL519" s="29"/>
      <c r="AM519" s="29"/>
      <c r="AN519" s="29"/>
      <c r="AO519" s="29"/>
      <c r="AP519" s="29"/>
      <c r="AQ519" s="29"/>
      <c r="AR519" s="29"/>
    </row>
    <row r="520" spans="1:44" ht="12.75" customHeight="1" x14ac:dyDescent="0.25">
      <c r="A520" s="30"/>
      <c r="B520" s="30"/>
      <c r="C520" s="603"/>
      <c r="D520" s="604"/>
      <c r="E520" s="604"/>
      <c r="F520" s="604"/>
      <c r="G520" s="58"/>
      <c r="H520" s="58"/>
      <c r="I520" s="30"/>
      <c r="J520" s="29"/>
      <c r="K520" s="29"/>
      <c r="L520" s="29"/>
      <c r="M520" s="29"/>
      <c r="N520" s="29"/>
      <c r="O520" s="29"/>
      <c r="P520" s="29"/>
      <c r="Q520" s="29"/>
      <c r="R520" s="29"/>
      <c r="S520" s="29"/>
      <c r="T520" s="29"/>
      <c r="U520" s="29"/>
      <c r="V520" s="29"/>
      <c r="W520" s="29"/>
      <c r="X520" s="29"/>
      <c r="Y520" s="29"/>
      <c r="Z520" s="29"/>
      <c r="AA520" s="29"/>
      <c r="AB520" s="29"/>
      <c r="AC520" s="29"/>
      <c r="AD520" s="29"/>
      <c r="AE520" s="29"/>
      <c r="AF520" s="29"/>
      <c r="AG520" s="29"/>
      <c r="AH520" s="29"/>
      <c r="AI520" s="29"/>
      <c r="AJ520" s="29"/>
      <c r="AK520" s="29"/>
      <c r="AL520" s="29"/>
      <c r="AM520" s="29"/>
      <c r="AN520" s="29"/>
      <c r="AO520" s="29"/>
      <c r="AP520" s="29"/>
      <c r="AQ520" s="29"/>
      <c r="AR520" s="29"/>
    </row>
    <row r="521" spans="1:44" ht="12.75" customHeight="1" x14ac:dyDescent="0.25">
      <c r="A521" s="30"/>
      <c r="B521" s="30"/>
      <c r="C521" s="603"/>
      <c r="D521" s="604"/>
      <c r="E521" s="604"/>
      <c r="F521" s="604"/>
      <c r="G521" s="58"/>
      <c r="H521" s="58"/>
      <c r="I521" s="30"/>
      <c r="J521" s="29"/>
      <c r="K521" s="29"/>
      <c r="L521" s="29"/>
      <c r="M521" s="29"/>
      <c r="N521" s="29"/>
      <c r="O521" s="29"/>
      <c r="P521" s="29"/>
      <c r="Q521" s="29"/>
      <c r="R521" s="29"/>
      <c r="S521" s="29"/>
      <c r="T521" s="29"/>
      <c r="U521" s="29"/>
      <c r="V521" s="29"/>
      <c r="W521" s="29"/>
      <c r="X521" s="29"/>
      <c r="Y521" s="29"/>
      <c r="Z521" s="29"/>
      <c r="AA521" s="29"/>
      <c r="AB521" s="29"/>
      <c r="AC521" s="29"/>
      <c r="AD521" s="29"/>
      <c r="AE521" s="29"/>
      <c r="AF521" s="29"/>
      <c r="AG521" s="29"/>
      <c r="AH521" s="29"/>
      <c r="AI521" s="29"/>
      <c r="AJ521" s="29"/>
      <c r="AK521" s="29"/>
      <c r="AL521" s="29"/>
      <c r="AM521" s="29"/>
      <c r="AN521" s="29"/>
      <c r="AO521" s="29"/>
      <c r="AP521" s="29"/>
      <c r="AQ521" s="29"/>
      <c r="AR521" s="29"/>
    </row>
    <row r="522" spans="1:44" ht="12.75" customHeight="1" x14ac:dyDescent="0.25">
      <c r="A522" s="30"/>
      <c r="B522" s="30"/>
      <c r="C522" s="603"/>
      <c r="D522" s="604"/>
      <c r="E522" s="604"/>
      <c r="F522" s="604"/>
      <c r="G522" s="58"/>
      <c r="H522" s="58"/>
      <c r="I522" s="30"/>
      <c r="J522" s="29"/>
      <c r="K522" s="29"/>
      <c r="L522" s="29"/>
      <c r="M522" s="29"/>
      <c r="N522" s="29"/>
      <c r="O522" s="29"/>
      <c r="P522" s="29"/>
      <c r="Q522" s="29"/>
      <c r="R522" s="29"/>
      <c r="S522" s="29"/>
      <c r="T522" s="29"/>
      <c r="U522" s="29"/>
      <c r="V522" s="29"/>
      <c r="W522" s="29"/>
      <c r="X522" s="29"/>
      <c r="Y522" s="29"/>
      <c r="Z522" s="29"/>
      <c r="AA522" s="29"/>
      <c r="AB522" s="29"/>
      <c r="AC522" s="29"/>
      <c r="AD522" s="29"/>
      <c r="AE522" s="29"/>
      <c r="AF522" s="29"/>
      <c r="AG522" s="29"/>
      <c r="AH522" s="29"/>
      <c r="AI522" s="29"/>
      <c r="AJ522" s="29"/>
      <c r="AK522" s="29"/>
      <c r="AL522" s="29"/>
      <c r="AM522" s="29"/>
      <c r="AN522" s="29"/>
      <c r="AO522" s="29"/>
      <c r="AP522" s="29"/>
      <c r="AQ522" s="29"/>
      <c r="AR522" s="29"/>
    </row>
    <row r="523" spans="1:44" ht="12.75" customHeight="1" x14ac:dyDescent="0.25">
      <c r="A523" s="30"/>
      <c r="B523" s="30"/>
      <c r="C523" s="603"/>
      <c r="D523" s="604"/>
      <c r="E523" s="604"/>
      <c r="F523" s="604"/>
      <c r="G523" s="58"/>
      <c r="H523" s="58"/>
      <c r="I523" s="30"/>
      <c r="J523" s="29"/>
      <c r="K523" s="29"/>
      <c r="L523" s="29"/>
      <c r="M523" s="29"/>
      <c r="N523" s="29"/>
      <c r="O523" s="29"/>
      <c r="P523" s="29"/>
      <c r="Q523" s="29"/>
      <c r="R523" s="29"/>
      <c r="S523" s="29"/>
      <c r="T523" s="29"/>
      <c r="U523" s="29"/>
      <c r="V523" s="29"/>
      <c r="W523" s="29"/>
      <c r="X523" s="29"/>
      <c r="Y523" s="29"/>
      <c r="Z523" s="29"/>
      <c r="AA523" s="29"/>
      <c r="AB523" s="29"/>
      <c r="AC523" s="29"/>
      <c r="AD523" s="29"/>
      <c r="AE523" s="29"/>
      <c r="AF523" s="29"/>
      <c r="AG523" s="29"/>
      <c r="AH523" s="29"/>
      <c r="AI523" s="29"/>
      <c r="AJ523" s="29"/>
      <c r="AK523" s="29"/>
      <c r="AL523" s="29"/>
      <c r="AM523" s="29"/>
      <c r="AN523" s="29"/>
      <c r="AO523" s="29"/>
      <c r="AP523" s="29"/>
      <c r="AQ523" s="29"/>
      <c r="AR523" s="29"/>
    </row>
    <row r="524" spans="1:44" ht="12.75" customHeight="1" x14ac:dyDescent="0.25">
      <c r="A524" s="30"/>
      <c r="B524" s="30"/>
      <c r="C524" s="603"/>
      <c r="D524" s="604"/>
      <c r="E524" s="604"/>
      <c r="F524" s="604"/>
      <c r="G524" s="58"/>
      <c r="H524" s="58"/>
      <c r="I524" s="30"/>
      <c r="J524" s="29"/>
      <c r="K524" s="29"/>
      <c r="L524" s="29"/>
      <c r="M524" s="29"/>
      <c r="N524" s="29"/>
      <c r="O524" s="29"/>
      <c r="P524" s="29"/>
      <c r="Q524" s="29"/>
      <c r="R524" s="29"/>
      <c r="S524" s="29"/>
      <c r="T524" s="29"/>
      <c r="U524" s="29"/>
      <c r="V524" s="29"/>
      <c r="W524" s="29"/>
      <c r="X524" s="29"/>
      <c r="Y524" s="29"/>
      <c r="Z524" s="29"/>
      <c r="AA524" s="29"/>
      <c r="AB524" s="29"/>
      <c r="AC524" s="29"/>
      <c r="AD524" s="29"/>
      <c r="AE524" s="29"/>
      <c r="AF524" s="29"/>
      <c r="AG524" s="29"/>
      <c r="AH524" s="29"/>
      <c r="AI524" s="29"/>
      <c r="AJ524" s="29"/>
      <c r="AK524" s="29"/>
      <c r="AL524" s="29"/>
      <c r="AM524" s="29"/>
      <c r="AN524" s="29"/>
      <c r="AO524" s="29"/>
      <c r="AP524" s="29"/>
      <c r="AQ524" s="29"/>
      <c r="AR524" s="29"/>
    </row>
    <row r="525" spans="1:44" ht="12.75" customHeight="1" x14ac:dyDescent="0.25">
      <c r="A525" s="30"/>
      <c r="B525" s="30"/>
      <c r="C525" s="603"/>
      <c r="D525" s="604"/>
      <c r="E525" s="604"/>
      <c r="F525" s="604"/>
      <c r="G525" s="58"/>
      <c r="H525" s="58"/>
      <c r="I525" s="30"/>
      <c r="J525" s="29"/>
      <c r="K525" s="29"/>
      <c r="L525" s="29"/>
      <c r="M525" s="29"/>
      <c r="N525" s="29"/>
      <c r="O525" s="29"/>
      <c r="P525" s="29"/>
      <c r="Q525" s="29"/>
      <c r="R525" s="29"/>
      <c r="S525" s="29"/>
      <c r="T525" s="29"/>
      <c r="U525" s="29"/>
      <c r="V525" s="29"/>
      <c r="W525" s="29"/>
      <c r="X525" s="29"/>
      <c r="Y525" s="29"/>
      <c r="Z525" s="29"/>
      <c r="AA525" s="29"/>
      <c r="AB525" s="29"/>
      <c r="AC525" s="29"/>
      <c r="AD525" s="29"/>
      <c r="AE525" s="29"/>
      <c r="AF525" s="29"/>
      <c r="AG525" s="29"/>
      <c r="AH525" s="29"/>
      <c r="AI525" s="29"/>
      <c r="AJ525" s="29"/>
      <c r="AK525" s="29"/>
      <c r="AL525" s="29"/>
      <c r="AM525" s="29"/>
      <c r="AN525" s="29"/>
      <c r="AO525" s="29"/>
      <c r="AP525" s="29"/>
      <c r="AQ525" s="29"/>
      <c r="AR525" s="29"/>
    </row>
    <row r="526" spans="1:44" ht="12.75" customHeight="1" x14ac:dyDescent="0.25">
      <c r="A526" s="30"/>
      <c r="B526" s="30"/>
      <c r="C526" s="603"/>
      <c r="D526" s="604"/>
      <c r="E526" s="604"/>
      <c r="F526" s="604"/>
      <c r="G526" s="58"/>
      <c r="H526" s="58"/>
      <c r="I526" s="30"/>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row>
    <row r="527" spans="1:44" ht="12.75" customHeight="1" x14ac:dyDescent="0.25">
      <c r="A527" s="30"/>
      <c r="B527" s="30"/>
      <c r="C527" s="603"/>
      <c r="D527" s="604"/>
      <c r="E527" s="604"/>
      <c r="F527" s="604"/>
      <c r="G527" s="58"/>
      <c r="H527" s="58"/>
      <c r="I527" s="30"/>
      <c r="J527" s="29"/>
      <c r="K527" s="29"/>
      <c r="L527" s="29"/>
      <c r="M527" s="29"/>
      <c r="N527" s="29"/>
      <c r="O527" s="29"/>
      <c r="P527" s="29"/>
      <c r="Q527" s="29"/>
      <c r="R527" s="29"/>
      <c r="S527" s="29"/>
      <c r="T527" s="29"/>
      <c r="U527" s="29"/>
      <c r="V527" s="29"/>
      <c r="W527" s="29"/>
      <c r="X527" s="29"/>
      <c r="Y527" s="29"/>
      <c r="Z527" s="29"/>
      <c r="AA527" s="29"/>
      <c r="AB527" s="29"/>
      <c r="AC527" s="29"/>
      <c r="AD527" s="29"/>
      <c r="AE527" s="29"/>
      <c r="AF527" s="29"/>
      <c r="AG527" s="29"/>
      <c r="AH527" s="29"/>
      <c r="AI527" s="29"/>
      <c r="AJ527" s="29"/>
      <c r="AK527" s="29"/>
      <c r="AL527" s="29"/>
      <c r="AM527" s="29"/>
      <c r="AN527" s="29"/>
      <c r="AO527" s="29"/>
      <c r="AP527" s="29"/>
      <c r="AQ527" s="29"/>
      <c r="AR527" s="29"/>
    </row>
    <row r="528" spans="1:44" ht="12.75" customHeight="1" x14ac:dyDescent="0.25">
      <c r="A528" s="30"/>
      <c r="B528" s="30"/>
      <c r="C528" s="603"/>
      <c r="D528" s="604"/>
      <c r="E528" s="604"/>
      <c r="F528" s="604"/>
      <c r="G528" s="58"/>
      <c r="H528" s="58"/>
      <c r="I528" s="30"/>
      <c r="J528" s="29"/>
      <c r="K528" s="29"/>
      <c r="L528" s="29"/>
      <c r="M528" s="29"/>
      <c r="N528" s="29"/>
      <c r="O528" s="29"/>
      <c r="P528" s="29"/>
      <c r="Q528" s="29"/>
      <c r="R528" s="29"/>
      <c r="S528" s="29"/>
      <c r="T528" s="29"/>
      <c r="U528" s="29"/>
      <c r="V528" s="29"/>
      <c r="W528" s="29"/>
      <c r="X528" s="29"/>
      <c r="Y528" s="29"/>
      <c r="Z528" s="29"/>
      <c r="AA528" s="29"/>
      <c r="AB528" s="29"/>
      <c r="AC528" s="29"/>
      <c r="AD528" s="29"/>
      <c r="AE528" s="29"/>
      <c r="AF528" s="29"/>
      <c r="AG528" s="29"/>
      <c r="AH528" s="29"/>
      <c r="AI528" s="29"/>
      <c r="AJ528" s="29"/>
      <c r="AK528" s="29"/>
      <c r="AL528" s="29"/>
      <c r="AM528" s="29"/>
      <c r="AN528" s="29"/>
      <c r="AO528" s="29"/>
      <c r="AP528" s="29"/>
      <c r="AQ528" s="29"/>
      <c r="AR528" s="29"/>
    </row>
    <row r="529" spans="1:44" ht="12.75" customHeight="1" x14ac:dyDescent="0.25">
      <c r="A529" s="30"/>
      <c r="B529" s="30"/>
      <c r="C529" s="603"/>
      <c r="D529" s="604"/>
      <c r="E529" s="604"/>
      <c r="F529" s="604"/>
      <c r="G529" s="58"/>
      <c r="H529" s="58"/>
      <c r="I529" s="30"/>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c r="AG529" s="29"/>
      <c r="AH529" s="29"/>
      <c r="AI529" s="29"/>
      <c r="AJ529" s="29"/>
      <c r="AK529" s="29"/>
      <c r="AL529" s="29"/>
      <c r="AM529" s="29"/>
      <c r="AN529" s="29"/>
      <c r="AO529" s="29"/>
      <c r="AP529" s="29"/>
      <c r="AQ529" s="29"/>
      <c r="AR529" s="29"/>
    </row>
    <row r="530" spans="1:44" ht="12.75" customHeight="1" x14ac:dyDescent="0.25">
      <c r="A530" s="30"/>
      <c r="B530" s="30"/>
      <c r="C530" s="603"/>
      <c r="D530" s="604"/>
      <c r="E530" s="604"/>
      <c r="F530" s="604"/>
      <c r="G530" s="58"/>
      <c r="H530" s="58"/>
      <c r="I530" s="30"/>
      <c r="J530" s="29"/>
      <c r="K530" s="29"/>
      <c r="L530" s="29"/>
      <c r="M530" s="29"/>
      <c r="N530" s="29"/>
      <c r="O530" s="29"/>
      <c r="P530" s="29"/>
      <c r="Q530" s="29"/>
      <c r="R530" s="29"/>
      <c r="S530" s="29"/>
      <c r="T530" s="29"/>
      <c r="U530" s="29"/>
      <c r="V530" s="29"/>
      <c r="W530" s="29"/>
      <c r="X530" s="29"/>
      <c r="Y530" s="29"/>
      <c r="Z530" s="29"/>
      <c r="AA530" s="29"/>
      <c r="AB530" s="29"/>
      <c r="AC530" s="29"/>
      <c r="AD530" s="29"/>
      <c r="AE530" s="29"/>
      <c r="AF530" s="29"/>
      <c r="AG530" s="29"/>
      <c r="AH530" s="29"/>
      <c r="AI530" s="29"/>
      <c r="AJ530" s="29"/>
      <c r="AK530" s="29"/>
      <c r="AL530" s="29"/>
      <c r="AM530" s="29"/>
      <c r="AN530" s="29"/>
      <c r="AO530" s="29"/>
      <c r="AP530" s="29"/>
      <c r="AQ530" s="29"/>
      <c r="AR530" s="29"/>
    </row>
    <row r="531" spans="1:44" ht="12.75" customHeight="1" x14ac:dyDescent="0.25">
      <c r="A531" s="30"/>
      <c r="B531" s="30"/>
      <c r="C531" s="603"/>
      <c r="D531" s="604"/>
      <c r="E531" s="604"/>
      <c r="F531" s="604"/>
      <c r="G531" s="58"/>
      <c r="H531" s="58"/>
      <c r="I531" s="30"/>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c r="AG531" s="29"/>
      <c r="AH531" s="29"/>
      <c r="AI531" s="29"/>
      <c r="AJ531" s="29"/>
      <c r="AK531" s="29"/>
      <c r="AL531" s="29"/>
      <c r="AM531" s="29"/>
      <c r="AN531" s="29"/>
      <c r="AO531" s="29"/>
      <c r="AP531" s="29"/>
      <c r="AQ531" s="29"/>
      <c r="AR531" s="29"/>
    </row>
    <row r="532" spans="1:44" ht="12.75" customHeight="1" x14ac:dyDescent="0.25">
      <c r="A532" s="30"/>
      <c r="B532" s="30"/>
      <c r="C532" s="603"/>
      <c r="D532" s="604"/>
      <c r="E532" s="604"/>
      <c r="F532" s="604"/>
      <c r="G532" s="58"/>
      <c r="H532" s="58"/>
      <c r="I532" s="30"/>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row>
    <row r="533" spans="1:44" ht="12.75" customHeight="1" x14ac:dyDescent="0.25">
      <c r="A533" s="30"/>
      <c r="B533" s="30"/>
      <c r="C533" s="603"/>
      <c r="D533" s="604"/>
      <c r="E533" s="604"/>
      <c r="F533" s="604"/>
      <c r="G533" s="58"/>
      <c r="H533" s="58"/>
      <c r="I533" s="30"/>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row>
    <row r="534" spans="1:44" ht="12.75" customHeight="1" x14ac:dyDescent="0.25">
      <c r="A534" s="30"/>
      <c r="B534" s="30"/>
      <c r="C534" s="603"/>
      <c r="D534" s="604"/>
      <c r="E534" s="604"/>
      <c r="F534" s="604"/>
      <c r="G534" s="58"/>
      <c r="H534" s="58"/>
      <c r="I534" s="30"/>
      <c r="J534" s="29"/>
      <c r="K534" s="29"/>
      <c r="L534" s="29"/>
      <c r="M534" s="29"/>
      <c r="N534" s="29"/>
      <c r="O534" s="29"/>
      <c r="P534" s="29"/>
      <c r="Q534" s="29"/>
      <c r="R534" s="29"/>
      <c r="S534" s="29"/>
      <c r="T534" s="29"/>
      <c r="U534" s="29"/>
      <c r="V534" s="29"/>
      <c r="W534" s="29"/>
      <c r="X534" s="29"/>
      <c r="Y534" s="29"/>
      <c r="Z534" s="29"/>
      <c r="AA534" s="29"/>
      <c r="AB534" s="29"/>
      <c r="AC534" s="29"/>
      <c r="AD534" s="29"/>
      <c r="AE534" s="29"/>
      <c r="AF534" s="29"/>
      <c r="AG534" s="29"/>
      <c r="AH534" s="29"/>
      <c r="AI534" s="29"/>
      <c r="AJ534" s="29"/>
      <c r="AK534" s="29"/>
      <c r="AL534" s="29"/>
      <c r="AM534" s="29"/>
      <c r="AN534" s="29"/>
      <c r="AO534" s="29"/>
      <c r="AP534" s="29"/>
      <c r="AQ534" s="29"/>
      <c r="AR534" s="29"/>
    </row>
    <row r="535" spans="1:44" ht="12.75" customHeight="1" x14ac:dyDescent="0.25">
      <c r="A535" s="30"/>
      <c r="B535" s="30"/>
      <c r="C535" s="603"/>
      <c r="D535" s="604"/>
      <c r="E535" s="604"/>
      <c r="F535" s="604"/>
      <c r="G535" s="58"/>
      <c r="H535" s="58"/>
      <c r="I535" s="30"/>
      <c r="J535" s="29"/>
      <c r="K535" s="29"/>
      <c r="L535" s="29"/>
      <c r="M535" s="29"/>
      <c r="N535" s="29"/>
      <c r="O535" s="29"/>
      <c r="P535" s="29"/>
      <c r="Q535" s="29"/>
      <c r="R535" s="29"/>
      <c r="S535" s="29"/>
      <c r="T535" s="29"/>
      <c r="U535" s="29"/>
      <c r="V535" s="29"/>
      <c r="W535" s="29"/>
      <c r="X535" s="29"/>
      <c r="Y535" s="29"/>
      <c r="Z535" s="29"/>
      <c r="AA535" s="29"/>
      <c r="AB535" s="29"/>
      <c r="AC535" s="29"/>
      <c r="AD535" s="29"/>
      <c r="AE535" s="29"/>
      <c r="AF535" s="29"/>
      <c r="AG535" s="29"/>
      <c r="AH535" s="29"/>
      <c r="AI535" s="29"/>
      <c r="AJ535" s="29"/>
      <c r="AK535" s="29"/>
      <c r="AL535" s="29"/>
      <c r="AM535" s="29"/>
      <c r="AN535" s="29"/>
      <c r="AO535" s="29"/>
      <c r="AP535" s="29"/>
      <c r="AQ535" s="29"/>
      <c r="AR535" s="29"/>
    </row>
    <row r="536" spans="1:44" ht="12.75" customHeight="1" x14ac:dyDescent="0.25">
      <c r="A536" s="30"/>
      <c r="B536" s="30"/>
      <c r="C536" s="603"/>
      <c r="D536" s="604"/>
      <c r="E536" s="604"/>
      <c r="F536" s="604"/>
      <c r="G536" s="58"/>
      <c r="H536" s="58"/>
      <c r="I536" s="30"/>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row>
    <row r="537" spans="1:44" ht="12.75" customHeight="1" x14ac:dyDescent="0.25">
      <c r="A537" s="30"/>
      <c r="B537" s="30"/>
      <c r="C537" s="603"/>
      <c r="D537" s="604"/>
      <c r="E537" s="604"/>
      <c r="F537" s="604"/>
      <c r="G537" s="58"/>
      <c r="H537" s="58"/>
      <c r="I537" s="30"/>
      <c r="J537" s="29"/>
      <c r="K537" s="29"/>
      <c r="L537" s="29"/>
      <c r="M537" s="29"/>
      <c r="N537" s="29"/>
      <c r="O537" s="29"/>
      <c r="P537" s="29"/>
      <c r="Q537" s="29"/>
      <c r="R537" s="29"/>
      <c r="S537" s="29"/>
      <c r="T537" s="29"/>
      <c r="U537" s="29"/>
      <c r="V537" s="29"/>
      <c r="W537" s="29"/>
      <c r="X537" s="29"/>
      <c r="Y537" s="29"/>
      <c r="Z537" s="29"/>
      <c r="AA537" s="29"/>
      <c r="AB537" s="29"/>
      <c r="AC537" s="29"/>
      <c r="AD537" s="29"/>
      <c r="AE537" s="29"/>
      <c r="AF537" s="29"/>
      <c r="AG537" s="29"/>
      <c r="AH537" s="29"/>
      <c r="AI537" s="29"/>
      <c r="AJ537" s="29"/>
      <c r="AK537" s="29"/>
      <c r="AL537" s="29"/>
      <c r="AM537" s="29"/>
      <c r="AN537" s="29"/>
      <c r="AO537" s="29"/>
      <c r="AP537" s="29"/>
      <c r="AQ537" s="29"/>
      <c r="AR537" s="29"/>
    </row>
    <row r="538" spans="1:44" ht="12.75" customHeight="1" x14ac:dyDescent="0.25">
      <c r="A538" s="30"/>
      <c r="B538" s="30"/>
      <c r="C538" s="603"/>
      <c r="D538" s="604"/>
      <c r="E538" s="604"/>
      <c r="F538" s="604"/>
      <c r="G538" s="58"/>
      <c r="H538" s="58"/>
      <c r="I538" s="30"/>
      <c r="J538" s="29"/>
      <c r="K538" s="29"/>
      <c r="L538" s="29"/>
      <c r="M538" s="29"/>
      <c r="N538" s="29"/>
      <c r="O538" s="29"/>
      <c r="P538" s="29"/>
      <c r="Q538" s="29"/>
      <c r="R538" s="29"/>
      <c r="S538" s="29"/>
      <c r="T538" s="29"/>
      <c r="U538" s="29"/>
      <c r="V538" s="29"/>
      <c r="W538" s="29"/>
      <c r="X538" s="29"/>
      <c r="Y538" s="29"/>
      <c r="Z538" s="29"/>
      <c r="AA538" s="29"/>
      <c r="AB538" s="29"/>
      <c r="AC538" s="29"/>
      <c r="AD538" s="29"/>
      <c r="AE538" s="29"/>
      <c r="AF538" s="29"/>
      <c r="AG538" s="29"/>
      <c r="AH538" s="29"/>
      <c r="AI538" s="29"/>
      <c r="AJ538" s="29"/>
      <c r="AK538" s="29"/>
      <c r="AL538" s="29"/>
      <c r="AM538" s="29"/>
      <c r="AN538" s="29"/>
      <c r="AO538" s="29"/>
      <c r="AP538" s="29"/>
      <c r="AQ538" s="29"/>
      <c r="AR538" s="29"/>
    </row>
    <row r="539" spans="1:44" ht="12.75" customHeight="1" x14ac:dyDescent="0.25">
      <c r="A539" s="30"/>
      <c r="B539" s="30"/>
      <c r="C539" s="603"/>
      <c r="D539" s="604"/>
      <c r="E539" s="604"/>
      <c r="F539" s="604"/>
      <c r="G539" s="58"/>
      <c r="H539" s="58"/>
      <c r="I539" s="30"/>
      <c r="J539" s="29"/>
      <c r="K539" s="29"/>
      <c r="L539" s="29"/>
      <c r="M539" s="29"/>
      <c r="N539" s="29"/>
      <c r="O539" s="29"/>
      <c r="P539" s="29"/>
      <c r="Q539" s="29"/>
      <c r="R539" s="29"/>
      <c r="S539" s="29"/>
      <c r="T539" s="29"/>
      <c r="U539" s="29"/>
      <c r="V539" s="29"/>
      <c r="W539" s="29"/>
      <c r="X539" s="29"/>
      <c r="Y539" s="29"/>
      <c r="Z539" s="29"/>
      <c r="AA539" s="29"/>
      <c r="AB539" s="29"/>
      <c r="AC539" s="29"/>
      <c r="AD539" s="29"/>
      <c r="AE539" s="29"/>
      <c r="AF539" s="29"/>
      <c r="AG539" s="29"/>
      <c r="AH539" s="29"/>
      <c r="AI539" s="29"/>
      <c r="AJ539" s="29"/>
      <c r="AK539" s="29"/>
      <c r="AL539" s="29"/>
      <c r="AM539" s="29"/>
      <c r="AN539" s="29"/>
      <c r="AO539" s="29"/>
      <c r="AP539" s="29"/>
      <c r="AQ539" s="29"/>
      <c r="AR539" s="29"/>
    </row>
    <row r="540" spans="1:44" ht="12.75" customHeight="1" x14ac:dyDescent="0.25">
      <c r="A540" s="30"/>
      <c r="B540" s="30"/>
      <c r="C540" s="603"/>
      <c r="D540" s="604"/>
      <c r="E540" s="604"/>
      <c r="F540" s="604"/>
      <c r="G540" s="58"/>
      <c r="H540" s="58"/>
      <c r="I540" s="30"/>
      <c r="J540" s="29"/>
      <c r="K540" s="29"/>
      <c r="L540" s="29"/>
      <c r="M540" s="29"/>
      <c r="N540" s="29"/>
      <c r="O540" s="29"/>
      <c r="P540" s="29"/>
      <c r="Q540" s="29"/>
      <c r="R540" s="29"/>
      <c r="S540" s="29"/>
      <c r="T540" s="29"/>
      <c r="U540" s="29"/>
      <c r="V540" s="29"/>
      <c r="W540" s="29"/>
      <c r="X540" s="29"/>
      <c r="Y540" s="29"/>
      <c r="Z540" s="29"/>
      <c r="AA540" s="29"/>
      <c r="AB540" s="29"/>
      <c r="AC540" s="29"/>
      <c r="AD540" s="29"/>
      <c r="AE540" s="29"/>
      <c r="AF540" s="29"/>
      <c r="AG540" s="29"/>
      <c r="AH540" s="29"/>
      <c r="AI540" s="29"/>
      <c r="AJ540" s="29"/>
      <c r="AK540" s="29"/>
      <c r="AL540" s="29"/>
      <c r="AM540" s="29"/>
      <c r="AN540" s="29"/>
      <c r="AO540" s="29"/>
      <c r="AP540" s="29"/>
      <c r="AQ540" s="29"/>
      <c r="AR540" s="29"/>
    </row>
    <row r="541" spans="1:44" ht="12.75" customHeight="1" x14ac:dyDescent="0.25">
      <c r="A541" s="30"/>
      <c r="B541" s="30"/>
      <c r="C541" s="603"/>
      <c r="D541" s="604"/>
      <c r="E541" s="604"/>
      <c r="F541" s="604"/>
      <c r="G541" s="58"/>
      <c r="H541" s="58"/>
      <c r="I541" s="30"/>
      <c r="J541" s="29"/>
      <c r="K541" s="29"/>
      <c r="L541" s="29"/>
      <c r="M541" s="29"/>
      <c r="N541" s="29"/>
      <c r="O541" s="29"/>
      <c r="P541" s="29"/>
      <c r="Q541" s="29"/>
      <c r="R541" s="29"/>
      <c r="S541" s="29"/>
      <c r="T541" s="29"/>
      <c r="U541" s="29"/>
      <c r="V541" s="29"/>
      <c r="W541" s="29"/>
      <c r="X541" s="29"/>
      <c r="Y541" s="29"/>
      <c r="Z541" s="29"/>
      <c r="AA541" s="29"/>
      <c r="AB541" s="29"/>
      <c r="AC541" s="29"/>
      <c r="AD541" s="29"/>
      <c r="AE541" s="29"/>
      <c r="AF541" s="29"/>
      <c r="AG541" s="29"/>
      <c r="AH541" s="29"/>
      <c r="AI541" s="29"/>
      <c r="AJ541" s="29"/>
      <c r="AK541" s="29"/>
      <c r="AL541" s="29"/>
      <c r="AM541" s="29"/>
      <c r="AN541" s="29"/>
      <c r="AO541" s="29"/>
      <c r="AP541" s="29"/>
      <c r="AQ541" s="29"/>
      <c r="AR541" s="29"/>
    </row>
    <row r="542" spans="1:44" ht="12.75" customHeight="1" x14ac:dyDescent="0.25">
      <c r="A542" s="30"/>
      <c r="B542" s="30"/>
      <c r="C542" s="603"/>
      <c r="D542" s="604"/>
      <c r="E542" s="604"/>
      <c r="F542" s="604"/>
      <c r="G542" s="58"/>
      <c r="H542" s="58"/>
      <c r="I542" s="30"/>
      <c r="J542" s="29"/>
      <c r="K542" s="29"/>
      <c r="L542" s="29"/>
      <c r="M542" s="29"/>
      <c r="N542" s="29"/>
      <c r="O542" s="29"/>
      <c r="P542" s="29"/>
      <c r="Q542" s="29"/>
      <c r="R542" s="29"/>
      <c r="S542" s="29"/>
      <c r="T542" s="29"/>
      <c r="U542" s="29"/>
      <c r="V542" s="29"/>
      <c r="W542" s="29"/>
      <c r="X542" s="29"/>
      <c r="Y542" s="29"/>
      <c r="Z542" s="29"/>
      <c r="AA542" s="29"/>
      <c r="AB542" s="29"/>
      <c r="AC542" s="29"/>
      <c r="AD542" s="29"/>
      <c r="AE542" s="29"/>
      <c r="AF542" s="29"/>
      <c r="AG542" s="29"/>
      <c r="AH542" s="29"/>
      <c r="AI542" s="29"/>
      <c r="AJ542" s="29"/>
      <c r="AK542" s="29"/>
      <c r="AL542" s="29"/>
      <c r="AM542" s="29"/>
      <c r="AN542" s="29"/>
      <c r="AO542" s="29"/>
      <c r="AP542" s="29"/>
      <c r="AQ542" s="29"/>
      <c r="AR542" s="29"/>
    </row>
    <row r="543" spans="1:44" ht="12.75" customHeight="1" x14ac:dyDescent="0.25">
      <c r="A543" s="30"/>
      <c r="B543" s="30"/>
      <c r="C543" s="603"/>
      <c r="D543" s="604"/>
      <c r="E543" s="604"/>
      <c r="F543" s="604"/>
      <c r="G543" s="58"/>
      <c r="H543" s="58"/>
      <c r="I543" s="30"/>
      <c r="J543" s="29"/>
      <c r="K543" s="29"/>
      <c r="L543" s="29"/>
      <c r="M543" s="29"/>
      <c r="N543" s="29"/>
      <c r="O543" s="29"/>
      <c r="P543" s="29"/>
      <c r="Q543" s="29"/>
      <c r="R543" s="29"/>
      <c r="S543" s="29"/>
      <c r="T543" s="29"/>
      <c r="U543" s="29"/>
      <c r="V543" s="29"/>
      <c r="W543" s="29"/>
      <c r="X543" s="29"/>
      <c r="Y543" s="29"/>
      <c r="Z543" s="29"/>
      <c r="AA543" s="29"/>
      <c r="AB543" s="29"/>
      <c r="AC543" s="29"/>
      <c r="AD543" s="29"/>
      <c r="AE543" s="29"/>
      <c r="AF543" s="29"/>
      <c r="AG543" s="29"/>
      <c r="AH543" s="29"/>
      <c r="AI543" s="29"/>
      <c r="AJ543" s="29"/>
      <c r="AK543" s="29"/>
      <c r="AL543" s="29"/>
      <c r="AM543" s="29"/>
      <c r="AN543" s="29"/>
      <c r="AO543" s="29"/>
      <c r="AP543" s="29"/>
      <c r="AQ543" s="29"/>
      <c r="AR543" s="29"/>
    </row>
    <row r="544" spans="1:44" ht="12.75" customHeight="1" x14ac:dyDescent="0.25">
      <c r="A544" s="30"/>
      <c r="B544" s="30"/>
      <c r="C544" s="603"/>
      <c r="D544" s="604"/>
      <c r="E544" s="604"/>
      <c r="F544" s="604"/>
      <c r="G544" s="58"/>
      <c r="H544" s="58"/>
      <c r="I544" s="30"/>
      <c r="J544" s="29"/>
      <c r="K544" s="29"/>
      <c r="L544" s="29"/>
      <c r="M544" s="29"/>
      <c r="N544" s="29"/>
      <c r="O544" s="29"/>
      <c r="P544" s="29"/>
      <c r="Q544" s="29"/>
      <c r="R544" s="29"/>
      <c r="S544" s="29"/>
      <c r="T544" s="29"/>
      <c r="U544" s="29"/>
      <c r="V544" s="29"/>
      <c r="W544" s="29"/>
      <c r="X544" s="29"/>
      <c r="Y544" s="29"/>
      <c r="Z544" s="29"/>
      <c r="AA544" s="29"/>
      <c r="AB544" s="29"/>
      <c r="AC544" s="29"/>
      <c r="AD544" s="29"/>
      <c r="AE544" s="29"/>
      <c r="AF544" s="29"/>
      <c r="AG544" s="29"/>
      <c r="AH544" s="29"/>
      <c r="AI544" s="29"/>
      <c r="AJ544" s="29"/>
      <c r="AK544" s="29"/>
      <c r="AL544" s="29"/>
      <c r="AM544" s="29"/>
      <c r="AN544" s="29"/>
      <c r="AO544" s="29"/>
      <c r="AP544" s="29"/>
      <c r="AQ544" s="29"/>
      <c r="AR544" s="29"/>
    </row>
    <row r="545" spans="1:44" ht="12.75" customHeight="1" x14ac:dyDescent="0.25">
      <c r="A545" s="30"/>
      <c r="B545" s="30"/>
      <c r="C545" s="603"/>
      <c r="D545" s="604"/>
      <c r="E545" s="604"/>
      <c r="F545" s="604"/>
      <c r="G545" s="58"/>
      <c r="H545" s="58"/>
      <c r="I545" s="30"/>
      <c r="J545" s="29"/>
      <c r="K545" s="29"/>
      <c r="L545" s="29"/>
      <c r="M545" s="29"/>
      <c r="N545" s="29"/>
      <c r="O545" s="29"/>
      <c r="P545" s="29"/>
      <c r="Q545" s="29"/>
      <c r="R545" s="29"/>
      <c r="S545" s="29"/>
      <c r="T545" s="29"/>
      <c r="U545" s="29"/>
      <c r="V545" s="29"/>
      <c r="W545" s="29"/>
      <c r="X545" s="29"/>
      <c r="Y545" s="29"/>
      <c r="Z545" s="29"/>
      <c r="AA545" s="29"/>
      <c r="AB545" s="29"/>
      <c r="AC545" s="29"/>
      <c r="AD545" s="29"/>
      <c r="AE545" s="29"/>
      <c r="AF545" s="29"/>
      <c r="AG545" s="29"/>
      <c r="AH545" s="29"/>
      <c r="AI545" s="29"/>
      <c r="AJ545" s="29"/>
      <c r="AK545" s="29"/>
      <c r="AL545" s="29"/>
      <c r="AM545" s="29"/>
      <c r="AN545" s="29"/>
      <c r="AO545" s="29"/>
      <c r="AP545" s="29"/>
      <c r="AQ545" s="29"/>
      <c r="AR545" s="29"/>
    </row>
    <row r="546" spans="1:44" ht="12.75" customHeight="1" x14ac:dyDescent="0.25">
      <c r="A546" s="30"/>
      <c r="B546" s="30"/>
      <c r="C546" s="603"/>
      <c r="D546" s="604"/>
      <c r="E546" s="604"/>
      <c r="F546" s="604"/>
      <c r="G546" s="58"/>
      <c r="H546" s="58"/>
      <c r="I546" s="30"/>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row>
    <row r="547" spans="1:44" ht="12.75" customHeight="1" x14ac:dyDescent="0.25">
      <c r="A547" s="30"/>
      <c r="B547" s="30"/>
      <c r="C547" s="603"/>
      <c r="D547" s="604"/>
      <c r="E547" s="604"/>
      <c r="F547" s="604"/>
      <c r="G547" s="58"/>
      <c r="H547" s="58"/>
      <c r="I547" s="30"/>
      <c r="J547" s="29"/>
      <c r="K547" s="29"/>
      <c r="L547" s="29"/>
      <c r="M547" s="29"/>
      <c r="N547" s="29"/>
      <c r="O547" s="29"/>
      <c r="P547" s="29"/>
      <c r="Q547" s="29"/>
      <c r="R547" s="29"/>
      <c r="S547" s="29"/>
      <c r="T547" s="29"/>
      <c r="U547" s="29"/>
      <c r="V547" s="29"/>
      <c r="W547" s="29"/>
      <c r="X547" s="29"/>
      <c r="Y547" s="29"/>
      <c r="Z547" s="29"/>
      <c r="AA547" s="29"/>
      <c r="AB547" s="29"/>
      <c r="AC547" s="29"/>
      <c r="AD547" s="29"/>
      <c r="AE547" s="29"/>
      <c r="AF547" s="29"/>
      <c r="AG547" s="29"/>
      <c r="AH547" s="29"/>
      <c r="AI547" s="29"/>
      <c r="AJ547" s="29"/>
      <c r="AK547" s="29"/>
      <c r="AL547" s="29"/>
      <c r="AM547" s="29"/>
      <c r="AN547" s="29"/>
      <c r="AO547" s="29"/>
      <c r="AP547" s="29"/>
      <c r="AQ547" s="29"/>
      <c r="AR547" s="29"/>
    </row>
    <row r="548" spans="1:44" ht="12.75" customHeight="1" x14ac:dyDescent="0.25">
      <c r="A548" s="30"/>
      <c r="B548" s="30"/>
      <c r="C548" s="603"/>
      <c r="D548" s="604"/>
      <c r="E548" s="604"/>
      <c r="F548" s="604"/>
      <c r="G548" s="58"/>
      <c r="H548" s="58"/>
      <c r="I548" s="30"/>
      <c r="J548" s="29"/>
      <c r="K548" s="29"/>
      <c r="L548" s="29"/>
      <c r="M548" s="29"/>
      <c r="N548" s="29"/>
      <c r="O548" s="29"/>
      <c r="P548" s="29"/>
      <c r="Q548" s="29"/>
      <c r="R548" s="29"/>
      <c r="S548" s="29"/>
      <c r="T548" s="29"/>
      <c r="U548" s="29"/>
      <c r="V548" s="29"/>
      <c r="W548" s="29"/>
      <c r="X548" s="29"/>
      <c r="Y548" s="29"/>
      <c r="Z548" s="29"/>
      <c r="AA548" s="29"/>
      <c r="AB548" s="29"/>
      <c r="AC548" s="29"/>
      <c r="AD548" s="29"/>
      <c r="AE548" s="29"/>
      <c r="AF548" s="29"/>
      <c r="AG548" s="29"/>
      <c r="AH548" s="29"/>
      <c r="AI548" s="29"/>
      <c r="AJ548" s="29"/>
      <c r="AK548" s="29"/>
      <c r="AL548" s="29"/>
      <c r="AM548" s="29"/>
      <c r="AN548" s="29"/>
      <c r="AO548" s="29"/>
      <c r="AP548" s="29"/>
      <c r="AQ548" s="29"/>
      <c r="AR548" s="29"/>
    </row>
    <row r="549" spans="1:44" ht="12.75" customHeight="1" x14ac:dyDescent="0.25">
      <c r="A549" s="30"/>
      <c r="B549" s="30"/>
      <c r="C549" s="603"/>
      <c r="D549" s="604"/>
      <c r="E549" s="604"/>
      <c r="F549" s="604"/>
      <c r="G549" s="58"/>
      <c r="H549" s="58"/>
      <c r="I549" s="30"/>
      <c r="J549" s="29"/>
      <c r="K549" s="29"/>
      <c r="L549" s="29"/>
      <c r="M549" s="29"/>
      <c r="N549" s="29"/>
      <c r="O549" s="29"/>
      <c r="P549" s="29"/>
      <c r="Q549" s="29"/>
      <c r="R549" s="29"/>
      <c r="S549" s="29"/>
      <c r="T549" s="29"/>
      <c r="U549" s="29"/>
      <c r="V549" s="29"/>
      <c r="W549" s="29"/>
      <c r="X549" s="29"/>
      <c r="Y549" s="29"/>
      <c r="Z549" s="29"/>
      <c r="AA549" s="29"/>
      <c r="AB549" s="29"/>
      <c r="AC549" s="29"/>
      <c r="AD549" s="29"/>
      <c r="AE549" s="29"/>
      <c r="AF549" s="29"/>
      <c r="AG549" s="29"/>
      <c r="AH549" s="29"/>
      <c r="AI549" s="29"/>
      <c r="AJ549" s="29"/>
      <c r="AK549" s="29"/>
      <c r="AL549" s="29"/>
      <c r="AM549" s="29"/>
      <c r="AN549" s="29"/>
      <c r="AO549" s="29"/>
      <c r="AP549" s="29"/>
      <c r="AQ549" s="29"/>
      <c r="AR549" s="29"/>
    </row>
    <row r="550" spans="1:44" ht="12.75" customHeight="1" x14ac:dyDescent="0.25">
      <c r="A550" s="30"/>
      <c r="B550" s="30"/>
      <c r="C550" s="603"/>
      <c r="D550" s="604"/>
      <c r="E550" s="604"/>
      <c r="F550" s="604"/>
      <c r="G550" s="58"/>
      <c r="H550" s="58"/>
      <c r="I550" s="30"/>
      <c r="J550" s="29"/>
      <c r="K550" s="29"/>
      <c r="L550" s="29"/>
      <c r="M550" s="29"/>
      <c r="N550" s="29"/>
      <c r="O550" s="29"/>
      <c r="P550" s="29"/>
      <c r="Q550" s="29"/>
      <c r="R550" s="29"/>
      <c r="S550" s="29"/>
      <c r="T550" s="29"/>
      <c r="U550" s="29"/>
      <c r="V550" s="29"/>
      <c r="W550" s="29"/>
      <c r="X550" s="29"/>
      <c r="Y550" s="29"/>
      <c r="Z550" s="29"/>
      <c r="AA550" s="29"/>
      <c r="AB550" s="29"/>
      <c r="AC550" s="29"/>
      <c r="AD550" s="29"/>
      <c r="AE550" s="29"/>
      <c r="AF550" s="29"/>
      <c r="AG550" s="29"/>
      <c r="AH550" s="29"/>
      <c r="AI550" s="29"/>
      <c r="AJ550" s="29"/>
      <c r="AK550" s="29"/>
      <c r="AL550" s="29"/>
      <c r="AM550" s="29"/>
      <c r="AN550" s="29"/>
      <c r="AO550" s="29"/>
      <c r="AP550" s="29"/>
      <c r="AQ550" s="29"/>
      <c r="AR550" s="29"/>
    </row>
    <row r="551" spans="1:44" ht="12.75" customHeight="1" x14ac:dyDescent="0.25">
      <c r="A551" s="30"/>
      <c r="B551" s="30"/>
      <c r="C551" s="603"/>
      <c r="D551" s="604"/>
      <c r="E551" s="604"/>
      <c r="F551" s="604"/>
      <c r="G551" s="58"/>
      <c r="H551" s="58"/>
      <c r="I551" s="30"/>
      <c r="J551" s="29"/>
      <c r="K551" s="29"/>
      <c r="L551" s="29"/>
      <c r="M551" s="29"/>
      <c r="N551" s="29"/>
      <c r="O551" s="29"/>
      <c r="P551" s="29"/>
      <c r="Q551" s="29"/>
      <c r="R551" s="29"/>
      <c r="S551" s="29"/>
      <c r="T551" s="29"/>
      <c r="U551" s="29"/>
      <c r="V551" s="29"/>
      <c r="W551" s="29"/>
      <c r="X551" s="29"/>
      <c r="Y551" s="29"/>
      <c r="Z551" s="29"/>
      <c r="AA551" s="29"/>
      <c r="AB551" s="29"/>
      <c r="AC551" s="29"/>
      <c r="AD551" s="29"/>
      <c r="AE551" s="29"/>
      <c r="AF551" s="29"/>
      <c r="AG551" s="29"/>
      <c r="AH551" s="29"/>
      <c r="AI551" s="29"/>
      <c r="AJ551" s="29"/>
      <c r="AK551" s="29"/>
      <c r="AL551" s="29"/>
      <c r="AM551" s="29"/>
      <c r="AN551" s="29"/>
      <c r="AO551" s="29"/>
      <c r="AP551" s="29"/>
      <c r="AQ551" s="29"/>
      <c r="AR551" s="29"/>
    </row>
    <row r="552" spans="1:44" ht="12.75" customHeight="1" x14ac:dyDescent="0.25">
      <c r="A552" s="30"/>
      <c r="B552" s="30"/>
      <c r="C552" s="603"/>
      <c r="D552" s="604"/>
      <c r="E552" s="604"/>
      <c r="F552" s="604"/>
      <c r="G552" s="58"/>
      <c r="H552" s="58"/>
      <c r="I552" s="30"/>
      <c r="J552" s="29"/>
      <c r="K552" s="29"/>
      <c r="L552" s="29"/>
      <c r="M552" s="29"/>
      <c r="N552" s="29"/>
      <c r="O552" s="29"/>
      <c r="P552" s="29"/>
      <c r="Q552" s="29"/>
      <c r="R552" s="29"/>
      <c r="S552" s="29"/>
      <c r="T552" s="29"/>
      <c r="U552" s="29"/>
      <c r="V552" s="29"/>
      <c r="W552" s="29"/>
      <c r="X552" s="29"/>
      <c r="Y552" s="29"/>
      <c r="Z552" s="29"/>
      <c r="AA552" s="29"/>
      <c r="AB552" s="29"/>
      <c r="AC552" s="29"/>
      <c r="AD552" s="29"/>
      <c r="AE552" s="29"/>
      <c r="AF552" s="29"/>
      <c r="AG552" s="29"/>
      <c r="AH552" s="29"/>
      <c r="AI552" s="29"/>
      <c r="AJ552" s="29"/>
      <c r="AK552" s="29"/>
      <c r="AL552" s="29"/>
      <c r="AM552" s="29"/>
      <c r="AN552" s="29"/>
      <c r="AO552" s="29"/>
      <c r="AP552" s="29"/>
      <c r="AQ552" s="29"/>
      <c r="AR552" s="29"/>
    </row>
    <row r="553" spans="1:44" ht="12.75" customHeight="1" x14ac:dyDescent="0.25">
      <c r="A553" s="30"/>
      <c r="B553" s="30"/>
      <c r="C553" s="603"/>
      <c r="D553" s="604"/>
      <c r="E553" s="604"/>
      <c r="F553" s="604"/>
      <c r="G553" s="58"/>
      <c r="H553" s="58"/>
      <c r="I553" s="30"/>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c r="AG553" s="29"/>
      <c r="AH553" s="29"/>
      <c r="AI553" s="29"/>
      <c r="AJ553" s="29"/>
      <c r="AK553" s="29"/>
      <c r="AL553" s="29"/>
      <c r="AM553" s="29"/>
      <c r="AN553" s="29"/>
      <c r="AO553" s="29"/>
      <c r="AP553" s="29"/>
      <c r="AQ553" s="29"/>
      <c r="AR553" s="29"/>
    </row>
    <row r="554" spans="1:44" ht="12.75" customHeight="1" x14ac:dyDescent="0.25">
      <c r="A554" s="30"/>
      <c r="B554" s="30"/>
      <c r="C554" s="603"/>
      <c r="D554" s="604"/>
      <c r="E554" s="604"/>
      <c r="F554" s="604"/>
      <c r="G554" s="58"/>
      <c r="H554" s="58"/>
      <c r="I554" s="30"/>
      <c r="J554" s="29"/>
      <c r="K554" s="29"/>
      <c r="L554" s="29"/>
      <c r="M554" s="29"/>
      <c r="N554" s="29"/>
      <c r="O554" s="29"/>
      <c r="P554" s="29"/>
      <c r="Q554" s="29"/>
      <c r="R554" s="29"/>
      <c r="S554" s="29"/>
      <c r="T554" s="29"/>
      <c r="U554" s="29"/>
      <c r="V554" s="29"/>
      <c r="W554" s="29"/>
      <c r="X554" s="29"/>
      <c r="Y554" s="29"/>
      <c r="Z554" s="29"/>
      <c r="AA554" s="29"/>
      <c r="AB554" s="29"/>
      <c r="AC554" s="29"/>
      <c r="AD554" s="29"/>
      <c r="AE554" s="29"/>
      <c r="AF554" s="29"/>
      <c r="AG554" s="29"/>
      <c r="AH554" s="29"/>
      <c r="AI554" s="29"/>
      <c r="AJ554" s="29"/>
      <c r="AK554" s="29"/>
      <c r="AL554" s="29"/>
      <c r="AM554" s="29"/>
      <c r="AN554" s="29"/>
      <c r="AO554" s="29"/>
      <c r="AP554" s="29"/>
      <c r="AQ554" s="29"/>
      <c r="AR554" s="29"/>
    </row>
    <row r="555" spans="1:44" ht="12.75" customHeight="1" x14ac:dyDescent="0.25">
      <c r="A555" s="30"/>
      <c r="B555" s="30"/>
      <c r="C555" s="603"/>
      <c r="D555" s="604"/>
      <c r="E555" s="604"/>
      <c r="F555" s="604"/>
      <c r="G555" s="58"/>
      <c r="H555" s="58"/>
      <c r="I555" s="30"/>
      <c r="J555" s="29"/>
      <c r="K555" s="29"/>
      <c r="L555" s="29"/>
      <c r="M555" s="29"/>
      <c r="N555" s="29"/>
      <c r="O555" s="29"/>
      <c r="P555" s="29"/>
      <c r="Q555" s="29"/>
      <c r="R555" s="29"/>
      <c r="S555" s="29"/>
      <c r="T555" s="29"/>
      <c r="U555" s="29"/>
      <c r="V555" s="29"/>
      <c r="W555" s="29"/>
      <c r="X555" s="29"/>
      <c r="Y555" s="29"/>
      <c r="Z555" s="29"/>
      <c r="AA555" s="29"/>
      <c r="AB555" s="29"/>
      <c r="AC555" s="29"/>
      <c r="AD555" s="29"/>
      <c r="AE555" s="29"/>
      <c r="AF555" s="29"/>
      <c r="AG555" s="29"/>
      <c r="AH555" s="29"/>
      <c r="AI555" s="29"/>
      <c r="AJ555" s="29"/>
      <c r="AK555" s="29"/>
      <c r="AL555" s="29"/>
      <c r="AM555" s="29"/>
      <c r="AN555" s="29"/>
      <c r="AO555" s="29"/>
      <c r="AP555" s="29"/>
      <c r="AQ555" s="29"/>
      <c r="AR555" s="29"/>
    </row>
    <row r="556" spans="1:44" ht="12.75" customHeight="1" x14ac:dyDescent="0.25">
      <c r="A556" s="30"/>
      <c r="B556" s="30"/>
      <c r="C556" s="603"/>
      <c r="D556" s="604"/>
      <c r="E556" s="604"/>
      <c r="F556" s="604"/>
      <c r="G556" s="58"/>
      <c r="H556" s="58"/>
      <c r="I556" s="30"/>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row>
    <row r="557" spans="1:44" ht="12.75" customHeight="1" x14ac:dyDescent="0.25">
      <c r="A557" s="30"/>
      <c r="B557" s="30"/>
      <c r="C557" s="603"/>
      <c r="D557" s="604"/>
      <c r="E557" s="604"/>
      <c r="F557" s="604"/>
      <c r="G557" s="58"/>
      <c r="H557" s="58"/>
      <c r="I557" s="30"/>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c r="AG557" s="29"/>
      <c r="AH557" s="29"/>
      <c r="AI557" s="29"/>
      <c r="AJ557" s="29"/>
      <c r="AK557" s="29"/>
      <c r="AL557" s="29"/>
      <c r="AM557" s="29"/>
      <c r="AN557" s="29"/>
      <c r="AO557" s="29"/>
      <c r="AP557" s="29"/>
      <c r="AQ557" s="29"/>
      <c r="AR557" s="29"/>
    </row>
    <row r="558" spans="1:44" ht="12.75" customHeight="1" x14ac:dyDescent="0.25">
      <c r="A558" s="30"/>
      <c r="B558" s="30"/>
      <c r="C558" s="603"/>
      <c r="D558" s="604"/>
      <c r="E558" s="604"/>
      <c r="F558" s="604"/>
      <c r="G558" s="58"/>
      <c r="H558" s="58"/>
      <c r="I558" s="30"/>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c r="AQ558" s="29"/>
      <c r="AR558" s="29"/>
    </row>
    <row r="559" spans="1:44" ht="12.75" customHeight="1" x14ac:dyDescent="0.25">
      <c r="A559" s="30"/>
      <c r="B559" s="30"/>
      <c r="C559" s="603"/>
      <c r="D559" s="604"/>
      <c r="E559" s="604"/>
      <c r="F559" s="604"/>
      <c r="G559" s="58"/>
      <c r="H559" s="58"/>
      <c r="I559" s="30"/>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c r="AM559" s="29"/>
      <c r="AN559" s="29"/>
      <c r="AO559" s="29"/>
      <c r="AP559" s="29"/>
      <c r="AQ559" s="29"/>
      <c r="AR559" s="29"/>
    </row>
    <row r="560" spans="1:44" ht="12.75" customHeight="1" x14ac:dyDescent="0.25">
      <c r="A560" s="30"/>
      <c r="B560" s="30"/>
      <c r="C560" s="603"/>
      <c r="D560" s="604"/>
      <c r="E560" s="604"/>
      <c r="F560" s="604"/>
      <c r="G560" s="58"/>
      <c r="H560" s="58"/>
      <c r="I560" s="30"/>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29"/>
      <c r="AQ560" s="29"/>
      <c r="AR560" s="29"/>
    </row>
    <row r="561" spans="1:44" ht="12.75" customHeight="1" x14ac:dyDescent="0.25">
      <c r="A561" s="30"/>
      <c r="B561" s="30"/>
      <c r="C561" s="603"/>
      <c r="D561" s="604"/>
      <c r="E561" s="604"/>
      <c r="F561" s="604"/>
      <c r="G561" s="58"/>
      <c r="H561" s="58"/>
      <c r="I561" s="30"/>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c r="AQ561" s="29"/>
      <c r="AR561" s="29"/>
    </row>
    <row r="562" spans="1:44" ht="12.75" customHeight="1" x14ac:dyDescent="0.25">
      <c r="A562" s="30"/>
      <c r="B562" s="30"/>
      <c r="C562" s="603"/>
      <c r="D562" s="604"/>
      <c r="E562" s="604"/>
      <c r="F562" s="604"/>
      <c r="G562" s="58"/>
      <c r="H562" s="58"/>
      <c r="I562" s="30"/>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c r="AQ562" s="29"/>
      <c r="AR562" s="29"/>
    </row>
    <row r="563" spans="1:44" ht="12.75" customHeight="1" x14ac:dyDescent="0.25">
      <c r="A563" s="30"/>
      <c r="B563" s="30"/>
      <c r="C563" s="603"/>
      <c r="D563" s="604"/>
      <c r="E563" s="604"/>
      <c r="F563" s="604"/>
      <c r="G563" s="58"/>
      <c r="H563" s="58"/>
      <c r="I563" s="30"/>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c r="AQ563" s="29"/>
      <c r="AR563" s="29"/>
    </row>
    <row r="564" spans="1:44" ht="12.75" customHeight="1" x14ac:dyDescent="0.25">
      <c r="A564" s="30"/>
      <c r="B564" s="30"/>
      <c r="C564" s="603"/>
      <c r="D564" s="604"/>
      <c r="E564" s="604"/>
      <c r="F564" s="604"/>
      <c r="G564" s="58"/>
      <c r="H564" s="58"/>
      <c r="I564" s="30"/>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29"/>
      <c r="AQ564" s="29"/>
      <c r="AR564" s="29"/>
    </row>
    <row r="565" spans="1:44" ht="12.75" customHeight="1" x14ac:dyDescent="0.25">
      <c r="A565" s="30"/>
      <c r="B565" s="30"/>
      <c r="C565" s="603"/>
      <c r="D565" s="604"/>
      <c r="E565" s="604"/>
      <c r="F565" s="604"/>
      <c r="G565" s="58"/>
      <c r="H565" s="58"/>
      <c r="I565" s="30"/>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c r="AQ565" s="29"/>
      <c r="AR565" s="29"/>
    </row>
    <row r="566" spans="1:44" ht="12.75" customHeight="1" x14ac:dyDescent="0.25">
      <c r="A566" s="30"/>
      <c r="B566" s="30"/>
      <c r="C566" s="603"/>
      <c r="D566" s="604"/>
      <c r="E566" s="604"/>
      <c r="F566" s="604"/>
      <c r="G566" s="58"/>
      <c r="H566" s="58"/>
      <c r="I566" s="30"/>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row>
    <row r="567" spans="1:44" ht="12.75" customHeight="1" x14ac:dyDescent="0.25">
      <c r="A567" s="30"/>
      <c r="B567" s="30"/>
      <c r="C567" s="603"/>
      <c r="D567" s="604"/>
      <c r="E567" s="604"/>
      <c r="F567" s="604"/>
      <c r="G567" s="58"/>
      <c r="H567" s="58"/>
      <c r="I567" s="30"/>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c r="AQ567" s="29"/>
      <c r="AR567" s="29"/>
    </row>
    <row r="568" spans="1:44" ht="12.75" customHeight="1" x14ac:dyDescent="0.25">
      <c r="A568" s="30"/>
      <c r="B568" s="30"/>
      <c r="C568" s="603"/>
      <c r="D568" s="604"/>
      <c r="E568" s="604"/>
      <c r="F568" s="604"/>
      <c r="G568" s="58"/>
      <c r="H568" s="58"/>
      <c r="I568" s="30"/>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c r="AQ568" s="29"/>
      <c r="AR568" s="29"/>
    </row>
    <row r="569" spans="1:44" ht="12.75" customHeight="1" x14ac:dyDescent="0.25">
      <c r="A569" s="30"/>
      <c r="B569" s="30"/>
      <c r="C569" s="603"/>
      <c r="D569" s="604"/>
      <c r="E569" s="604"/>
      <c r="F569" s="604"/>
      <c r="G569" s="58"/>
      <c r="H569" s="58"/>
      <c r="I569" s="30"/>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c r="AQ569" s="29"/>
      <c r="AR569" s="29"/>
    </row>
    <row r="570" spans="1:44" ht="12.75" customHeight="1" x14ac:dyDescent="0.25">
      <c r="A570" s="30"/>
      <c r="B570" s="30"/>
      <c r="C570" s="603"/>
      <c r="D570" s="604"/>
      <c r="E570" s="604"/>
      <c r="F570" s="604"/>
      <c r="G570" s="58"/>
      <c r="H570" s="58"/>
      <c r="I570" s="30"/>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c r="AQ570" s="29"/>
      <c r="AR570" s="29"/>
    </row>
    <row r="571" spans="1:44" ht="12.75" customHeight="1" x14ac:dyDescent="0.25">
      <c r="A571" s="30"/>
      <c r="B571" s="30"/>
      <c r="C571" s="603"/>
      <c r="D571" s="604"/>
      <c r="E571" s="604"/>
      <c r="F571" s="604"/>
      <c r="G571" s="58"/>
      <c r="H571" s="58"/>
      <c r="I571" s="30"/>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c r="AQ571" s="29"/>
      <c r="AR571" s="29"/>
    </row>
    <row r="572" spans="1:44" ht="12.75" customHeight="1" x14ac:dyDescent="0.25">
      <c r="A572" s="30"/>
      <c r="B572" s="30"/>
      <c r="C572" s="603"/>
      <c r="D572" s="604"/>
      <c r="E572" s="604"/>
      <c r="F572" s="604"/>
      <c r="G572" s="58"/>
      <c r="H572" s="58"/>
      <c r="I572" s="30"/>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c r="AQ572" s="29"/>
      <c r="AR572" s="29"/>
    </row>
    <row r="573" spans="1:44" ht="12.75" customHeight="1" x14ac:dyDescent="0.25">
      <c r="A573" s="30"/>
      <c r="B573" s="30"/>
      <c r="C573" s="603"/>
      <c r="D573" s="604"/>
      <c r="E573" s="604"/>
      <c r="F573" s="604"/>
      <c r="G573" s="58"/>
      <c r="H573" s="58"/>
      <c r="I573" s="30"/>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c r="AQ573" s="29"/>
      <c r="AR573" s="29"/>
    </row>
    <row r="574" spans="1:44" ht="12.75" customHeight="1" x14ac:dyDescent="0.25">
      <c r="A574" s="30"/>
      <c r="B574" s="30"/>
      <c r="C574" s="603"/>
      <c r="D574" s="604"/>
      <c r="E574" s="604"/>
      <c r="F574" s="604"/>
      <c r="G574" s="58"/>
      <c r="H574" s="58"/>
      <c r="I574" s="30"/>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c r="AQ574" s="29"/>
      <c r="AR574" s="29"/>
    </row>
    <row r="575" spans="1:44" ht="12.75" customHeight="1" x14ac:dyDescent="0.25">
      <c r="A575" s="30"/>
      <c r="B575" s="30"/>
      <c r="C575" s="603"/>
      <c r="D575" s="604"/>
      <c r="E575" s="604"/>
      <c r="F575" s="604"/>
      <c r="G575" s="58"/>
      <c r="H575" s="58"/>
      <c r="I575" s="30"/>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c r="AQ575" s="29"/>
      <c r="AR575" s="29"/>
    </row>
    <row r="576" spans="1:44" ht="12.75" customHeight="1" x14ac:dyDescent="0.25">
      <c r="A576" s="30"/>
      <c r="B576" s="30"/>
      <c r="C576" s="603"/>
      <c r="D576" s="604"/>
      <c r="E576" s="604"/>
      <c r="F576" s="604"/>
      <c r="G576" s="58"/>
      <c r="H576" s="58"/>
      <c r="I576" s="30"/>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row>
    <row r="577" spans="1:44" ht="12.75" customHeight="1" x14ac:dyDescent="0.25">
      <c r="A577" s="30"/>
      <c r="B577" s="30"/>
      <c r="C577" s="603"/>
      <c r="D577" s="604"/>
      <c r="E577" s="604"/>
      <c r="F577" s="604"/>
      <c r="G577" s="58"/>
      <c r="H577" s="58"/>
      <c r="I577" s="30"/>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c r="AQ577" s="29"/>
      <c r="AR577" s="29"/>
    </row>
    <row r="578" spans="1:44" ht="12.75" customHeight="1" x14ac:dyDescent="0.25">
      <c r="A578" s="30"/>
      <c r="B578" s="30"/>
      <c r="C578" s="603"/>
      <c r="D578" s="604"/>
      <c r="E578" s="604"/>
      <c r="F578" s="604"/>
      <c r="G578" s="58"/>
      <c r="H578" s="58"/>
      <c r="I578" s="30"/>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c r="AQ578" s="29"/>
      <c r="AR578" s="29"/>
    </row>
    <row r="579" spans="1:44" ht="12.75" customHeight="1" x14ac:dyDescent="0.25">
      <c r="A579" s="30"/>
      <c r="B579" s="30"/>
      <c r="C579" s="603"/>
      <c r="D579" s="604"/>
      <c r="E579" s="604"/>
      <c r="F579" s="604"/>
      <c r="G579" s="58"/>
      <c r="H579" s="58"/>
      <c r="I579" s="30"/>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c r="AQ579" s="29"/>
      <c r="AR579" s="29"/>
    </row>
    <row r="580" spans="1:44" ht="12.75" customHeight="1" x14ac:dyDescent="0.25">
      <c r="A580" s="30"/>
      <c r="B580" s="30"/>
      <c r="C580" s="603"/>
      <c r="D580" s="604"/>
      <c r="E580" s="604"/>
      <c r="F580" s="604"/>
      <c r="G580" s="58"/>
      <c r="H580" s="58"/>
      <c r="I580" s="30"/>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c r="AQ580" s="29"/>
      <c r="AR580" s="29"/>
    </row>
    <row r="581" spans="1:44" ht="12.75" customHeight="1" x14ac:dyDescent="0.25">
      <c r="A581" s="30"/>
      <c r="B581" s="30"/>
      <c r="C581" s="603"/>
      <c r="D581" s="604"/>
      <c r="E581" s="604"/>
      <c r="F581" s="604"/>
      <c r="G581" s="58"/>
      <c r="H581" s="58"/>
      <c r="I581" s="30"/>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c r="AQ581" s="29"/>
      <c r="AR581" s="29"/>
    </row>
    <row r="582" spans="1:44" ht="12.75" customHeight="1" x14ac:dyDescent="0.25">
      <c r="A582" s="30"/>
      <c r="B582" s="30"/>
      <c r="C582" s="603"/>
      <c r="D582" s="604"/>
      <c r="E582" s="604"/>
      <c r="F582" s="604"/>
      <c r="G582" s="58"/>
      <c r="H582" s="58"/>
      <c r="I582" s="30"/>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c r="AQ582" s="29"/>
      <c r="AR582" s="29"/>
    </row>
    <row r="583" spans="1:44" ht="12.75" customHeight="1" x14ac:dyDescent="0.25">
      <c r="A583" s="30"/>
      <c r="B583" s="30"/>
      <c r="C583" s="603"/>
      <c r="D583" s="604"/>
      <c r="E583" s="604"/>
      <c r="F583" s="604"/>
      <c r="G583" s="58"/>
      <c r="H583" s="58"/>
      <c r="I583" s="30"/>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c r="AQ583" s="29"/>
      <c r="AR583" s="29"/>
    </row>
    <row r="584" spans="1:44" ht="12.75" customHeight="1" x14ac:dyDescent="0.25">
      <c r="A584" s="30"/>
      <c r="B584" s="30"/>
      <c r="C584" s="603"/>
      <c r="D584" s="604"/>
      <c r="E584" s="604"/>
      <c r="F584" s="604"/>
      <c r="G584" s="58"/>
      <c r="H584" s="58"/>
      <c r="I584" s="30"/>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c r="AQ584" s="29"/>
      <c r="AR584" s="29"/>
    </row>
    <row r="585" spans="1:44" ht="12.75" customHeight="1" x14ac:dyDescent="0.25">
      <c r="A585" s="30"/>
      <c r="B585" s="30"/>
      <c r="C585" s="603"/>
      <c r="D585" s="604"/>
      <c r="E585" s="604"/>
      <c r="F585" s="604"/>
      <c r="G585" s="58"/>
      <c r="H585" s="58"/>
      <c r="I585" s="30"/>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c r="AQ585" s="29"/>
      <c r="AR585" s="29"/>
    </row>
    <row r="586" spans="1:44" ht="12.75" customHeight="1" x14ac:dyDescent="0.25">
      <c r="A586" s="30"/>
      <c r="B586" s="30"/>
      <c r="C586" s="603"/>
      <c r="D586" s="604"/>
      <c r="E586" s="604"/>
      <c r="F586" s="604"/>
      <c r="G586" s="58"/>
      <c r="H586" s="58"/>
      <c r="I586" s="30"/>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row>
    <row r="587" spans="1:44" ht="12.75" customHeight="1" x14ac:dyDescent="0.25">
      <c r="A587" s="30"/>
      <c r="B587" s="30"/>
      <c r="C587" s="603"/>
      <c r="D587" s="604"/>
      <c r="E587" s="604"/>
      <c r="F587" s="604"/>
      <c r="G587" s="58"/>
      <c r="H587" s="58"/>
      <c r="I587" s="30"/>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c r="AQ587" s="29"/>
      <c r="AR587" s="29"/>
    </row>
    <row r="588" spans="1:44" ht="12.75" customHeight="1" x14ac:dyDescent="0.25">
      <c r="A588" s="30"/>
      <c r="B588" s="30"/>
      <c r="C588" s="603"/>
      <c r="D588" s="604"/>
      <c r="E588" s="604"/>
      <c r="F588" s="604"/>
      <c r="G588" s="58"/>
      <c r="H588" s="58"/>
      <c r="I588" s="30"/>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c r="AQ588" s="29"/>
      <c r="AR588" s="29"/>
    </row>
    <row r="589" spans="1:44" ht="12.75" customHeight="1" x14ac:dyDescent="0.25">
      <c r="A589" s="30"/>
      <c r="B589" s="30"/>
      <c r="C589" s="603"/>
      <c r="D589" s="604"/>
      <c r="E589" s="604"/>
      <c r="F589" s="604"/>
      <c r="G589" s="58"/>
      <c r="H589" s="58"/>
      <c r="I589" s="30"/>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c r="AQ589" s="29"/>
      <c r="AR589" s="29"/>
    </row>
    <row r="590" spans="1:44" ht="12.75" customHeight="1" x14ac:dyDescent="0.25">
      <c r="A590" s="30"/>
      <c r="B590" s="30"/>
      <c r="C590" s="603"/>
      <c r="D590" s="604"/>
      <c r="E590" s="604"/>
      <c r="F590" s="604"/>
      <c r="G590" s="58"/>
      <c r="H590" s="58"/>
      <c r="I590" s="30"/>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c r="AQ590" s="29"/>
      <c r="AR590" s="29"/>
    </row>
    <row r="591" spans="1:44" ht="12.75" customHeight="1" x14ac:dyDescent="0.25">
      <c r="A591" s="30"/>
      <c r="B591" s="30"/>
      <c r="C591" s="603"/>
      <c r="D591" s="604"/>
      <c r="E591" s="604"/>
      <c r="F591" s="604"/>
      <c r="G591" s="58"/>
      <c r="H591" s="58"/>
      <c r="I591" s="30"/>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c r="AQ591" s="29"/>
      <c r="AR591" s="29"/>
    </row>
    <row r="592" spans="1:44" ht="12.75" customHeight="1" x14ac:dyDescent="0.25">
      <c r="A592" s="30"/>
      <c r="B592" s="30"/>
      <c r="C592" s="603"/>
      <c r="D592" s="604"/>
      <c r="E592" s="604"/>
      <c r="F592" s="604"/>
      <c r="G592" s="58"/>
      <c r="H592" s="58"/>
      <c r="I592" s="30"/>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29"/>
      <c r="AQ592" s="29"/>
      <c r="AR592" s="29"/>
    </row>
    <row r="593" spans="1:44" ht="12.75" customHeight="1" x14ac:dyDescent="0.25">
      <c r="A593" s="30"/>
      <c r="B593" s="30"/>
      <c r="C593" s="603"/>
      <c r="D593" s="604"/>
      <c r="E593" s="604"/>
      <c r="F593" s="604"/>
      <c r="G593" s="58"/>
      <c r="H593" s="58"/>
      <c r="I593" s="30"/>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29"/>
      <c r="AQ593" s="29"/>
      <c r="AR593" s="29"/>
    </row>
    <row r="594" spans="1:44" ht="12.75" customHeight="1" x14ac:dyDescent="0.25">
      <c r="A594" s="30"/>
      <c r="B594" s="30"/>
      <c r="C594" s="603"/>
      <c r="D594" s="604"/>
      <c r="E594" s="604"/>
      <c r="F594" s="604"/>
      <c r="G594" s="58"/>
      <c r="H594" s="58"/>
      <c r="I594" s="30"/>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c r="AM594" s="29"/>
      <c r="AN594" s="29"/>
      <c r="AO594" s="29"/>
      <c r="AP594" s="29"/>
      <c r="AQ594" s="29"/>
      <c r="AR594" s="29"/>
    </row>
    <row r="595" spans="1:44" ht="12.75" customHeight="1" x14ac:dyDescent="0.25">
      <c r="A595" s="30"/>
      <c r="B595" s="30"/>
      <c r="C595" s="603"/>
      <c r="D595" s="604"/>
      <c r="E595" s="604"/>
      <c r="F595" s="604"/>
      <c r="G595" s="58"/>
      <c r="H595" s="58"/>
      <c r="I595" s="30"/>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c r="AM595" s="29"/>
      <c r="AN595" s="29"/>
      <c r="AO595" s="29"/>
      <c r="AP595" s="29"/>
      <c r="AQ595" s="29"/>
      <c r="AR595" s="29"/>
    </row>
    <row r="596" spans="1:44" ht="12.75" customHeight="1" x14ac:dyDescent="0.25">
      <c r="A596" s="30"/>
      <c r="B596" s="30"/>
      <c r="C596" s="603"/>
      <c r="D596" s="604"/>
      <c r="E596" s="604"/>
      <c r="F596" s="604"/>
      <c r="G596" s="58"/>
      <c r="H596" s="58"/>
      <c r="I596" s="30"/>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row>
    <row r="597" spans="1:44" ht="12.75" customHeight="1" x14ac:dyDescent="0.25">
      <c r="A597" s="30"/>
      <c r="B597" s="30"/>
      <c r="C597" s="603"/>
      <c r="D597" s="604"/>
      <c r="E597" s="604"/>
      <c r="F597" s="604"/>
      <c r="G597" s="58"/>
      <c r="H597" s="58"/>
      <c r="I597" s="30"/>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29"/>
      <c r="AQ597" s="29"/>
      <c r="AR597" s="29"/>
    </row>
    <row r="598" spans="1:44" ht="12.75" customHeight="1" x14ac:dyDescent="0.25">
      <c r="A598" s="30"/>
      <c r="B598" s="30"/>
      <c r="C598" s="603"/>
      <c r="D598" s="604"/>
      <c r="E598" s="604"/>
      <c r="F598" s="604"/>
      <c r="G598" s="58"/>
      <c r="H598" s="58"/>
      <c r="I598" s="30"/>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c r="AQ598" s="29"/>
      <c r="AR598" s="29"/>
    </row>
    <row r="599" spans="1:44" ht="12.75" customHeight="1" x14ac:dyDescent="0.25">
      <c r="A599" s="30"/>
      <c r="B599" s="30"/>
      <c r="C599" s="603"/>
      <c r="D599" s="604"/>
      <c r="E599" s="604"/>
      <c r="F599" s="604"/>
      <c r="G599" s="58"/>
      <c r="H599" s="58"/>
      <c r="I599" s="30"/>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row>
    <row r="600" spans="1:44" ht="12.75" customHeight="1" x14ac:dyDescent="0.25">
      <c r="A600" s="30"/>
      <c r="B600" s="30"/>
      <c r="C600" s="603"/>
      <c r="D600" s="604"/>
      <c r="E600" s="604"/>
      <c r="F600" s="604"/>
      <c r="G600" s="58"/>
      <c r="H600" s="58"/>
      <c r="I600" s="30"/>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c r="AQ600" s="29"/>
      <c r="AR600" s="29"/>
    </row>
    <row r="601" spans="1:44" ht="12.75" customHeight="1" x14ac:dyDescent="0.25">
      <c r="A601" s="30"/>
      <c r="B601" s="30"/>
      <c r="C601" s="603"/>
      <c r="D601" s="604"/>
      <c r="E601" s="604"/>
      <c r="F601" s="604"/>
      <c r="G601" s="58"/>
      <c r="H601" s="58"/>
      <c r="I601" s="30"/>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c r="AQ601" s="29"/>
      <c r="AR601" s="29"/>
    </row>
    <row r="602" spans="1:44" ht="12.75" customHeight="1" x14ac:dyDescent="0.25">
      <c r="A602" s="30"/>
      <c r="B602" s="30"/>
      <c r="C602" s="603"/>
      <c r="D602" s="604"/>
      <c r="E602" s="604"/>
      <c r="F602" s="604"/>
      <c r="G602" s="58"/>
      <c r="H602" s="58"/>
      <c r="I602" s="30"/>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c r="AQ602" s="29"/>
      <c r="AR602" s="29"/>
    </row>
    <row r="603" spans="1:44" ht="12.75" customHeight="1" x14ac:dyDescent="0.25">
      <c r="A603" s="30"/>
      <c r="B603" s="30"/>
      <c r="C603" s="603"/>
      <c r="D603" s="604"/>
      <c r="E603" s="604"/>
      <c r="F603" s="604"/>
      <c r="G603" s="58"/>
      <c r="H603" s="58"/>
      <c r="I603" s="30"/>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c r="AQ603" s="29"/>
      <c r="AR603" s="29"/>
    </row>
    <row r="604" spans="1:44" ht="12.75" customHeight="1" x14ac:dyDescent="0.25">
      <c r="A604" s="30"/>
      <c r="B604" s="30"/>
      <c r="C604" s="603"/>
      <c r="D604" s="604"/>
      <c r="E604" s="604"/>
      <c r="F604" s="604"/>
      <c r="G604" s="58"/>
      <c r="H604" s="58"/>
      <c r="I604" s="30"/>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c r="AQ604" s="29"/>
      <c r="AR604" s="29"/>
    </row>
    <row r="605" spans="1:44" ht="12.75" customHeight="1" x14ac:dyDescent="0.25">
      <c r="A605" s="30"/>
      <c r="B605" s="30"/>
      <c r="C605" s="603"/>
      <c r="D605" s="604"/>
      <c r="E605" s="604"/>
      <c r="F605" s="604"/>
      <c r="G605" s="58"/>
      <c r="H605" s="58"/>
      <c r="I605" s="30"/>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c r="AQ605" s="29"/>
      <c r="AR605" s="29"/>
    </row>
    <row r="606" spans="1:44" ht="12.75" customHeight="1" x14ac:dyDescent="0.25">
      <c r="A606" s="30"/>
      <c r="B606" s="30"/>
      <c r="C606" s="603"/>
      <c r="D606" s="604"/>
      <c r="E606" s="604"/>
      <c r="F606" s="604"/>
      <c r="G606" s="58"/>
      <c r="H606" s="58"/>
      <c r="I606" s="30"/>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row>
    <row r="607" spans="1:44" ht="12.75" customHeight="1" x14ac:dyDescent="0.25">
      <c r="A607" s="30"/>
      <c r="B607" s="30"/>
      <c r="C607" s="603"/>
      <c r="D607" s="604"/>
      <c r="E607" s="604"/>
      <c r="F607" s="604"/>
      <c r="G607" s="58"/>
      <c r="H607" s="58"/>
      <c r="I607" s="30"/>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c r="AQ607" s="29"/>
      <c r="AR607" s="29"/>
    </row>
    <row r="608" spans="1:44" ht="12.75" customHeight="1" x14ac:dyDescent="0.25">
      <c r="A608" s="30"/>
      <c r="B608" s="30"/>
      <c r="C608" s="603"/>
      <c r="D608" s="604"/>
      <c r="E608" s="604"/>
      <c r="F608" s="604"/>
      <c r="G608" s="58"/>
      <c r="H608" s="58"/>
      <c r="I608" s="30"/>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c r="AQ608" s="29"/>
      <c r="AR608" s="29"/>
    </row>
    <row r="609" spans="1:44" ht="12.75" customHeight="1" x14ac:dyDescent="0.25">
      <c r="A609" s="30"/>
      <c r="B609" s="30"/>
      <c r="C609" s="603"/>
      <c r="D609" s="604"/>
      <c r="E609" s="604"/>
      <c r="F609" s="604"/>
      <c r="G609" s="58"/>
      <c r="H609" s="58"/>
      <c r="I609" s="30"/>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c r="AQ609" s="29"/>
      <c r="AR609" s="29"/>
    </row>
    <row r="610" spans="1:44" ht="12.75" customHeight="1" x14ac:dyDescent="0.25">
      <c r="A610" s="30"/>
      <c r="B610" s="30"/>
      <c r="C610" s="603"/>
      <c r="D610" s="604"/>
      <c r="E610" s="604"/>
      <c r="F610" s="604"/>
      <c r="G610" s="58"/>
      <c r="H610" s="58"/>
      <c r="I610" s="30"/>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c r="AQ610" s="29"/>
      <c r="AR610" s="29"/>
    </row>
    <row r="611" spans="1:44" ht="12.75" customHeight="1" x14ac:dyDescent="0.25">
      <c r="A611" s="30"/>
      <c r="B611" s="30"/>
      <c r="C611" s="603"/>
      <c r="D611" s="604"/>
      <c r="E611" s="604"/>
      <c r="F611" s="604"/>
      <c r="G611" s="58"/>
      <c r="H611" s="58"/>
      <c r="I611" s="30"/>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c r="AQ611" s="29"/>
      <c r="AR611" s="29"/>
    </row>
    <row r="612" spans="1:44" ht="12.75" customHeight="1" x14ac:dyDescent="0.25">
      <c r="A612" s="30"/>
      <c r="B612" s="30"/>
      <c r="C612" s="603"/>
      <c r="D612" s="604"/>
      <c r="E612" s="604"/>
      <c r="F612" s="604"/>
      <c r="G612" s="58"/>
      <c r="H612" s="58"/>
      <c r="I612" s="30"/>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c r="AQ612" s="29"/>
      <c r="AR612" s="29"/>
    </row>
    <row r="613" spans="1:44" ht="12.75" customHeight="1" x14ac:dyDescent="0.25">
      <c r="A613" s="30"/>
      <c r="B613" s="30"/>
      <c r="C613" s="603"/>
      <c r="D613" s="604"/>
      <c r="E613" s="604"/>
      <c r="F613" s="604"/>
      <c r="G613" s="58"/>
      <c r="H613" s="58"/>
      <c r="I613" s="30"/>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c r="AQ613" s="29"/>
      <c r="AR613" s="29"/>
    </row>
    <row r="614" spans="1:44" ht="12.75" customHeight="1" x14ac:dyDescent="0.25">
      <c r="A614" s="30"/>
      <c r="B614" s="30"/>
      <c r="C614" s="603"/>
      <c r="D614" s="604"/>
      <c r="E614" s="604"/>
      <c r="F614" s="604"/>
      <c r="G614" s="58"/>
      <c r="H614" s="58"/>
      <c r="I614" s="30"/>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c r="AQ614" s="29"/>
      <c r="AR614" s="29"/>
    </row>
    <row r="615" spans="1:44" ht="12.75" customHeight="1" x14ac:dyDescent="0.25">
      <c r="A615" s="30"/>
      <c r="B615" s="30"/>
      <c r="C615" s="603"/>
      <c r="D615" s="604"/>
      <c r="E615" s="604"/>
      <c r="F615" s="604"/>
      <c r="G615" s="58"/>
      <c r="H615" s="58"/>
      <c r="I615" s="30"/>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c r="AQ615" s="29"/>
      <c r="AR615" s="29"/>
    </row>
    <row r="616" spans="1:44" ht="12.75" customHeight="1" x14ac:dyDescent="0.25">
      <c r="A616" s="30"/>
      <c r="B616" s="30"/>
      <c r="C616" s="603"/>
      <c r="D616" s="604"/>
      <c r="E616" s="604"/>
      <c r="F616" s="604"/>
      <c r="G616" s="58"/>
      <c r="H616" s="58"/>
      <c r="I616" s="30"/>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row>
    <row r="617" spans="1:44" ht="12.75" customHeight="1" x14ac:dyDescent="0.25">
      <c r="A617" s="30"/>
      <c r="B617" s="30"/>
      <c r="C617" s="603"/>
      <c r="D617" s="604"/>
      <c r="E617" s="604"/>
      <c r="F617" s="604"/>
      <c r="G617" s="58"/>
      <c r="H617" s="58"/>
      <c r="I617" s="30"/>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c r="AQ617" s="29"/>
      <c r="AR617" s="29"/>
    </row>
    <row r="618" spans="1:44" ht="12.75" customHeight="1" x14ac:dyDescent="0.25">
      <c r="A618" s="30"/>
      <c r="B618" s="30"/>
      <c r="C618" s="603"/>
      <c r="D618" s="604"/>
      <c r="E618" s="604"/>
      <c r="F618" s="604"/>
      <c r="G618" s="58"/>
      <c r="H618" s="58"/>
      <c r="I618" s="30"/>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c r="AQ618" s="29"/>
      <c r="AR618" s="29"/>
    </row>
    <row r="619" spans="1:44" ht="12.75" customHeight="1" x14ac:dyDescent="0.25">
      <c r="A619" s="30"/>
      <c r="B619" s="30"/>
      <c r="C619" s="603"/>
      <c r="D619" s="604"/>
      <c r="E619" s="604"/>
      <c r="F619" s="604"/>
      <c r="G619" s="58"/>
      <c r="H619" s="58"/>
      <c r="I619" s="30"/>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c r="AQ619" s="29"/>
      <c r="AR619" s="29"/>
    </row>
    <row r="620" spans="1:44" ht="12.75" customHeight="1" x14ac:dyDescent="0.25">
      <c r="A620" s="30"/>
      <c r="B620" s="30"/>
      <c r="C620" s="603"/>
      <c r="D620" s="604"/>
      <c r="E620" s="604"/>
      <c r="F620" s="604"/>
      <c r="G620" s="58"/>
      <c r="H620" s="58"/>
      <c r="I620" s="30"/>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c r="AQ620" s="29"/>
      <c r="AR620" s="29"/>
    </row>
    <row r="621" spans="1:44" ht="12.75" customHeight="1" x14ac:dyDescent="0.25">
      <c r="A621" s="30"/>
      <c r="B621" s="30"/>
      <c r="C621" s="603"/>
      <c r="D621" s="604"/>
      <c r="E621" s="604"/>
      <c r="F621" s="604"/>
      <c r="G621" s="58"/>
      <c r="H621" s="58"/>
      <c r="I621" s="30"/>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c r="AQ621" s="29"/>
      <c r="AR621" s="29"/>
    </row>
    <row r="622" spans="1:44" ht="12.75" customHeight="1" x14ac:dyDescent="0.25">
      <c r="A622" s="30"/>
      <c r="B622" s="30"/>
      <c r="C622" s="603"/>
      <c r="D622" s="604"/>
      <c r="E622" s="604"/>
      <c r="F622" s="604"/>
      <c r="G622" s="58"/>
      <c r="H622" s="58"/>
      <c r="I622" s="30"/>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c r="AQ622" s="29"/>
      <c r="AR622" s="29"/>
    </row>
    <row r="623" spans="1:44" ht="12.75" customHeight="1" x14ac:dyDescent="0.25">
      <c r="A623" s="30"/>
      <c r="B623" s="30"/>
      <c r="C623" s="603"/>
      <c r="D623" s="604"/>
      <c r="E623" s="604"/>
      <c r="F623" s="604"/>
      <c r="G623" s="58"/>
      <c r="H623" s="58"/>
      <c r="I623" s="30"/>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c r="AQ623" s="29"/>
      <c r="AR623" s="29"/>
    </row>
    <row r="624" spans="1:44" ht="12.75" customHeight="1" x14ac:dyDescent="0.25">
      <c r="A624" s="30"/>
      <c r="B624" s="30"/>
      <c r="C624" s="603"/>
      <c r="D624" s="604"/>
      <c r="E624" s="604"/>
      <c r="F624" s="604"/>
      <c r="G624" s="58"/>
      <c r="H624" s="58"/>
      <c r="I624" s="30"/>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c r="AQ624" s="29"/>
      <c r="AR624" s="29"/>
    </row>
    <row r="625" spans="1:44" ht="12.75" customHeight="1" x14ac:dyDescent="0.25">
      <c r="A625" s="30"/>
      <c r="B625" s="30"/>
      <c r="C625" s="603"/>
      <c r="D625" s="604"/>
      <c r="E625" s="604"/>
      <c r="F625" s="604"/>
      <c r="G625" s="58"/>
      <c r="H625" s="58"/>
      <c r="I625" s="30"/>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c r="AQ625" s="29"/>
      <c r="AR625" s="29"/>
    </row>
    <row r="626" spans="1:44" ht="12.75" customHeight="1" x14ac:dyDescent="0.25">
      <c r="A626" s="30"/>
      <c r="B626" s="30"/>
      <c r="C626" s="603"/>
      <c r="D626" s="604"/>
      <c r="E626" s="604"/>
      <c r="F626" s="604"/>
      <c r="G626" s="58"/>
      <c r="H626" s="58"/>
      <c r="I626" s="30"/>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row>
    <row r="627" spans="1:44" ht="12.75" customHeight="1" x14ac:dyDescent="0.25">
      <c r="A627" s="30"/>
      <c r="B627" s="30"/>
      <c r="C627" s="603"/>
      <c r="D627" s="604"/>
      <c r="E627" s="604"/>
      <c r="F627" s="604"/>
      <c r="G627" s="58"/>
      <c r="H627" s="58"/>
      <c r="I627" s="30"/>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c r="AQ627" s="29"/>
      <c r="AR627" s="29"/>
    </row>
    <row r="628" spans="1:44" ht="12.75" customHeight="1" x14ac:dyDescent="0.25">
      <c r="A628" s="30"/>
      <c r="B628" s="30"/>
      <c r="C628" s="603"/>
      <c r="D628" s="604"/>
      <c r="E628" s="604"/>
      <c r="F628" s="604"/>
      <c r="G628" s="58"/>
      <c r="H628" s="58"/>
      <c r="I628" s="30"/>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c r="AQ628" s="29"/>
      <c r="AR628" s="29"/>
    </row>
    <row r="629" spans="1:44" ht="12.75" customHeight="1" x14ac:dyDescent="0.25">
      <c r="A629" s="30"/>
      <c r="B629" s="30"/>
      <c r="C629" s="603"/>
      <c r="D629" s="604"/>
      <c r="E629" s="604"/>
      <c r="F629" s="604"/>
      <c r="G629" s="58"/>
      <c r="H629" s="58"/>
      <c r="I629" s="30"/>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c r="AQ629" s="29"/>
      <c r="AR629" s="29"/>
    </row>
    <row r="630" spans="1:44" ht="12.75" customHeight="1" x14ac:dyDescent="0.25">
      <c r="A630" s="30"/>
      <c r="B630" s="30"/>
      <c r="C630" s="603"/>
      <c r="D630" s="604"/>
      <c r="E630" s="604"/>
      <c r="F630" s="604"/>
      <c r="G630" s="58"/>
      <c r="H630" s="58"/>
      <c r="I630" s="30"/>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c r="AQ630" s="29"/>
      <c r="AR630" s="29"/>
    </row>
    <row r="631" spans="1:44" ht="12.75" customHeight="1" x14ac:dyDescent="0.25">
      <c r="A631" s="30"/>
      <c r="B631" s="30"/>
      <c r="C631" s="603"/>
      <c r="D631" s="604"/>
      <c r="E631" s="604"/>
      <c r="F631" s="604"/>
      <c r="G631" s="58"/>
      <c r="H631" s="58"/>
      <c r="I631" s="30"/>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c r="AQ631" s="29"/>
      <c r="AR631" s="29"/>
    </row>
    <row r="632" spans="1:44" ht="12.75" customHeight="1" x14ac:dyDescent="0.25">
      <c r="A632" s="30"/>
      <c r="B632" s="30"/>
      <c r="C632" s="603"/>
      <c r="D632" s="604"/>
      <c r="E632" s="604"/>
      <c r="F632" s="604"/>
      <c r="G632" s="58"/>
      <c r="H632" s="58"/>
      <c r="I632" s="30"/>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c r="AQ632" s="29"/>
      <c r="AR632" s="29"/>
    </row>
    <row r="633" spans="1:44" ht="12.75" customHeight="1" x14ac:dyDescent="0.25">
      <c r="A633" s="30"/>
      <c r="B633" s="30"/>
      <c r="C633" s="603"/>
      <c r="D633" s="604"/>
      <c r="E633" s="604"/>
      <c r="F633" s="604"/>
      <c r="G633" s="58"/>
      <c r="H633" s="58"/>
      <c r="I633" s="30"/>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c r="AQ633" s="29"/>
      <c r="AR633" s="29"/>
    </row>
    <row r="634" spans="1:44" ht="12.75" customHeight="1" x14ac:dyDescent="0.25">
      <c r="A634" s="30"/>
      <c r="B634" s="30"/>
      <c r="C634" s="603"/>
      <c r="D634" s="604"/>
      <c r="E634" s="604"/>
      <c r="F634" s="604"/>
      <c r="G634" s="58"/>
      <c r="H634" s="58"/>
      <c r="I634" s="30"/>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c r="AQ634" s="29"/>
      <c r="AR634" s="29"/>
    </row>
    <row r="635" spans="1:44" ht="12.75" customHeight="1" x14ac:dyDescent="0.25">
      <c r="A635" s="30"/>
      <c r="B635" s="30"/>
      <c r="C635" s="603"/>
      <c r="D635" s="604"/>
      <c r="E635" s="604"/>
      <c r="F635" s="604"/>
      <c r="G635" s="58"/>
      <c r="H635" s="58"/>
      <c r="I635" s="30"/>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c r="AQ635" s="29"/>
      <c r="AR635" s="29"/>
    </row>
    <row r="636" spans="1:44" ht="12.75" customHeight="1" x14ac:dyDescent="0.25">
      <c r="A636" s="30"/>
      <c r="B636" s="30"/>
      <c r="C636" s="603"/>
      <c r="D636" s="604"/>
      <c r="E636" s="604"/>
      <c r="F636" s="604"/>
      <c r="G636" s="58"/>
      <c r="H636" s="58"/>
      <c r="I636" s="30"/>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row>
    <row r="637" spans="1:44" ht="12.75" customHeight="1" x14ac:dyDescent="0.25">
      <c r="A637" s="30"/>
      <c r="B637" s="30"/>
      <c r="C637" s="603"/>
      <c r="D637" s="604"/>
      <c r="E637" s="604"/>
      <c r="F637" s="604"/>
      <c r="G637" s="58"/>
      <c r="H637" s="58"/>
      <c r="I637" s="30"/>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c r="AQ637" s="29"/>
      <c r="AR637" s="29"/>
    </row>
    <row r="638" spans="1:44" ht="12.75" customHeight="1" x14ac:dyDescent="0.25">
      <c r="A638" s="30"/>
      <c r="B638" s="30"/>
      <c r="C638" s="603"/>
      <c r="D638" s="604"/>
      <c r="E638" s="604"/>
      <c r="F638" s="604"/>
      <c r="G638" s="58"/>
      <c r="H638" s="58"/>
      <c r="I638" s="30"/>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c r="AQ638" s="29"/>
      <c r="AR638" s="29"/>
    </row>
    <row r="639" spans="1:44" ht="12.75" customHeight="1" x14ac:dyDescent="0.25">
      <c r="A639" s="30"/>
      <c r="B639" s="30"/>
      <c r="C639" s="603"/>
      <c r="D639" s="604"/>
      <c r="E639" s="604"/>
      <c r="F639" s="604"/>
      <c r="G639" s="58"/>
      <c r="H639" s="58"/>
      <c r="I639" s="30"/>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c r="AQ639" s="29"/>
      <c r="AR639" s="29"/>
    </row>
    <row r="640" spans="1:44" ht="12.75" customHeight="1" x14ac:dyDescent="0.25">
      <c r="A640" s="30"/>
      <c r="B640" s="30"/>
      <c r="C640" s="603"/>
      <c r="D640" s="604"/>
      <c r="E640" s="604"/>
      <c r="F640" s="604"/>
      <c r="G640" s="58"/>
      <c r="H640" s="58"/>
      <c r="I640" s="30"/>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c r="AQ640" s="29"/>
      <c r="AR640" s="29"/>
    </row>
    <row r="641" spans="1:44" ht="12.75" customHeight="1" x14ac:dyDescent="0.25">
      <c r="A641" s="30"/>
      <c r="B641" s="30"/>
      <c r="C641" s="603"/>
      <c r="D641" s="604"/>
      <c r="E641" s="604"/>
      <c r="F641" s="604"/>
      <c r="G641" s="58"/>
      <c r="H641" s="58"/>
      <c r="I641" s="30"/>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c r="AQ641" s="29"/>
      <c r="AR641" s="29"/>
    </row>
    <row r="642" spans="1:44" ht="12.75" customHeight="1" x14ac:dyDescent="0.25">
      <c r="A642" s="30"/>
      <c r="B642" s="30"/>
      <c r="C642" s="603"/>
      <c r="D642" s="604"/>
      <c r="E642" s="604"/>
      <c r="F642" s="604"/>
      <c r="G642" s="58"/>
      <c r="H642" s="58"/>
      <c r="I642" s="30"/>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c r="AQ642" s="29"/>
      <c r="AR642" s="29"/>
    </row>
    <row r="643" spans="1:44" ht="12.75" customHeight="1" x14ac:dyDescent="0.25">
      <c r="A643" s="30"/>
      <c r="B643" s="30"/>
      <c r="C643" s="603"/>
      <c r="D643" s="604"/>
      <c r="E643" s="604"/>
      <c r="F643" s="604"/>
      <c r="G643" s="58"/>
      <c r="H643" s="58"/>
      <c r="I643" s="30"/>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c r="AQ643" s="29"/>
      <c r="AR643" s="29"/>
    </row>
    <row r="644" spans="1:44" ht="12.75" customHeight="1" x14ac:dyDescent="0.25">
      <c r="A644" s="30"/>
      <c r="B644" s="30"/>
      <c r="C644" s="603"/>
      <c r="D644" s="604"/>
      <c r="E644" s="604"/>
      <c r="F644" s="604"/>
      <c r="G644" s="58"/>
      <c r="H644" s="58"/>
      <c r="I644" s="30"/>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c r="AQ644" s="29"/>
      <c r="AR644" s="29"/>
    </row>
    <row r="645" spans="1:44" ht="12.75" customHeight="1" x14ac:dyDescent="0.25">
      <c r="A645" s="30"/>
      <c r="B645" s="30"/>
      <c r="C645" s="603"/>
      <c r="D645" s="604"/>
      <c r="E645" s="604"/>
      <c r="F645" s="604"/>
      <c r="G645" s="58"/>
      <c r="H645" s="58"/>
      <c r="I645" s="30"/>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c r="AQ645" s="29"/>
      <c r="AR645" s="29"/>
    </row>
    <row r="646" spans="1:44" ht="12.75" customHeight="1" x14ac:dyDescent="0.25">
      <c r="A646" s="30"/>
      <c r="B646" s="30"/>
      <c r="C646" s="603"/>
      <c r="D646" s="604"/>
      <c r="E646" s="604"/>
      <c r="F646" s="604"/>
      <c r="G646" s="58"/>
      <c r="H646" s="58"/>
      <c r="I646" s="30"/>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row>
    <row r="647" spans="1:44" ht="12.75" customHeight="1" x14ac:dyDescent="0.25">
      <c r="A647" s="30"/>
      <c r="B647" s="30"/>
      <c r="C647" s="603"/>
      <c r="D647" s="604"/>
      <c r="E647" s="604"/>
      <c r="F647" s="604"/>
      <c r="G647" s="58"/>
      <c r="H647" s="58"/>
      <c r="I647" s="30"/>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c r="AQ647" s="29"/>
      <c r="AR647" s="29"/>
    </row>
    <row r="648" spans="1:44" ht="12.75" customHeight="1" x14ac:dyDescent="0.25">
      <c r="A648" s="30"/>
      <c r="B648" s="30"/>
      <c r="C648" s="603"/>
      <c r="D648" s="604"/>
      <c r="E648" s="604"/>
      <c r="F648" s="604"/>
      <c r="G648" s="58"/>
      <c r="H648" s="58"/>
      <c r="I648" s="30"/>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c r="AQ648" s="29"/>
      <c r="AR648" s="29"/>
    </row>
    <row r="649" spans="1:44" ht="12.75" customHeight="1" x14ac:dyDescent="0.25">
      <c r="A649" s="30"/>
      <c r="B649" s="30"/>
      <c r="C649" s="603"/>
      <c r="D649" s="604"/>
      <c r="E649" s="604"/>
      <c r="F649" s="604"/>
      <c r="G649" s="58"/>
      <c r="H649" s="58"/>
      <c r="I649" s="30"/>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c r="AQ649" s="29"/>
      <c r="AR649" s="29"/>
    </row>
    <row r="650" spans="1:44" ht="12.75" customHeight="1" x14ac:dyDescent="0.25">
      <c r="A650" s="30"/>
      <c r="B650" s="30"/>
      <c r="C650" s="603"/>
      <c r="D650" s="604"/>
      <c r="E650" s="604"/>
      <c r="F650" s="604"/>
      <c r="G650" s="58"/>
      <c r="H650" s="58"/>
      <c r="I650" s="30"/>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c r="AQ650" s="29"/>
      <c r="AR650" s="29"/>
    </row>
    <row r="651" spans="1:44" ht="12.75" customHeight="1" x14ac:dyDescent="0.25">
      <c r="A651" s="30"/>
      <c r="B651" s="30"/>
      <c r="C651" s="603"/>
      <c r="D651" s="604"/>
      <c r="E651" s="604"/>
      <c r="F651" s="604"/>
      <c r="G651" s="58"/>
      <c r="H651" s="58"/>
      <c r="I651" s="30"/>
      <c r="J651" s="29"/>
      <c r="K651" s="29"/>
      <c r="L651" s="29"/>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29"/>
      <c r="AL651" s="29"/>
      <c r="AM651" s="29"/>
      <c r="AN651" s="29"/>
      <c r="AO651" s="29"/>
      <c r="AP651" s="29"/>
      <c r="AQ651" s="29"/>
      <c r="AR651" s="29"/>
    </row>
    <row r="652" spans="1:44" ht="12.75" customHeight="1" x14ac:dyDescent="0.25">
      <c r="A652" s="30"/>
      <c r="B652" s="30"/>
      <c r="C652" s="603"/>
      <c r="D652" s="604"/>
      <c r="E652" s="604"/>
      <c r="F652" s="604"/>
      <c r="G652" s="58"/>
      <c r="H652" s="58"/>
      <c r="I652" s="30"/>
      <c r="J652" s="29"/>
      <c r="K652" s="29"/>
      <c r="L652" s="29"/>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c r="AK652" s="29"/>
      <c r="AL652" s="29"/>
      <c r="AM652" s="29"/>
      <c r="AN652" s="29"/>
      <c r="AO652" s="29"/>
      <c r="AP652" s="29"/>
      <c r="AQ652" s="29"/>
      <c r="AR652" s="29"/>
    </row>
    <row r="653" spans="1:44" ht="12.75" customHeight="1" x14ac:dyDescent="0.25">
      <c r="A653" s="30"/>
      <c r="B653" s="30"/>
      <c r="C653" s="603"/>
      <c r="D653" s="604"/>
      <c r="E653" s="604"/>
      <c r="F653" s="604"/>
      <c r="G653" s="58"/>
      <c r="H653" s="58"/>
      <c r="I653" s="30"/>
      <c r="J653" s="29"/>
      <c r="K653" s="29"/>
      <c r="L653" s="29"/>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29"/>
      <c r="AL653" s="29"/>
      <c r="AM653" s="29"/>
      <c r="AN653" s="29"/>
      <c r="AO653" s="29"/>
      <c r="AP653" s="29"/>
      <c r="AQ653" s="29"/>
      <c r="AR653" s="29"/>
    </row>
    <row r="654" spans="1:44" ht="12.75" customHeight="1" x14ac:dyDescent="0.25">
      <c r="A654" s="30"/>
      <c r="B654" s="30"/>
      <c r="C654" s="603"/>
      <c r="D654" s="604"/>
      <c r="E654" s="604"/>
      <c r="F654" s="604"/>
      <c r="G654" s="58"/>
      <c r="H654" s="58"/>
      <c r="I654" s="30"/>
      <c r="J654" s="29"/>
      <c r="K654" s="29"/>
      <c r="L654" s="29"/>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c r="AK654" s="29"/>
      <c r="AL654" s="29"/>
      <c r="AM654" s="29"/>
      <c r="AN654" s="29"/>
      <c r="AO654" s="29"/>
      <c r="AP654" s="29"/>
      <c r="AQ654" s="29"/>
      <c r="AR654" s="29"/>
    </row>
    <row r="655" spans="1:44" ht="12.75" customHeight="1" x14ac:dyDescent="0.25">
      <c r="A655" s="30"/>
      <c r="B655" s="30"/>
      <c r="C655" s="603"/>
      <c r="D655" s="604"/>
      <c r="E655" s="604"/>
      <c r="F655" s="604"/>
      <c r="G655" s="58"/>
      <c r="H655" s="58"/>
      <c r="I655" s="30"/>
      <c r="J655" s="29"/>
      <c r="K655" s="29"/>
      <c r="L655" s="29"/>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29"/>
      <c r="AL655" s="29"/>
      <c r="AM655" s="29"/>
      <c r="AN655" s="29"/>
      <c r="AO655" s="29"/>
      <c r="AP655" s="29"/>
      <c r="AQ655" s="29"/>
      <c r="AR655" s="29"/>
    </row>
    <row r="656" spans="1:44" ht="12.75" customHeight="1" x14ac:dyDescent="0.25">
      <c r="A656" s="30"/>
      <c r="B656" s="30"/>
      <c r="C656" s="603"/>
      <c r="D656" s="604"/>
      <c r="E656" s="604"/>
      <c r="F656" s="604"/>
      <c r="G656" s="58"/>
      <c r="H656" s="58"/>
      <c r="I656" s="30"/>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c r="AQ656" s="29"/>
      <c r="AR656" s="29"/>
    </row>
    <row r="657" spans="1:44" ht="12.75" customHeight="1" x14ac:dyDescent="0.25">
      <c r="A657" s="30"/>
      <c r="B657" s="30"/>
      <c r="C657" s="603"/>
      <c r="D657" s="604"/>
      <c r="E657" s="604"/>
      <c r="F657" s="604"/>
      <c r="G657" s="58"/>
      <c r="H657" s="58"/>
      <c r="I657" s="30"/>
      <c r="J657" s="29"/>
      <c r="K657" s="29"/>
      <c r="L657" s="29"/>
      <c r="M657" s="29"/>
      <c r="N657" s="29"/>
      <c r="O657" s="29"/>
      <c r="P657" s="29"/>
      <c r="Q657" s="29"/>
      <c r="R657" s="29"/>
      <c r="S657" s="29"/>
      <c r="T657" s="29"/>
      <c r="U657" s="29"/>
      <c r="V657" s="29"/>
      <c r="W657" s="29"/>
      <c r="X657" s="29"/>
      <c r="Y657" s="29"/>
      <c r="Z657" s="29"/>
      <c r="AA657" s="29"/>
      <c r="AB657" s="29"/>
      <c r="AC657" s="29"/>
      <c r="AD657" s="29"/>
      <c r="AE657" s="29"/>
      <c r="AF657" s="29"/>
      <c r="AG657" s="29"/>
      <c r="AH657" s="29"/>
      <c r="AI657" s="29"/>
      <c r="AJ657" s="29"/>
      <c r="AK657" s="29"/>
      <c r="AL657" s="29"/>
      <c r="AM657" s="29"/>
      <c r="AN657" s="29"/>
      <c r="AO657" s="29"/>
      <c r="AP657" s="29"/>
      <c r="AQ657" s="29"/>
      <c r="AR657" s="29"/>
    </row>
    <row r="658" spans="1:44" ht="12.75" customHeight="1" x14ac:dyDescent="0.25">
      <c r="A658" s="30"/>
      <c r="B658" s="30"/>
      <c r="C658" s="603"/>
      <c r="D658" s="604"/>
      <c r="E658" s="604"/>
      <c r="F658" s="604"/>
      <c r="G658" s="58"/>
      <c r="H658" s="58"/>
      <c r="I658" s="30"/>
      <c r="J658" s="29"/>
      <c r="K658" s="29"/>
      <c r="L658" s="29"/>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c r="AK658" s="29"/>
      <c r="AL658" s="29"/>
      <c r="AM658" s="29"/>
      <c r="AN658" s="29"/>
      <c r="AO658" s="29"/>
      <c r="AP658" s="29"/>
      <c r="AQ658" s="29"/>
      <c r="AR658" s="29"/>
    </row>
    <row r="659" spans="1:44" ht="12.75" customHeight="1" x14ac:dyDescent="0.25">
      <c r="A659" s="30"/>
      <c r="B659" s="30"/>
      <c r="C659" s="603"/>
      <c r="D659" s="604"/>
      <c r="E659" s="604"/>
      <c r="F659" s="604"/>
      <c r="G659" s="58"/>
      <c r="H659" s="58"/>
      <c r="I659" s="30"/>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29"/>
      <c r="AL659" s="29"/>
      <c r="AM659" s="29"/>
      <c r="AN659" s="29"/>
      <c r="AO659" s="29"/>
      <c r="AP659" s="29"/>
      <c r="AQ659" s="29"/>
      <c r="AR659" s="29"/>
    </row>
    <row r="660" spans="1:44" ht="12.75" customHeight="1" x14ac:dyDescent="0.25">
      <c r="A660" s="30"/>
      <c r="B660" s="30"/>
      <c r="C660" s="603"/>
      <c r="D660" s="604"/>
      <c r="E660" s="604"/>
      <c r="F660" s="604"/>
      <c r="G660" s="58"/>
      <c r="H660" s="58"/>
      <c r="I660" s="30"/>
      <c r="J660" s="29"/>
      <c r="K660" s="29"/>
      <c r="L660" s="29"/>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c r="AK660" s="29"/>
      <c r="AL660" s="29"/>
      <c r="AM660" s="29"/>
      <c r="AN660" s="29"/>
      <c r="AO660" s="29"/>
      <c r="AP660" s="29"/>
      <c r="AQ660" s="29"/>
      <c r="AR660" s="29"/>
    </row>
    <row r="661" spans="1:44" ht="12.75" customHeight="1" x14ac:dyDescent="0.25">
      <c r="A661" s="30"/>
      <c r="B661" s="30"/>
      <c r="C661" s="603"/>
      <c r="D661" s="604"/>
      <c r="E661" s="604"/>
      <c r="F661" s="604"/>
      <c r="G661" s="58"/>
      <c r="H661" s="58"/>
      <c r="I661" s="30"/>
      <c r="J661" s="29"/>
      <c r="K661" s="29"/>
      <c r="L661" s="29"/>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c r="AK661" s="29"/>
      <c r="AL661" s="29"/>
      <c r="AM661" s="29"/>
      <c r="AN661" s="29"/>
      <c r="AO661" s="29"/>
      <c r="AP661" s="29"/>
      <c r="AQ661" s="29"/>
      <c r="AR661" s="29"/>
    </row>
    <row r="662" spans="1:44" ht="12.75" customHeight="1" x14ac:dyDescent="0.25">
      <c r="A662" s="30"/>
      <c r="B662" s="30"/>
      <c r="C662" s="603"/>
      <c r="D662" s="604"/>
      <c r="E662" s="604"/>
      <c r="F662" s="604"/>
      <c r="G662" s="58"/>
      <c r="H662" s="58"/>
      <c r="I662" s="30"/>
      <c r="J662" s="29"/>
      <c r="K662" s="29"/>
      <c r="L662" s="29"/>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c r="AK662" s="29"/>
      <c r="AL662" s="29"/>
      <c r="AM662" s="29"/>
      <c r="AN662" s="29"/>
      <c r="AO662" s="29"/>
      <c r="AP662" s="29"/>
      <c r="AQ662" s="29"/>
      <c r="AR662" s="29"/>
    </row>
    <row r="663" spans="1:44" ht="12.75" customHeight="1" x14ac:dyDescent="0.25">
      <c r="A663" s="30"/>
      <c r="B663" s="30"/>
      <c r="C663" s="603"/>
      <c r="D663" s="604"/>
      <c r="E663" s="604"/>
      <c r="F663" s="604"/>
      <c r="G663" s="58"/>
      <c r="H663" s="58"/>
      <c r="I663" s="30"/>
      <c r="J663" s="29"/>
      <c r="K663" s="29"/>
      <c r="L663" s="29"/>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c r="AK663" s="29"/>
      <c r="AL663" s="29"/>
      <c r="AM663" s="29"/>
      <c r="AN663" s="29"/>
      <c r="AO663" s="29"/>
      <c r="AP663" s="29"/>
      <c r="AQ663" s="29"/>
      <c r="AR663" s="29"/>
    </row>
    <row r="664" spans="1:44" ht="12.75" customHeight="1" x14ac:dyDescent="0.25">
      <c r="A664" s="30"/>
      <c r="B664" s="30"/>
      <c r="C664" s="603"/>
      <c r="D664" s="604"/>
      <c r="E664" s="604"/>
      <c r="F664" s="604"/>
      <c r="G664" s="58"/>
      <c r="H664" s="58"/>
      <c r="I664" s="30"/>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c r="AQ664" s="29"/>
      <c r="AR664" s="29"/>
    </row>
    <row r="665" spans="1:44" ht="12.75" customHeight="1" x14ac:dyDescent="0.25">
      <c r="A665" s="30"/>
      <c r="B665" s="30"/>
      <c r="C665" s="603"/>
      <c r="D665" s="604"/>
      <c r="E665" s="604"/>
      <c r="F665" s="604"/>
      <c r="G665" s="58"/>
      <c r="H665" s="58"/>
      <c r="I665" s="30"/>
      <c r="J665" s="29"/>
      <c r="K665" s="29"/>
      <c r="L665" s="29"/>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c r="AK665" s="29"/>
      <c r="AL665" s="29"/>
      <c r="AM665" s="29"/>
      <c r="AN665" s="29"/>
      <c r="AO665" s="29"/>
      <c r="AP665" s="29"/>
      <c r="AQ665" s="29"/>
      <c r="AR665" s="29"/>
    </row>
    <row r="666" spans="1:44" ht="12.75" customHeight="1" x14ac:dyDescent="0.25">
      <c r="A666" s="30"/>
      <c r="B666" s="30"/>
      <c r="C666" s="603"/>
      <c r="D666" s="604"/>
      <c r="E666" s="604"/>
      <c r="F666" s="604"/>
      <c r="G666" s="58"/>
      <c r="H666" s="58"/>
      <c r="I666" s="30"/>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c r="AQ666" s="29"/>
      <c r="AR666" s="29"/>
    </row>
    <row r="667" spans="1:44" ht="12.75" customHeight="1" x14ac:dyDescent="0.25">
      <c r="A667" s="30"/>
      <c r="B667" s="30"/>
      <c r="C667" s="603"/>
      <c r="D667" s="604"/>
      <c r="E667" s="604"/>
      <c r="F667" s="604"/>
      <c r="G667" s="58"/>
      <c r="H667" s="58"/>
      <c r="I667" s="30"/>
      <c r="J667" s="29"/>
      <c r="K667" s="29"/>
      <c r="L667" s="29"/>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c r="AK667" s="29"/>
      <c r="AL667" s="29"/>
      <c r="AM667" s="29"/>
      <c r="AN667" s="29"/>
      <c r="AO667" s="29"/>
      <c r="AP667" s="29"/>
      <c r="AQ667" s="29"/>
      <c r="AR667" s="29"/>
    </row>
    <row r="668" spans="1:44" ht="12.75" customHeight="1" x14ac:dyDescent="0.25">
      <c r="A668" s="30"/>
      <c r="B668" s="30"/>
      <c r="C668" s="603"/>
      <c r="D668" s="604"/>
      <c r="E668" s="604"/>
      <c r="F668" s="604"/>
      <c r="G668" s="58"/>
      <c r="H668" s="58"/>
      <c r="I668" s="30"/>
      <c r="J668" s="29"/>
      <c r="K668" s="29"/>
      <c r="L668" s="29"/>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29"/>
      <c r="AL668" s="29"/>
      <c r="AM668" s="29"/>
      <c r="AN668" s="29"/>
      <c r="AO668" s="29"/>
      <c r="AP668" s="29"/>
      <c r="AQ668" s="29"/>
      <c r="AR668" s="29"/>
    </row>
    <row r="669" spans="1:44" ht="12.75" customHeight="1" x14ac:dyDescent="0.25">
      <c r="A669" s="30"/>
      <c r="B669" s="30"/>
      <c r="C669" s="603"/>
      <c r="D669" s="604"/>
      <c r="E669" s="604"/>
      <c r="F669" s="604"/>
      <c r="G669" s="58"/>
      <c r="H669" s="58"/>
      <c r="I669" s="30"/>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c r="AM669" s="29"/>
      <c r="AN669" s="29"/>
      <c r="AO669" s="29"/>
      <c r="AP669" s="29"/>
      <c r="AQ669" s="29"/>
      <c r="AR669" s="29"/>
    </row>
    <row r="670" spans="1:44" ht="12.75" customHeight="1" x14ac:dyDescent="0.25">
      <c r="A670" s="30"/>
      <c r="B670" s="30"/>
      <c r="C670" s="603"/>
      <c r="D670" s="604"/>
      <c r="E670" s="604"/>
      <c r="F670" s="604"/>
      <c r="G670" s="58"/>
      <c r="H670" s="58"/>
      <c r="I670" s="30"/>
      <c r="J670" s="29"/>
      <c r="K670" s="29"/>
      <c r="L670" s="29"/>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c r="AK670" s="29"/>
      <c r="AL670" s="29"/>
      <c r="AM670" s="29"/>
      <c r="AN670" s="29"/>
      <c r="AO670" s="29"/>
      <c r="AP670" s="29"/>
      <c r="AQ670" s="29"/>
      <c r="AR670" s="29"/>
    </row>
    <row r="671" spans="1:44" ht="12.75" customHeight="1" x14ac:dyDescent="0.25">
      <c r="A671" s="30"/>
      <c r="B671" s="30"/>
      <c r="C671" s="603"/>
      <c r="D671" s="604"/>
      <c r="E671" s="604"/>
      <c r="F671" s="604"/>
      <c r="G671" s="58"/>
      <c r="H671" s="58"/>
      <c r="I671" s="30"/>
      <c r="J671" s="29"/>
      <c r="K671" s="29"/>
      <c r="L671" s="29"/>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c r="AK671" s="29"/>
      <c r="AL671" s="29"/>
      <c r="AM671" s="29"/>
      <c r="AN671" s="29"/>
      <c r="AO671" s="29"/>
      <c r="AP671" s="29"/>
      <c r="AQ671" s="29"/>
      <c r="AR671" s="29"/>
    </row>
    <row r="672" spans="1:44" ht="12.75" customHeight="1" x14ac:dyDescent="0.25">
      <c r="A672" s="30"/>
      <c r="B672" s="30"/>
      <c r="C672" s="603"/>
      <c r="D672" s="604"/>
      <c r="E672" s="604"/>
      <c r="F672" s="604"/>
      <c r="G672" s="58"/>
      <c r="H672" s="58"/>
      <c r="I672" s="30"/>
      <c r="J672" s="29"/>
      <c r="K672" s="29"/>
      <c r="L672" s="29"/>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c r="AK672" s="29"/>
      <c r="AL672" s="29"/>
      <c r="AM672" s="29"/>
      <c r="AN672" s="29"/>
      <c r="AO672" s="29"/>
      <c r="AP672" s="29"/>
      <c r="AQ672" s="29"/>
      <c r="AR672" s="29"/>
    </row>
    <row r="673" spans="1:44" ht="12.75" customHeight="1" x14ac:dyDescent="0.25">
      <c r="A673" s="30"/>
      <c r="B673" s="30"/>
      <c r="C673" s="603"/>
      <c r="D673" s="604"/>
      <c r="E673" s="604"/>
      <c r="F673" s="604"/>
      <c r="G673" s="58"/>
      <c r="H673" s="58"/>
      <c r="I673" s="30"/>
      <c r="J673" s="29"/>
      <c r="K673" s="29"/>
      <c r="L673" s="29"/>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c r="AK673" s="29"/>
      <c r="AL673" s="29"/>
      <c r="AM673" s="29"/>
      <c r="AN673" s="29"/>
      <c r="AO673" s="29"/>
      <c r="AP673" s="29"/>
      <c r="AQ673" s="29"/>
      <c r="AR673" s="29"/>
    </row>
    <row r="674" spans="1:44" ht="12.75" customHeight="1" x14ac:dyDescent="0.25">
      <c r="A674" s="30"/>
      <c r="B674" s="30"/>
      <c r="C674" s="603"/>
      <c r="D674" s="604"/>
      <c r="E674" s="604"/>
      <c r="F674" s="604"/>
      <c r="G674" s="58"/>
      <c r="H674" s="58"/>
      <c r="I674" s="30"/>
      <c r="J674" s="29"/>
      <c r="K674" s="29"/>
      <c r="L674" s="29"/>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c r="AK674" s="29"/>
      <c r="AL674" s="29"/>
      <c r="AM674" s="29"/>
      <c r="AN674" s="29"/>
      <c r="AO674" s="29"/>
      <c r="AP674" s="29"/>
      <c r="AQ674" s="29"/>
      <c r="AR674" s="29"/>
    </row>
    <row r="675" spans="1:44" ht="12.75" customHeight="1" x14ac:dyDescent="0.25">
      <c r="A675" s="30"/>
      <c r="B675" s="30"/>
      <c r="C675" s="603"/>
      <c r="D675" s="604"/>
      <c r="E675" s="604"/>
      <c r="F675" s="604"/>
      <c r="G675" s="58"/>
      <c r="H675" s="58"/>
      <c r="I675" s="30"/>
      <c r="J675" s="29"/>
      <c r="K675" s="29"/>
      <c r="L675" s="29"/>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c r="AK675" s="29"/>
      <c r="AL675" s="29"/>
      <c r="AM675" s="29"/>
      <c r="AN675" s="29"/>
      <c r="AO675" s="29"/>
      <c r="AP675" s="29"/>
      <c r="AQ675" s="29"/>
      <c r="AR675" s="29"/>
    </row>
    <row r="676" spans="1:44" ht="12.75" customHeight="1" x14ac:dyDescent="0.25">
      <c r="A676" s="30"/>
      <c r="B676" s="30"/>
      <c r="C676" s="603"/>
      <c r="D676" s="604"/>
      <c r="E676" s="604"/>
      <c r="F676" s="604"/>
      <c r="G676" s="58"/>
      <c r="H676" s="58"/>
      <c r="I676" s="30"/>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c r="AQ676" s="29"/>
      <c r="AR676" s="29"/>
    </row>
    <row r="677" spans="1:44" ht="12.75" customHeight="1" x14ac:dyDescent="0.25">
      <c r="A677" s="30"/>
      <c r="B677" s="30"/>
      <c r="C677" s="603"/>
      <c r="D677" s="604"/>
      <c r="E677" s="604"/>
      <c r="F677" s="604"/>
      <c r="G677" s="58"/>
      <c r="H677" s="58"/>
      <c r="I677" s="30"/>
      <c r="J677" s="29"/>
      <c r="K677" s="29"/>
      <c r="L677" s="29"/>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c r="AK677" s="29"/>
      <c r="AL677" s="29"/>
      <c r="AM677" s="29"/>
      <c r="AN677" s="29"/>
      <c r="AO677" s="29"/>
      <c r="AP677" s="29"/>
      <c r="AQ677" s="29"/>
      <c r="AR677" s="29"/>
    </row>
    <row r="678" spans="1:44" ht="12.75" customHeight="1" x14ac:dyDescent="0.25">
      <c r="A678" s="30"/>
      <c r="B678" s="30"/>
      <c r="C678" s="603"/>
      <c r="D678" s="604"/>
      <c r="E678" s="604"/>
      <c r="F678" s="604"/>
      <c r="G678" s="58"/>
      <c r="H678" s="58"/>
      <c r="I678" s="30"/>
      <c r="J678" s="29"/>
      <c r="K678" s="29"/>
      <c r="L678" s="29"/>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c r="AK678" s="29"/>
      <c r="AL678" s="29"/>
      <c r="AM678" s="29"/>
      <c r="AN678" s="29"/>
      <c r="AO678" s="29"/>
      <c r="AP678" s="29"/>
      <c r="AQ678" s="29"/>
      <c r="AR678" s="29"/>
    </row>
    <row r="679" spans="1:44" ht="12.75" customHeight="1" x14ac:dyDescent="0.25">
      <c r="A679" s="30"/>
      <c r="B679" s="30"/>
      <c r="C679" s="603"/>
      <c r="D679" s="604"/>
      <c r="E679" s="604"/>
      <c r="F679" s="604"/>
      <c r="G679" s="58"/>
      <c r="H679" s="58"/>
      <c r="I679" s="30"/>
      <c r="J679" s="29"/>
      <c r="K679" s="29"/>
      <c r="L679" s="29"/>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c r="AM679" s="29"/>
      <c r="AN679" s="29"/>
      <c r="AO679" s="29"/>
      <c r="AP679" s="29"/>
      <c r="AQ679" s="29"/>
      <c r="AR679" s="29"/>
    </row>
    <row r="680" spans="1:44" ht="12.75" customHeight="1" x14ac:dyDescent="0.25">
      <c r="A680" s="30"/>
      <c r="B680" s="30"/>
      <c r="C680" s="603"/>
      <c r="D680" s="604"/>
      <c r="E680" s="604"/>
      <c r="F680" s="604"/>
      <c r="G680" s="58"/>
      <c r="H680" s="58"/>
      <c r="I680" s="30"/>
      <c r="J680" s="29"/>
      <c r="K680" s="29"/>
      <c r="L680" s="29"/>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c r="AK680" s="29"/>
      <c r="AL680" s="29"/>
      <c r="AM680" s="29"/>
      <c r="AN680" s="29"/>
      <c r="AO680" s="29"/>
      <c r="AP680" s="29"/>
      <c r="AQ680" s="29"/>
      <c r="AR680" s="29"/>
    </row>
    <row r="681" spans="1:44" ht="12.75" customHeight="1" x14ac:dyDescent="0.25">
      <c r="A681" s="30"/>
      <c r="B681" s="30"/>
      <c r="C681" s="603"/>
      <c r="D681" s="604"/>
      <c r="E681" s="604"/>
      <c r="F681" s="604"/>
      <c r="G681" s="58"/>
      <c r="H681" s="58"/>
      <c r="I681" s="30"/>
      <c r="J681" s="29"/>
      <c r="K681" s="29"/>
      <c r="L681" s="29"/>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c r="AK681" s="29"/>
      <c r="AL681" s="29"/>
      <c r="AM681" s="29"/>
      <c r="AN681" s="29"/>
      <c r="AO681" s="29"/>
      <c r="AP681" s="29"/>
      <c r="AQ681" s="29"/>
      <c r="AR681" s="29"/>
    </row>
    <row r="682" spans="1:44" ht="12.75" customHeight="1" x14ac:dyDescent="0.25">
      <c r="A682" s="30"/>
      <c r="B682" s="30"/>
      <c r="C682" s="603"/>
      <c r="D682" s="604"/>
      <c r="E682" s="604"/>
      <c r="F682" s="604"/>
      <c r="G682" s="58"/>
      <c r="H682" s="58"/>
      <c r="I682" s="30"/>
      <c r="J682" s="29"/>
      <c r="K682" s="29"/>
      <c r="L682" s="29"/>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c r="AK682" s="29"/>
      <c r="AL682" s="29"/>
      <c r="AM682" s="29"/>
      <c r="AN682" s="29"/>
      <c r="AO682" s="29"/>
      <c r="AP682" s="29"/>
      <c r="AQ682" s="29"/>
      <c r="AR682" s="29"/>
    </row>
    <row r="683" spans="1:44" ht="12.75" customHeight="1" x14ac:dyDescent="0.25">
      <c r="A683" s="30"/>
      <c r="B683" s="30"/>
      <c r="C683" s="603"/>
      <c r="D683" s="604"/>
      <c r="E683" s="604"/>
      <c r="F683" s="604"/>
      <c r="G683" s="58"/>
      <c r="H683" s="58"/>
      <c r="I683" s="30"/>
      <c r="J683" s="29"/>
      <c r="K683" s="29"/>
      <c r="L683" s="29"/>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c r="AK683" s="29"/>
      <c r="AL683" s="29"/>
      <c r="AM683" s="29"/>
      <c r="AN683" s="29"/>
      <c r="AO683" s="29"/>
      <c r="AP683" s="29"/>
      <c r="AQ683" s="29"/>
      <c r="AR683" s="29"/>
    </row>
    <row r="684" spans="1:44" ht="12.75" customHeight="1" x14ac:dyDescent="0.25">
      <c r="A684" s="30"/>
      <c r="B684" s="30"/>
      <c r="C684" s="603"/>
      <c r="D684" s="604"/>
      <c r="E684" s="604"/>
      <c r="F684" s="604"/>
      <c r="G684" s="58"/>
      <c r="H684" s="58"/>
      <c r="I684" s="30"/>
      <c r="J684" s="29"/>
      <c r="K684" s="29"/>
      <c r="L684" s="29"/>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c r="AK684" s="29"/>
      <c r="AL684" s="29"/>
      <c r="AM684" s="29"/>
      <c r="AN684" s="29"/>
      <c r="AO684" s="29"/>
      <c r="AP684" s="29"/>
      <c r="AQ684" s="29"/>
      <c r="AR684" s="29"/>
    </row>
    <row r="685" spans="1:44" ht="12.75" customHeight="1" x14ac:dyDescent="0.25">
      <c r="A685" s="30"/>
      <c r="B685" s="30"/>
      <c r="C685" s="603"/>
      <c r="D685" s="604"/>
      <c r="E685" s="604"/>
      <c r="F685" s="604"/>
      <c r="G685" s="58"/>
      <c r="H685" s="58"/>
      <c r="I685" s="30"/>
      <c r="J685" s="29"/>
      <c r="K685" s="29"/>
      <c r="L685" s="29"/>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29"/>
      <c r="AL685" s="29"/>
      <c r="AM685" s="29"/>
      <c r="AN685" s="29"/>
      <c r="AO685" s="29"/>
      <c r="AP685" s="29"/>
      <c r="AQ685" s="29"/>
      <c r="AR685" s="29"/>
    </row>
    <row r="686" spans="1:44" ht="12.75" customHeight="1" x14ac:dyDescent="0.25">
      <c r="A686" s="30"/>
      <c r="B686" s="30"/>
      <c r="C686" s="603"/>
      <c r="D686" s="604"/>
      <c r="E686" s="604"/>
      <c r="F686" s="604"/>
      <c r="G686" s="58"/>
      <c r="H686" s="58"/>
      <c r="I686" s="30"/>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c r="AQ686" s="29"/>
      <c r="AR686" s="29"/>
    </row>
    <row r="687" spans="1:44" ht="12.75" customHeight="1" x14ac:dyDescent="0.25">
      <c r="A687" s="30"/>
      <c r="B687" s="30"/>
      <c r="C687" s="603"/>
      <c r="D687" s="604"/>
      <c r="E687" s="604"/>
      <c r="F687" s="604"/>
      <c r="G687" s="58"/>
      <c r="H687" s="58"/>
      <c r="I687" s="30"/>
      <c r="J687" s="29"/>
      <c r="K687" s="29"/>
      <c r="L687" s="29"/>
      <c r="M687" s="29"/>
      <c r="N687" s="29"/>
      <c r="O687" s="29"/>
      <c r="P687" s="29"/>
      <c r="Q687" s="29"/>
      <c r="R687" s="29"/>
      <c r="S687" s="29"/>
      <c r="T687" s="29"/>
      <c r="U687" s="29"/>
      <c r="V687" s="29"/>
      <c r="W687" s="29"/>
      <c r="X687" s="29"/>
      <c r="Y687" s="29"/>
      <c r="Z687" s="29"/>
      <c r="AA687" s="29"/>
      <c r="AB687" s="29"/>
      <c r="AC687" s="29"/>
      <c r="AD687" s="29"/>
      <c r="AE687" s="29"/>
      <c r="AF687" s="29"/>
      <c r="AG687" s="29"/>
      <c r="AH687" s="29"/>
      <c r="AI687" s="29"/>
      <c r="AJ687" s="29"/>
      <c r="AK687" s="29"/>
      <c r="AL687" s="29"/>
      <c r="AM687" s="29"/>
      <c r="AN687" s="29"/>
      <c r="AO687" s="29"/>
      <c r="AP687" s="29"/>
      <c r="AQ687" s="29"/>
      <c r="AR687" s="29"/>
    </row>
    <row r="688" spans="1:44" ht="12.75" customHeight="1" x14ac:dyDescent="0.25">
      <c r="A688" s="30"/>
      <c r="B688" s="30"/>
      <c r="C688" s="603"/>
      <c r="D688" s="604"/>
      <c r="E688" s="604"/>
      <c r="F688" s="604"/>
      <c r="G688" s="58"/>
      <c r="H688" s="58"/>
      <c r="I688" s="30"/>
      <c r="J688" s="29"/>
      <c r="K688" s="29"/>
      <c r="L688" s="29"/>
      <c r="M688" s="29"/>
      <c r="N688" s="29"/>
      <c r="O688" s="29"/>
      <c r="P688" s="29"/>
      <c r="Q688" s="29"/>
      <c r="R688" s="29"/>
      <c r="S688" s="29"/>
      <c r="T688" s="29"/>
      <c r="U688" s="29"/>
      <c r="V688" s="29"/>
      <c r="W688" s="29"/>
      <c r="X688" s="29"/>
      <c r="Y688" s="29"/>
      <c r="Z688" s="29"/>
      <c r="AA688" s="29"/>
      <c r="AB688" s="29"/>
      <c r="AC688" s="29"/>
      <c r="AD688" s="29"/>
      <c r="AE688" s="29"/>
      <c r="AF688" s="29"/>
      <c r="AG688" s="29"/>
      <c r="AH688" s="29"/>
      <c r="AI688" s="29"/>
      <c r="AJ688" s="29"/>
      <c r="AK688" s="29"/>
      <c r="AL688" s="29"/>
      <c r="AM688" s="29"/>
      <c r="AN688" s="29"/>
      <c r="AO688" s="29"/>
      <c r="AP688" s="29"/>
      <c r="AQ688" s="29"/>
      <c r="AR688" s="29"/>
    </row>
    <row r="689" spans="1:44" ht="12.75" customHeight="1" x14ac:dyDescent="0.25">
      <c r="A689" s="30"/>
      <c r="B689" s="30"/>
      <c r="C689" s="603"/>
      <c r="D689" s="604"/>
      <c r="E689" s="604"/>
      <c r="F689" s="604"/>
      <c r="G689" s="58"/>
      <c r="H689" s="58"/>
      <c r="I689" s="30"/>
      <c r="J689" s="29"/>
      <c r="K689" s="29"/>
      <c r="L689" s="29"/>
      <c r="M689" s="29"/>
      <c r="N689" s="29"/>
      <c r="O689" s="29"/>
      <c r="P689" s="29"/>
      <c r="Q689" s="29"/>
      <c r="R689" s="29"/>
      <c r="S689" s="29"/>
      <c r="T689" s="29"/>
      <c r="U689" s="29"/>
      <c r="V689" s="29"/>
      <c r="W689" s="29"/>
      <c r="X689" s="29"/>
      <c r="Y689" s="29"/>
      <c r="Z689" s="29"/>
      <c r="AA689" s="29"/>
      <c r="AB689" s="29"/>
      <c r="AC689" s="29"/>
      <c r="AD689" s="29"/>
      <c r="AE689" s="29"/>
      <c r="AF689" s="29"/>
      <c r="AG689" s="29"/>
      <c r="AH689" s="29"/>
      <c r="AI689" s="29"/>
      <c r="AJ689" s="29"/>
      <c r="AK689" s="29"/>
      <c r="AL689" s="29"/>
      <c r="AM689" s="29"/>
      <c r="AN689" s="29"/>
      <c r="AO689" s="29"/>
      <c r="AP689" s="29"/>
      <c r="AQ689" s="29"/>
      <c r="AR689" s="29"/>
    </row>
    <row r="690" spans="1:44" ht="12.75" customHeight="1" x14ac:dyDescent="0.25">
      <c r="A690" s="30"/>
      <c r="B690" s="30"/>
      <c r="C690" s="603"/>
      <c r="D690" s="604"/>
      <c r="E690" s="604"/>
      <c r="F690" s="604"/>
      <c r="G690" s="58"/>
      <c r="H690" s="58"/>
      <c r="I690" s="30"/>
      <c r="J690" s="29"/>
      <c r="K690" s="29"/>
      <c r="L690" s="29"/>
      <c r="M690" s="29"/>
      <c r="N690" s="29"/>
      <c r="O690" s="29"/>
      <c r="P690" s="29"/>
      <c r="Q690" s="29"/>
      <c r="R690" s="29"/>
      <c r="S690" s="29"/>
      <c r="T690" s="29"/>
      <c r="U690" s="29"/>
      <c r="V690" s="29"/>
      <c r="W690" s="29"/>
      <c r="X690" s="29"/>
      <c r="Y690" s="29"/>
      <c r="Z690" s="29"/>
      <c r="AA690" s="29"/>
      <c r="AB690" s="29"/>
      <c r="AC690" s="29"/>
      <c r="AD690" s="29"/>
      <c r="AE690" s="29"/>
      <c r="AF690" s="29"/>
      <c r="AG690" s="29"/>
      <c r="AH690" s="29"/>
      <c r="AI690" s="29"/>
      <c r="AJ690" s="29"/>
      <c r="AK690" s="29"/>
      <c r="AL690" s="29"/>
      <c r="AM690" s="29"/>
      <c r="AN690" s="29"/>
      <c r="AO690" s="29"/>
      <c r="AP690" s="29"/>
      <c r="AQ690" s="29"/>
      <c r="AR690" s="29"/>
    </row>
    <row r="691" spans="1:44" ht="12.75" customHeight="1" x14ac:dyDescent="0.25">
      <c r="A691" s="30"/>
      <c r="B691" s="30"/>
      <c r="C691" s="603"/>
      <c r="D691" s="604"/>
      <c r="E691" s="604"/>
      <c r="F691" s="604"/>
      <c r="G691" s="58"/>
      <c r="H691" s="58"/>
      <c r="I691" s="30"/>
      <c r="J691" s="29"/>
      <c r="K691" s="29"/>
      <c r="L691" s="29"/>
      <c r="M691" s="29"/>
      <c r="N691" s="29"/>
      <c r="O691" s="29"/>
      <c r="P691" s="29"/>
      <c r="Q691" s="29"/>
      <c r="R691" s="29"/>
      <c r="S691" s="29"/>
      <c r="T691" s="29"/>
      <c r="U691" s="29"/>
      <c r="V691" s="29"/>
      <c r="W691" s="29"/>
      <c r="X691" s="29"/>
      <c r="Y691" s="29"/>
      <c r="Z691" s="29"/>
      <c r="AA691" s="29"/>
      <c r="AB691" s="29"/>
      <c r="AC691" s="29"/>
      <c r="AD691" s="29"/>
      <c r="AE691" s="29"/>
      <c r="AF691" s="29"/>
      <c r="AG691" s="29"/>
      <c r="AH691" s="29"/>
      <c r="AI691" s="29"/>
      <c r="AJ691" s="29"/>
      <c r="AK691" s="29"/>
      <c r="AL691" s="29"/>
      <c r="AM691" s="29"/>
      <c r="AN691" s="29"/>
      <c r="AO691" s="29"/>
      <c r="AP691" s="29"/>
      <c r="AQ691" s="29"/>
      <c r="AR691" s="29"/>
    </row>
    <row r="692" spans="1:44" ht="12.75" customHeight="1" x14ac:dyDescent="0.25">
      <c r="A692" s="30"/>
      <c r="B692" s="30"/>
      <c r="C692" s="603"/>
      <c r="D692" s="604"/>
      <c r="E692" s="604"/>
      <c r="F692" s="604"/>
      <c r="G692" s="58"/>
      <c r="H692" s="58"/>
      <c r="I692" s="30"/>
      <c r="J692" s="29"/>
      <c r="K692" s="29"/>
      <c r="L692" s="29"/>
      <c r="M692" s="29"/>
      <c r="N692" s="29"/>
      <c r="O692" s="29"/>
      <c r="P692" s="29"/>
      <c r="Q692" s="29"/>
      <c r="R692" s="29"/>
      <c r="S692" s="29"/>
      <c r="T692" s="29"/>
      <c r="U692" s="29"/>
      <c r="V692" s="29"/>
      <c r="W692" s="29"/>
      <c r="X692" s="29"/>
      <c r="Y692" s="29"/>
      <c r="Z692" s="29"/>
      <c r="AA692" s="29"/>
      <c r="AB692" s="29"/>
      <c r="AC692" s="29"/>
      <c r="AD692" s="29"/>
      <c r="AE692" s="29"/>
      <c r="AF692" s="29"/>
      <c r="AG692" s="29"/>
      <c r="AH692" s="29"/>
      <c r="AI692" s="29"/>
      <c r="AJ692" s="29"/>
      <c r="AK692" s="29"/>
      <c r="AL692" s="29"/>
      <c r="AM692" s="29"/>
      <c r="AN692" s="29"/>
      <c r="AO692" s="29"/>
      <c r="AP692" s="29"/>
      <c r="AQ692" s="29"/>
      <c r="AR692" s="29"/>
    </row>
    <row r="693" spans="1:44" ht="12.75" customHeight="1" x14ac:dyDescent="0.25">
      <c r="A693" s="30"/>
      <c r="B693" s="30"/>
      <c r="C693" s="603"/>
      <c r="D693" s="604"/>
      <c r="E693" s="604"/>
      <c r="F693" s="604"/>
      <c r="G693" s="58"/>
      <c r="H693" s="58"/>
      <c r="I693" s="30"/>
      <c r="J693" s="29"/>
      <c r="K693" s="29"/>
      <c r="L693" s="29"/>
      <c r="M693" s="29"/>
      <c r="N693" s="29"/>
      <c r="O693" s="29"/>
      <c r="P693" s="29"/>
      <c r="Q693" s="29"/>
      <c r="R693" s="29"/>
      <c r="S693" s="29"/>
      <c r="T693" s="29"/>
      <c r="U693" s="29"/>
      <c r="V693" s="29"/>
      <c r="W693" s="29"/>
      <c r="X693" s="29"/>
      <c r="Y693" s="29"/>
      <c r="Z693" s="29"/>
      <c r="AA693" s="29"/>
      <c r="AB693" s="29"/>
      <c r="AC693" s="29"/>
      <c r="AD693" s="29"/>
      <c r="AE693" s="29"/>
      <c r="AF693" s="29"/>
      <c r="AG693" s="29"/>
      <c r="AH693" s="29"/>
      <c r="AI693" s="29"/>
      <c r="AJ693" s="29"/>
      <c r="AK693" s="29"/>
      <c r="AL693" s="29"/>
      <c r="AM693" s="29"/>
      <c r="AN693" s="29"/>
      <c r="AO693" s="29"/>
      <c r="AP693" s="29"/>
      <c r="AQ693" s="29"/>
      <c r="AR693" s="29"/>
    </row>
    <row r="694" spans="1:44" ht="12.75" customHeight="1" x14ac:dyDescent="0.25">
      <c r="A694" s="30"/>
      <c r="B694" s="30"/>
      <c r="C694" s="603"/>
      <c r="D694" s="604"/>
      <c r="E694" s="604"/>
      <c r="F694" s="604"/>
      <c r="G694" s="58"/>
      <c r="H694" s="58"/>
      <c r="I694" s="30"/>
      <c r="J694" s="29"/>
      <c r="K694" s="29"/>
      <c r="L694" s="29"/>
      <c r="M694" s="29"/>
      <c r="N694" s="29"/>
      <c r="O694" s="29"/>
      <c r="P694" s="29"/>
      <c r="Q694" s="29"/>
      <c r="R694" s="29"/>
      <c r="S694" s="29"/>
      <c r="T694" s="29"/>
      <c r="U694" s="29"/>
      <c r="V694" s="29"/>
      <c r="W694" s="29"/>
      <c r="X694" s="29"/>
      <c r="Y694" s="29"/>
      <c r="Z694" s="29"/>
      <c r="AA694" s="29"/>
      <c r="AB694" s="29"/>
      <c r="AC694" s="29"/>
      <c r="AD694" s="29"/>
      <c r="AE694" s="29"/>
      <c r="AF694" s="29"/>
      <c r="AG694" s="29"/>
      <c r="AH694" s="29"/>
      <c r="AI694" s="29"/>
      <c r="AJ694" s="29"/>
      <c r="AK694" s="29"/>
      <c r="AL694" s="29"/>
      <c r="AM694" s="29"/>
      <c r="AN694" s="29"/>
      <c r="AO694" s="29"/>
      <c r="AP694" s="29"/>
      <c r="AQ694" s="29"/>
      <c r="AR694" s="29"/>
    </row>
    <row r="695" spans="1:44" ht="12.75" customHeight="1" x14ac:dyDescent="0.25">
      <c r="A695" s="30"/>
      <c r="B695" s="30"/>
      <c r="C695" s="603"/>
      <c r="D695" s="604"/>
      <c r="E695" s="604"/>
      <c r="F695" s="604"/>
      <c r="G695" s="58"/>
      <c r="H695" s="58"/>
      <c r="I695" s="30"/>
      <c r="J695" s="29"/>
      <c r="K695" s="29"/>
      <c r="L695" s="29"/>
      <c r="M695" s="29"/>
      <c r="N695" s="29"/>
      <c r="O695" s="29"/>
      <c r="P695" s="29"/>
      <c r="Q695" s="29"/>
      <c r="R695" s="29"/>
      <c r="S695" s="29"/>
      <c r="T695" s="29"/>
      <c r="U695" s="29"/>
      <c r="V695" s="29"/>
      <c r="W695" s="29"/>
      <c r="X695" s="29"/>
      <c r="Y695" s="29"/>
      <c r="Z695" s="29"/>
      <c r="AA695" s="29"/>
      <c r="AB695" s="29"/>
      <c r="AC695" s="29"/>
      <c r="AD695" s="29"/>
      <c r="AE695" s="29"/>
      <c r="AF695" s="29"/>
      <c r="AG695" s="29"/>
      <c r="AH695" s="29"/>
      <c r="AI695" s="29"/>
      <c r="AJ695" s="29"/>
      <c r="AK695" s="29"/>
      <c r="AL695" s="29"/>
      <c r="AM695" s="29"/>
      <c r="AN695" s="29"/>
      <c r="AO695" s="29"/>
      <c r="AP695" s="29"/>
      <c r="AQ695" s="29"/>
      <c r="AR695" s="29"/>
    </row>
    <row r="696" spans="1:44" ht="12.75" customHeight="1" x14ac:dyDescent="0.25">
      <c r="A696" s="30"/>
      <c r="B696" s="30"/>
      <c r="C696" s="603"/>
      <c r="D696" s="604"/>
      <c r="E696" s="604"/>
      <c r="F696" s="604"/>
      <c r="G696" s="58"/>
      <c r="H696" s="58"/>
      <c r="I696" s="30"/>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c r="AQ696" s="29"/>
      <c r="AR696" s="29"/>
    </row>
    <row r="697" spans="1:44" ht="12.75" customHeight="1" x14ac:dyDescent="0.25">
      <c r="A697" s="30"/>
      <c r="B697" s="30"/>
      <c r="C697" s="603"/>
      <c r="D697" s="604"/>
      <c r="E697" s="604"/>
      <c r="F697" s="604"/>
      <c r="G697" s="58"/>
      <c r="H697" s="58"/>
      <c r="I697" s="30"/>
      <c r="J697" s="29"/>
      <c r="K697" s="29"/>
      <c r="L697" s="29"/>
      <c r="M697" s="29"/>
      <c r="N697" s="29"/>
      <c r="O697" s="29"/>
      <c r="P697" s="29"/>
      <c r="Q697" s="29"/>
      <c r="R697" s="29"/>
      <c r="S697" s="29"/>
      <c r="T697" s="29"/>
      <c r="U697" s="29"/>
      <c r="V697" s="29"/>
      <c r="W697" s="29"/>
      <c r="X697" s="29"/>
      <c r="Y697" s="29"/>
      <c r="Z697" s="29"/>
      <c r="AA697" s="29"/>
      <c r="AB697" s="29"/>
      <c r="AC697" s="29"/>
      <c r="AD697" s="29"/>
      <c r="AE697" s="29"/>
      <c r="AF697" s="29"/>
      <c r="AG697" s="29"/>
      <c r="AH697" s="29"/>
      <c r="AI697" s="29"/>
      <c r="AJ697" s="29"/>
      <c r="AK697" s="29"/>
      <c r="AL697" s="29"/>
      <c r="AM697" s="29"/>
      <c r="AN697" s="29"/>
      <c r="AO697" s="29"/>
      <c r="AP697" s="29"/>
      <c r="AQ697" s="29"/>
      <c r="AR697" s="29"/>
    </row>
    <row r="698" spans="1:44" ht="12.75" customHeight="1" x14ac:dyDescent="0.25">
      <c r="A698" s="30"/>
      <c r="B698" s="30"/>
      <c r="C698" s="603"/>
      <c r="D698" s="604"/>
      <c r="E698" s="604"/>
      <c r="F698" s="604"/>
      <c r="G698" s="58"/>
      <c r="H698" s="58"/>
      <c r="I698" s="30"/>
      <c r="J698" s="29"/>
      <c r="K698" s="29"/>
      <c r="L698" s="29"/>
      <c r="M698" s="29"/>
      <c r="N698" s="29"/>
      <c r="O698" s="29"/>
      <c r="P698" s="29"/>
      <c r="Q698" s="29"/>
      <c r="R698" s="29"/>
      <c r="S698" s="29"/>
      <c r="T698" s="29"/>
      <c r="U698" s="29"/>
      <c r="V698" s="29"/>
      <c r="W698" s="29"/>
      <c r="X698" s="29"/>
      <c r="Y698" s="29"/>
      <c r="Z698" s="29"/>
      <c r="AA698" s="29"/>
      <c r="AB698" s="29"/>
      <c r="AC698" s="29"/>
      <c r="AD698" s="29"/>
      <c r="AE698" s="29"/>
      <c r="AF698" s="29"/>
      <c r="AG698" s="29"/>
      <c r="AH698" s="29"/>
      <c r="AI698" s="29"/>
      <c r="AJ698" s="29"/>
      <c r="AK698" s="29"/>
      <c r="AL698" s="29"/>
      <c r="AM698" s="29"/>
      <c r="AN698" s="29"/>
      <c r="AO698" s="29"/>
      <c r="AP698" s="29"/>
      <c r="AQ698" s="29"/>
      <c r="AR698" s="29"/>
    </row>
    <row r="699" spans="1:44" ht="12.75" customHeight="1" x14ac:dyDescent="0.25">
      <c r="A699" s="30"/>
      <c r="B699" s="30"/>
      <c r="C699" s="603"/>
      <c r="D699" s="604"/>
      <c r="E699" s="604"/>
      <c r="F699" s="604"/>
      <c r="G699" s="58"/>
      <c r="H699" s="58"/>
      <c r="I699" s="30"/>
      <c r="J699" s="29"/>
      <c r="K699" s="29"/>
      <c r="L699" s="29"/>
      <c r="M699" s="29"/>
      <c r="N699" s="29"/>
      <c r="O699" s="29"/>
      <c r="P699" s="29"/>
      <c r="Q699" s="29"/>
      <c r="R699" s="29"/>
      <c r="S699" s="29"/>
      <c r="T699" s="29"/>
      <c r="U699" s="29"/>
      <c r="V699" s="29"/>
      <c r="W699" s="29"/>
      <c r="X699" s="29"/>
      <c r="Y699" s="29"/>
      <c r="Z699" s="29"/>
      <c r="AA699" s="29"/>
      <c r="AB699" s="29"/>
      <c r="AC699" s="29"/>
      <c r="AD699" s="29"/>
      <c r="AE699" s="29"/>
      <c r="AF699" s="29"/>
      <c r="AG699" s="29"/>
      <c r="AH699" s="29"/>
      <c r="AI699" s="29"/>
      <c r="AJ699" s="29"/>
      <c r="AK699" s="29"/>
      <c r="AL699" s="29"/>
      <c r="AM699" s="29"/>
      <c r="AN699" s="29"/>
      <c r="AO699" s="29"/>
      <c r="AP699" s="29"/>
      <c r="AQ699" s="29"/>
      <c r="AR699" s="29"/>
    </row>
    <row r="700" spans="1:44" ht="12.75" customHeight="1" x14ac:dyDescent="0.25">
      <c r="A700" s="30"/>
      <c r="B700" s="30"/>
      <c r="C700" s="603"/>
      <c r="D700" s="604"/>
      <c r="E700" s="604"/>
      <c r="F700" s="604"/>
      <c r="G700" s="58"/>
      <c r="H700" s="58"/>
      <c r="I700" s="30"/>
      <c r="J700" s="29"/>
      <c r="K700" s="29"/>
      <c r="L700" s="29"/>
      <c r="M700" s="29"/>
      <c r="N700" s="29"/>
      <c r="O700" s="29"/>
      <c r="P700" s="29"/>
      <c r="Q700" s="29"/>
      <c r="R700" s="29"/>
      <c r="S700" s="29"/>
      <c r="T700" s="29"/>
      <c r="U700" s="29"/>
      <c r="V700" s="29"/>
      <c r="W700" s="29"/>
      <c r="X700" s="29"/>
      <c r="Y700" s="29"/>
      <c r="Z700" s="29"/>
      <c r="AA700" s="29"/>
      <c r="AB700" s="29"/>
      <c r="AC700" s="29"/>
      <c r="AD700" s="29"/>
      <c r="AE700" s="29"/>
      <c r="AF700" s="29"/>
      <c r="AG700" s="29"/>
      <c r="AH700" s="29"/>
      <c r="AI700" s="29"/>
      <c r="AJ700" s="29"/>
      <c r="AK700" s="29"/>
      <c r="AL700" s="29"/>
      <c r="AM700" s="29"/>
      <c r="AN700" s="29"/>
      <c r="AO700" s="29"/>
      <c r="AP700" s="29"/>
      <c r="AQ700" s="29"/>
      <c r="AR700" s="29"/>
    </row>
    <row r="701" spans="1:44" ht="12.75" customHeight="1" x14ac:dyDescent="0.25">
      <c r="A701" s="30"/>
      <c r="B701" s="30"/>
      <c r="C701" s="603"/>
      <c r="D701" s="604"/>
      <c r="E701" s="604"/>
      <c r="F701" s="604"/>
      <c r="G701" s="58"/>
      <c r="H701" s="58"/>
      <c r="I701" s="30"/>
      <c r="J701" s="29"/>
      <c r="K701" s="29"/>
      <c r="L701" s="29"/>
      <c r="M701" s="29"/>
      <c r="N701" s="29"/>
      <c r="O701" s="29"/>
      <c r="P701" s="29"/>
      <c r="Q701" s="29"/>
      <c r="R701" s="29"/>
      <c r="S701" s="29"/>
      <c r="T701" s="29"/>
      <c r="U701" s="29"/>
      <c r="V701" s="29"/>
      <c r="W701" s="29"/>
      <c r="X701" s="29"/>
      <c r="Y701" s="29"/>
      <c r="Z701" s="29"/>
      <c r="AA701" s="29"/>
      <c r="AB701" s="29"/>
      <c r="AC701" s="29"/>
      <c r="AD701" s="29"/>
      <c r="AE701" s="29"/>
      <c r="AF701" s="29"/>
      <c r="AG701" s="29"/>
      <c r="AH701" s="29"/>
      <c r="AI701" s="29"/>
      <c r="AJ701" s="29"/>
      <c r="AK701" s="29"/>
      <c r="AL701" s="29"/>
      <c r="AM701" s="29"/>
      <c r="AN701" s="29"/>
      <c r="AO701" s="29"/>
      <c r="AP701" s="29"/>
      <c r="AQ701" s="29"/>
      <c r="AR701" s="29"/>
    </row>
    <row r="702" spans="1:44" ht="12.75" customHeight="1" x14ac:dyDescent="0.25">
      <c r="A702" s="30"/>
      <c r="B702" s="30"/>
      <c r="C702" s="603"/>
      <c r="D702" s="604"/>
      <c r="E702" s="604"/>
      <c r="F702" s="604"/>
      <c r="G702" s="58"/>
      <c r="H702" s="58"/>
      <c r="I702" s="30"/>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c r="AG702" s="29"/>
      <c r="AH702" s="29"/>
      <c r="AI702" s="29"/>
      <c r="AJ702" s="29"/>
      <c r="AK702" s="29"/>
      <c r="AL702" s="29"/>
      <c r="AM702" s="29"/>
      <c r="AN702" s="29"/>
      <c r="AO702" s="29"/>
      <c r="AP702" s="29"/>
      <c r="AQ702" s="29"/>
      <c r="AR702" s="29"/>
    </row>
    <row r="703" spans="1:44" ht="12.75" customHeight="1" x14ac:dyDescent="0.25">
      <c r="A703" s="30"/>
      <c r="B703" s="30"/>
      <c r="C703" s="603"/>
      <c r="D703" s="604"/>
      <c r="E703" s="604"/>
      <c r="F703" s="604"/>
      <c r="G703" s="58"/>
      <c r="H703" s="58"/>
      <c r="I703" s="30"/>
      <c r="J703" s="29"/>
      <c r="K703" s="29"/>
      <c r="L703" s="29"/>
      <c r="M703" s="29"/>
      <c r="N703" s="29"/>
      <c r="O703" s="29"/>
      <c r="P703" s="29"/>
      <c r="Q703" s="29"/>
      <c r="R703" s="29"/>
      <c r="S703" s="29"/>
      <c r="T703" s="29"/>
      <c r="U703" s="29"/>
      <c r="V703" s="29"/>
      <c r="W703" s="29"/>
      <c r="X703" s="29"/>
      <c r="Y703" s="29"/>
      <c r="Z703" s="29"/>
      <c r="AA703" s="29"/>
      <c r="AB703" s="29"/>
      <c r="AC703" s="29"/>
      <c r="AD703" s="29"/>
      <c r="AE703" s="29"/>
      <c r="AF703" s="29"/>
      <c r="AG703" s="29"/>
      <c r="AH703" s="29"/>
      <c r="AI703" s="29"/>
      <c r="AJ703" s="29"/>
      <c r="AK703" s="29"/>
      <c r="AL703" s="29"/>
      <c r="AM703" s="29"/>
      <c r="AN703" s="29"/>
      <c r="AO703" s="29"/>
      <c r="AP703" s="29"/>
      <c r="AQ703" s="29"/>
      <c r="AR703" s="29"/>
    </row>
    <row r="704" spans="1:44" ht="12.75" customHeight="1" x14ac:dyDescent="0.25">
      <c r="A704" s="30"/>
      <c r="B704" s="30"/>
      <c r="C704" s="603"/>
      <c r="D704" s="604"/>
      <c r="E704" s="604"/>
      <c r="F704" s="604"/>
      <c r="G704" s="58"/>
      <c r="H704" s="58"/>
      <c r="I704" s="30"/>
      <c r="J704" s="29"/>
      <c r="K704" s="29"/>
      <c r="L704" s="29"/>
      <c r="M704" s="29"/>
      <c r="N704" s="29"/>
      <c r="O704" s="29"/>
      <c r="P704" s="29"/>
      <c r="Q704" s="29"/>
      <c r="R704" s="29"/>
      <c r="S704" s="29"/>
      <c r="T704" s="29"/>
      <c r="U704" s="29"/>
      <c r="V704" s="29"/>
      <c r="W704" s="29"/>
      <c r="X704" s="29"/>
      <c r="Y704" s="29"/>
      <c r="Z704" s="29"/>
      <c r="AA704" s="29"/>
      <c r="AB704" s="29"/>
      <c r="AC704" s="29"/>
      <c r="AD704" s="29"/>
      <c r="AE704" s="29"/>
      <c r="AF704" s="29"/>
      <c r="AG704" s="29"/>
      <c r="AH704" s="29"/>
      <c r="AI704" s="29"/>
      <c r="AJ704" s="29"/>
      <c r="AK704" s="29"/>
      <c r="AL704" s="29"/>
      <c r="AM704" s="29"/>
      <c r="AN704" s="29"/>
      <c r="AO704" s="29"/>
      <c r="AP704" s="29"/>
      <c r="AQ704" s="29"/>
      <c r="AR704" s="29"/>
    </row>
    <row r="705" spans="1:44" ht="12.75" customHeight="1" x14ac:dyDescent="0.25">
      <c r="A705" s="30"/>
      <c r="B705" s="30"/>
      <c r="C705" s="603"/>
      <c r="D705" s="604"/>
      <c r="E705" s="604"/>
      <c r="F705" s="604"/>
      <c r="G705" s="58"/>
      <c r="H705" s="58"/>
      <c r="I705" s="30"/>
      <c r="J705" s="29"/>
      <c r="K705" s="29"/>
      <c r="L705" s="29"/>
      <c r="M705" s="29"/>
      <c r="N705" s="29"/>
      <c r="O705" s="29"/>
      <c r="P705" s="29"/>
      <c r="Q705" s="29"/>
      <c r="R705" s="29"/>
      <c r="S705" s="29"/>
      <c r="T705" s="29"/>
      <c r="U705" s="29"/>
      <c r="V705" s="29"/>
      <c r="W705" s="29"/>
      <c r="X705" s="29"/>
      <c r="Y705" s="29"/>
      <c r="Z705" s="29"/>
      <c r="AA705" s="29"/>
      <c r="AB705" s="29"/>
      <c r="AC705" s="29"/>
      <c r="AD705" s="29"/>
      <c r="AE705" s="29"/>
      <c r="AF705" s="29"/>
      <c r="AG705" s="29"/>
      <c r="AH705" s="29"/>
      <c r="AI705" s="29"/>
      <c r="AJ705" s="29"/>
      <c r="AK705" s="29"/>
      <c r="AL705" s="29"/>
      <c r="AM705" s="29"/>
      <c r="AN705" s="29"/>
      <c r="AO705" s="29"/>
      <c r="AP705" s="29"/>
      <c r="AQ705" s="29"/>
      <c r="AR705" s="29"/>
    </row>
    <row r="706" spans="1:44" ht="12.75" customHeight="1" x14ac:dyDescent="0.25">
      <c r="A706" s="30"/>
      <c r="B706" s="30"/>
      <c r="C706" s="603"/>
      <c r="D706" s="604"/>
      <c r="E706" s="604"/>
      <c r="F706" s="604"/>
      <c r="G706" s="58"/>
      <c r="H706" s="58"/>
      <c r="I706" s="30"/>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c r="AQ706" s="29"/>
      <c r="AR706" s="29"/>
    </row>
    <row r="707" spans="1:44" ht="12.75" customHeight="1" x14ac:dyDescent="0.25">
      <c r="A707" s="30"/>
      <c r="B707" s="30"/>
      <c r="C707" s="603"/>
      <c r="D707" s="604"/>
      <c r="E707" s="604"/>
      <c r="F707" s="604"/>
      <c r="G707" s="58"/>
      <c r="H707" s="58"/>
      <c r="I707" s="30"/>
      <c r="J707" s="29"/>
      <c r="K707" s="29"/>
      <c r="L707" s="29"/>
      <c r="M707" s="29"/>
      <c r="N707" s="29"/>
      <c r="O707" s="29"/>
      <c r="P707" s="29"/>
      <c r="Q707" s="29"/>
      <c r="R707" s="29"/>
      <c r="S707" s="29"/>
      <c r="T707" s="29"/>
      <c r="U707" s="29"/>
      <c r="V707" s="29"/>
      <c r="W707" s="29"/>
      <c r="X707" s="29"/>
      <c r="Y707" s="29"/>
      <c r="Z707" s="29"/>
      <c r="AA707" s="29"/>
      <c r="AB707" s="29"/>
      <c r="AC707" s="29"/>
      <c r="AD707" s="29"/>
      <c r="AE707" s="29"/>
      <c r="AF707" s="29"/>
      <c r="AG707" s="29"/>
      <c r="AH707" s="29"/>
      <c r="AI707" s="29"/>
      <c r="AJ707" s="29"/>
      <c r="AK707" s="29"/>
      <c r="AL707" s="29"/>
      <c r="AM707" s="29"/>
      <c r="AN707" s="29"/>
      <c r="AO707" s="29"/>
      <c r="AP707" s="29"/>
      <c r="AQ707" s="29"/>
      <c r="AR707" s="29"/>
    </row>
    <row r="708" spans="1:44" ht="12.75" customHeight="1" x14ac:dyDescent="0.25">
      <c r="A708" s="30"/>
      <c r="B708" s="30"/>
      <c r="C708" s="603"/>
      <c r="D708" s="604"/>
      <c r="E708" s="604"/>
      <c r="F708" s="604"/>
      <c r="G708" s="58"/>
      <c r="H708" s="58"/>
      <c r="I708" s="30"/>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29"/>
      <c r="AJ708" s="29"/>
      <c r="AK708" s="29"/>
      <c r="AL708" s="29"/>
      <c r="AM708" s="29"/>
      <c r="AN708" s="29"/>
      <c r="AO708" s="29"/>
      <c r="AP708" s="29"/>
      <c r="AQ708" s="29"/>
      <c r="AR708" s="29"/>
    </row>
    <row r="709" spans="1:44" ht="12.75" customHeight="1" x14ac:dyDescent="0.25">
      <c r="A709" s="30"/>
      <c r="B709" s="30"/>
      <c r="C709" s="603"/>
      <c r="D709" s="604"/>
      <c r="E709" s="604"/>
      <c r="F709" s="604"/>
      <c r="G709" s="58"/>
      <c r="H709" s="58"/>
      <c r="I709" s="30"/>
      <c r="J709" s="29"/>
      <c r="K709" s="29"/>
      <c r="L709" s="29"/>
      <c r="M709" s="29"/>
      <c r="N709" s="29"/>
      <c r="O709" s="29"/>
      <c r="P709" s="29"/>
      <c r="Q709" s="29"/>
      <c r="R709" s="29"/>
      <c r="S709" s="29"/>
      <c r="T709" s="29"/>
      <c r="U709" s="29"/>
      <c r="V709" s="29"/>
      <c r="W709" s="29"/>
      <c r="X709" s="29"/>
      <c r="Y709" s="29"/>
      <c r="Z709" s="29"/>
      <c r="AA709" s="29"/>
      <c r="AB709" s="29"/>
      <c r="AC709" s="29"/>
      <c r="AD709" s="29"/>
      <c r="AE709" s="29"/>
      <c r="AF709" s="29"/>
      <c r="AG709" s="29"/>
      <c r="AH709" s="29"/>
      <c r="AI709" s="29"/>
      <c r="AJ709" s="29"/>
      <c r="AK709" s="29"/>
      <c r="AL709" s="29"/>
      <c r="AM709" s="29"/>
      <c r="AN709" s="29"/>
      <c r="AO709" s="29"/>
      <c r="AP709" s="29"/>
      <c r="AQ709" s="29"/>
      <c r="AR709" s="29"/>
    </row>
    <row r="710" spans="1:44" ht="12.75" customHeight="1" x14ac:dyDescent="0.25">
      <c r="A710" s="30"/>
      <c r="B710" s="30"/>
      <c r="C710" s="603"/>
      <c r="D710" s="604"/>
      <c r="E710" s="604"/>
      <c r="F710" s="604"/>
      <c r="G710" s="58"/>
      <c r="H710" s="58"/>
      <c r="I710" s="30"/>
      <c r="J710" s="29"/>
      <c r="K710" s="29"/>
      <c r="L710" s="29"/>
      <c r="M710" s="29"/>
      <c r="N710" s="29"/>
      <c r="O710" s="29"/>
      <c r="P710" s="29"/>
      <c r="Q710" s="29"/>
      <c r="R710" s="29"/>
      <c r="S710" s="29"/>
      <c r="T710" s="29"/>
      <c r="U710" s="29"/>
      <c r="V710" s="29"/>
      <c r="W710" s="29"/>
      <c r="X710" s="29"/>
      <c r="Y710" s="29"/>
      <c r="Z710" s="29"/>
      <c r="AA710" s="29"/>
      <c r="AB710" s="29"/>
      <c r="AC710" s="29"/>
      <c r="AD710" s="29"/>
      <c r="AE710" s="29"/>
      <c r="AF710" s="29"/>
      <c r="AG710" s="29"/>
      <c r="AH710" s="29"/>
      <c r="AI710" s="29"/>
      <c r="AJ710" s="29"/>
      <c r="AK710" s="29"/>
      <c r="AL710" s="29"/>
      <c r="AM710" s="29"/>
      <c r="AN710" s="29"/>
      <c r="AO710" s="29"/>
      <c r="AP710" s="29"/>
      <c r="AQ710" s="29"/>
      <c r="AR710" s="29"/>
    </row>
    <row r="711" spans="1:44" ht="12.75" customHeight="1" x14ac:dyDescent="0.25">
      <c r="A711" s="30"/>
      <c r="B711" s="30"/>
      <c r="C711" s="603"/>
      <c r="D711" s="604"/>
      <c r="E711" s="604"/>
      <c r="F711" s="604"/>
      <c r="G711" s="58"/>
      <c r="H711" s="58"/>
      <c r="I711" s="30"/>
      <c r="J711" s="29"/>
      <c r="K711" s="29"/>
      <c r="L711" s="29"/>
      <c r="M711" s="29"/>
      <c r="N711" s="29"/>
      <c r="O711" s="29"/>
      <c r="P711" s="29"/>
      <c r="Q711" s="29"/>
      <c r="R711" s="29"/>
      <c r="S711" s="29"/>
      <c r="T711" s="29"/>
      <c r="U711" s="29"/>
      <c r="V711" s="29"/>
      <c r="W711" s="29"/>
      <c r="X711" s="29"/>
      <c r="Y711" s="29"/>
      <c r="Z711" s="29"/>
      <c r="AA711" s="29"/>
      <c r="AB711" s="29"/>
      <c r="AC711" s="29"/>
      <c r="AD711" s="29"/>
      <c r="AE711" s="29"/>
      <c r="AF711" s="29"/>
      <c r="AG711" s="29"/>
      <c r="AH711" s="29"/>
      <c r="AI711" s="29"/>
      <c r="AJ711" s="29"/>
      <c r="AK711" s="29"/>
      <c r="AL711" s="29"/>
      <c r="AM711" s="29"/>
      <c r="AN711" s="29"/>
      <c r="AO711" s="29"/>
      <c r="AP711" s="29"/>
      <c r="AQ711" s="29"/>
      <c r="AR711" s="29"/>
    </row>
    <row r="712" spans="1:44" ht="12.75" customHeight="1" x14ac:dyDescent="0.25">
      <c r="A712" s="30"/>
      <c r="B712" s="30"/>
      <c r="C712" s="603"/>
      <c r="D712" s="604"/>
      <c r="E712" s="604"/>
      <c r="F712" s="604"/>
      <c r="G712" s="58"/>
      <c r="H712" s="58"/>
      <c r="I712" s="30"/>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c r="AG712" s="29"/>
      <c r="AH712" s="29"/>
      <c r="AI712" s="29"/>
      <c r="AJ712" s="29"/>
      <c r="AK712" s="29"/>
      <c r="AL712" s="29"/>
      <c r="AM712" s="29"/>
      <c r="AN712" s="29"/>
      <c r="AO712" s="29"/>
      <c r="AP712" s="29"/>
      <c r="AQ712" s="29"/>
      <c r="AR712" s="29"/>
    </row>
    <row r="713" spans="1:44" ht="12.75" customHeight="1" x14ac:dyDescent="0.25">
      <c r="A713" s="30"/>
      <c r="B713" s="30"/>
      <c r="C713" s="603"/>
      <c r="D713" s="604"/>
      <c r="E713" s="604"/>
      <c r="F713" s="604"/>
      <c r="G713" s="58"/>
      <c r="H713" s="58"/>
      <c r="I713" s="30"/>
      <c r="J713" s="29"/>
      <c r="K713" s="29"/>
      <c r="L713" s="29"/>
      <c r="M713" s="29"/>
      <c r="N713" s="29"/>
      <c r="O713" s="29"/>
      <c r="P713" s="29"/>
      <c r="Q713" s="29"/>
      <c r="R713" s="29"/>
      <c r="S713" s="29"/>
      <c r="T713" s="29"/>
      <c r="U713" s="29"/>
      <c r="V713" s="29"/>
      <c r="W713" s="29"/>
      <c r="X713" s="29"/>
      <c r="Y713" s="29"/>
      <c r="Z713" s="29"/>
      <c r="AA713" s="29"/>
      <c r="AB713" s="29"/>
      <c r="AC713" s="29"/>
      <c r="AD713" s="29"/>
      <c r="AE713" s="29"/>
      <c r="AF713" s="29"/>
      <c r="AG713" s="29"/>
      <c r="AH713" s="29"/>
      <c r="AI713" s="29"/>
      <c r="AJ713" s="29"/>
      <c r="AK713" s="29"/>
      <c r="AL713" s="29"/>
      <c r="AM713" s="29"/>
      <c r="AN713" s="29"/>
      <c r="AO713" s="29"/>
      <c r="AP713" s="29"/>
      <c r="AQ713" s="29"/>
      <c r="AR713" s="29"/>
    </row>
    <row r="714" spans="1:44" ht="12.75" customHeight="1" x14ac:dyDescent="0.25">
      <c r="A714" s="30"/>
      <c r="B714" s="30"/>
      <c r="C714" s="603"/>
      <c r="D714" s="604"/>
      <c r="E714" s="604"/>
      <c r="F714" s="604"/>
      <c r="G714" s="58"/>
      <c r="H714" s="58"/>
      <c r="I714" s="30"/>
      <c r="J714" s="29"/>
      <c r="K714" s="29"/>
      <c r="L714" s="29"/>
      <c r="M714" s="29"/>
      <c r="N714" s="29"/>
      <c r="O714" s="29"/>
      <c r="P714" s="29"/>
      <c r="Q714" s="29"/>
      <c r="R714" s="29"/>
      <c r="S714" s="29"/>
      <c r="T714" s="29"/>
      <c r="U714" s="29"/>
      <c r="V714" s="29"/>
      <c r="W714" s="29"/>
      <c r="X714" s="29"/>
      <c r="Y714" s="29"/>
      <c r="Z714" s="29"/>
      <c r="AA714" s="29"/>
      <c r="AB714" s="29"/>
      <c r="AC714" s="29"/>
      <c r="AD714" s="29"/>
      <c r="AE714" s="29"/>
      <c r="AF714" s="29"/>
      <c r="AG714" s="29"/>
      <c r="AH714" s="29"/>
      <c r="AI714" s="29"/>
      <c r="AJ714" s="29"/>
      <c r="AK714" s="29"/>
      <c r="AL714" s="29"/>
      <c r="AM714" s="29"/>
      <c r="AN714" s="29"/>
      <c r="AO714" s="29"/>
      <c r="AP714" s="29"/>
      <c r="AQ714" s="29"/>
      <c r="AR714" s="29"/>
    </row>
    <row r="715" spans="1:44" ht="12.75" customHeight="1" x14ac:dyDescent="0.25">
      <c r="A715" s="30"/>
      <c r="B715" s="30"/>
      <c r="C715" s="603"/>
      <c r="D715" s="604"/>
      <c r="E715" s="604"/>
      <c r="F715" s="604"/>
      <c r="G715" s="58"/>
      <c r="H715" s="58"/>
      <c r="I715" s="30"/>
      <c r="J715" s="29"/>
      <c r="K715" s="29"/>
      <c r="L715" s="29"/>
      <c r="M715" s="29"/>
      <c r="N715" s="29"/>
      <c r="O715" s="29"/>
      <c r="P715" s="29"/>
      <c r="Q715" s="29"/>
      <c r="R715" s="29"/>
      <c r="S715" s="29"/>
      <c r="T715" s="29"/>
      <c r="U715" s="29"/>
      <c r="V715" s="29"/>
      <c r="W715" s="29"/>
      <c r="X715" s="29"/>
      <c r="Y715" s="29"/>
      <c r="Z715" s="29"/>
      <c r="AA715" s="29"/>
      <c r="AB715" s="29"/>
      <c r="AC715" s="29"/>
      <c r="AD715" s="29"/>
      <c r="AE715" s="29"/>
      <c r="AF715" s="29"/>
      <c r="AG715" s="29"/>
      <c r="AH715" s="29"/>
      <c r="AI715" s="29"/>
      <c r="AJ715" s="29"/>
      <c r="AK715" s="29"/>
      <c r="AL715" s="29"/>
      <c r="AM715" s="29"/>
      <c r="AN715" s="29"/>
      <c r="AO715" s="29"/>
      <c r="AP715" s="29"/>
      <c r="AQ715" s="29"/>
      <c r="AR715" s="29"/>
    </row>
    <row r="716" spans="1:44" ht="12.75" customHeight="1" x14ac:dyDescent="0.25">
      <c r="A716" s="30"/>
      <c r="B716" s="30"/>
      <c r="C716" s="603"/>
      <c r="D716" s="604"/>
      <c r="E716" s="604"/>
      <c r="F716" s="604"/>
      <c r="G716" s="58"/>
      <c r="H716" s="58"/>
      <c r="I716" s="30"/>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c r="AQ716" s="29"/>
      <c r="AR716" s="29"/>
    </row>
    <row r="717" spans="1:44" ht="12.75" customHeight="1" x14ac:dyDescent="0.25">
      <c r="A717" s="30"/>
      <c r="B717" s="30"/>
      <c r="C717" s="603"/>
      <c r="D717" s="604"/>
      <c r="E717" s="604"/>
      <c r="F717" s="604"/>
      <c r="G717" s="58"/>
      <c r="H717" s="58"/>
      <c r="I717" s="30"/>
      <c r="J717" s="29"/>
      <c r="K717" s="29"/>
      <c r="L717" s="29"/>
      <c r="M717" s="29"/>
      <c r="N717" s="29"/>
      <c r="O717" s="29"/>
      <c r="P717" s="29"/>
      <c r="Q717" s="29"/>
      <c r="R717" s="29"/>
      <c r="S717" s="29"/>
      <c r="T717" s="29"/>
      <c r="U717" s="29"/>
      <c r="V717" s="29"/>
      <c r="W717" s="29"/>
      <c r="X717" s="29"/>
      <c r="Y717" s="29"/>
      <c r="Z717" s="29"/>
      <c r="AA717" s="29"/>
      <c r="AB717" s="29"/>
      <c r="AC717" s="29"/>
      <c r="AD717" s="29"/>
      <c r="AE717" s="29"/>
      <c r="AF717" s="29"/>
      <c r="AG717" s="29"/>
      <c r="AH717" s="29"/>
      <c r="AI717" s="29"/>
      <c r="AJ717" s="29"/>
      <c r="AK717" s="29"/>
      <c r="AL717" s="29"/>
      <c r="AM717" s="29"/>
      <c r="AN717" s="29"/>
      <c r="AO717" s="29"/>
      <c r="AP717" s="29"/>
      <c r="AQ717" s="29"/>
      <c r="AR717" s="29"/>
    </row>
    <row r="718" spans="1:44" ht="12.75" customHeight="1" x14ac:dyDescent="0.25">
      <c r="A718" s="30"/>
      <c r="B718" s="30"/>
      <c r="C718" s="603"/>
      <c r="D718" s="604"/>
      <c r="E718" s="604"/>
      <c r="F718" s="604"/>
      <c r="G718" s="58"/>
      <c r="H718" s="58"/>
      <c r="I718" s="30"/>
      <c r="J718" s="29"/>
      <c r="K718" s="29"/>
      <c r="L718" s="29"/>
      <c r="M718" s="29"/>
      <c r="N718" s="29"/>
      <c r="O718" s="29"/>
      <c r="P718" s="29"/>
      <c r="Q718" s="29"/>
      <c r="R718" s="29"/>
      <c r="S718" s="29"/>
      <c r="T718" s="29"/>
      <c r="U718" s="29"/>
      <c r="V718" s="29"/>
      <c r="W718" s="29"/>
      <c r="X718" s="29"/>
      <c r="Y718" s="29"/>
      <c r="Z718" s="29"/>
      <c r="AA718" s="29"/>
      <c r="AB718" s="29"/>
      <c r="AC718" s="29"/>
      <c r="AD718" s="29"/>
      <c r="AE718" s="29"/>
      <c r="AF718" s="29"/>
      <c r="AG718" s="29"/>
      <c r="AH718" s="29"/>
      <c r="AI718" s="29"/>
      <c r="AJ718" s="29"/>
      <c r="AK718" s="29"/>
      <c r="AL718" s="29"/>
      <c r="AM718" s="29"/>
      <c r="AN718" s="29"/>
      <c r="AO718" s="29"/>
      <c r="AP718" s="29"/>
      <c r="AQ718" s="29"/>
      <c r="AR718" s="29"/>
    </row>
    <row r="719" spans="1:44" ht="12.75" customHeight="1" x14ac:dyDescent="0.25">
      <c r="A719" s="30"/>
      <c r="B719" s="30"/>
      <c r="C719" s="603"/>
      <c r="D719" s="604"/>
      <c r="E719" s="604"/>
      <c r="F719" s="604"/>
      <c r="G719" s="58"/>
      <c r="H719" s="58"/>
      <c r="I719" s="30"/>
      <c r="J719" s="29"/>
      <c r="K719" s="29"/>
      <c r="L719" s="29"/>
      <c r="M719" s="29"/>
      <c r="N719" s="29"/>
      <c r="O719" s="29"/>
      <c r="P719" s="29"/>
      <c r="Q719" s="29"/>
      <c r="R719" s="29"/>
      <c r="S719" s="29"/>
      <c r="T719" s="29"/>
      <c r="U719" s="29"/>
      <c r="V719" s="29"/>
      <c r="W719" s="29"/>
      <c r="X719" s="29"/>
      <c r="Y719" s="29"/>
      <c r="Z719" s="29"/>
      <c r="AA719" s="29"/>
      <c r="AB719" s="29"/>
      <c r="AC719" s="29"/>
      <c r="AD719" s="29"/>
      <c r="AE719" s="29"/>
      <c r="AF719" s="29"/>
      <c r="AG719" s="29"/>
      <c r="AH719" s="29"/>
      <c r="AI719" s="29"/>
      <c r="AJ719" s="29"/>
      <c r="AK719" s="29"/>
      <c r="AL719" s="29"/>
      <c r="AM719" s="29"/>
      <c r="AN719" s="29"/>
      <c r="AO719" s="29"/>
      <c r="AP719" s="29"/>
      <c r="AQ719" s="29"/>
      <c r="AR719" s="29"/>
    </row>
    <row r="720" spans="1:44" ht="12.75" customHeight="1" x14ac:dyDescent="0.25">
      <c r="A720" s="30"/>
      <c r="B720" s="30"/>
      <c r="C720" s="603"/>
      <c r="D720" s="604"/>
      <c r="E720" s="604"/>
      <c r="F720" s="604"/>
      <c r="G720" s="58"/>
      <c r="H720" s="58"/>
      <c r="I720" s="30"/>
      <c r="J720" s="29"/>
      <c r="K720" s="29"/>
      <c r="L720" s="29"/>
      <c r="M720" s="29"/>
      <c r="N720" s="29"/>
      <c r="O720" s="29"/>
      <c r="P720" s="29"/>
      <c r="Q720" s="29"/>
      <c r="R720" s="29"/>
      <c r="S720" s="29"/>
      <c r="T720" s="29"/>
      <c r="U720" s="29"/>
      <c r="V720" s="29"/>
      <c r="W720" s="29"/>
      <c r="X720" s="29"/>
      <c r="Y720" s="29"/>
      <c r="Z720" s="29"/>
      <c r="AA720" s="29"/>
      <c r="AB720" s="29"/>
      <c r="AC720" s="29"/>
      <c r="AD720" s="29"/>
      <c r="AE720" s="29"/>
      <c r="AF720" s="29"/>
      <c r="AG720" s="29"/>
      <c r="AH720" s="29"/>
      <c r="AI720" s="29"/>
      <c r="AJ720" s="29"/>
      <c r="AK720" s="29"/>
      <c r="AL720" s="29"/>
      <c r="AM720" s="29"/>
      <c r="AN720" s="29"/>
      <c r="AO720" s="29"/>
      <c r="AP720" s="29"/>
      <c r="AQ720" s="29"/>
      <c r="AR720" s="29"/>
    </row>
    <row r="721" spans="1:44" ht="12.75" customHeight="1" x14ac:dyDescent="0.25">
      <c r="A721" s="30"/>
      <c r="B721" s="30"/>
      <c r="C721" s="603"/>
      <c r="D721" s="604"/>
      <c r="E721" s="604"/>
      <c r="F721" s="604"/>
      <c r="G721" s="58"/>
      <c r="H721" s="58"/>
      <c r="I721" s="30"/>
      <c r="J721" s="29"/>
      <c r="K721" s="29"/>
      <c r="L721" s="29"/>
      <c r="M721" s="29"/>
      <c r="N721" s="29"/>
      <c r="O721" s="29"/>
      <c r="P721" s="29"/>
      <c r="Q721" s="29"/>
      <c r="R721" s="29"/>
      <c r="S721" s="29"/>
      <c r="T721" s="29"/>
      <c r="U721" s="29"/>
      <c r="V721" s="29"/>
      <c r="W721" s="29"/>
      <c r="X721" s="29"/>
      <c r="Y721" s="29"/>
      <c r="Z721" s="29"/>
      <c r="AA721" s="29"/>
      <c r="AB721" s="29"/>
      <c r="AC721" s="29"/>
      <c r="AD721" s="29"/>
      <c r="AE721" s="29"/>
      <c r="AF721" s="29"/>
      <c r="AG721" s="29"/>
      <c r="AH721" s="29"/>
      <c r="AI721" s="29"/>
      <c r="AJ721" s="29"/>
      <c r="AK721" s="29"/>
      <c r="AL721" s="29"/>
      <c r="AM721" s="29"/>
      <c r="AN721" s="29"/>
      <c r="AO721" s="29"/>
      <c r="AP721" s="29"/>
      <c r="AQ721" s="29"/>
      <c r="AR721" s="29"/>
    </row>
    <row r="722" spans="1:44" ht="12.75" customHeight="1" x14ac:dyDescent="0.25">
      <c r="A722" s="30"/>
      <c r="B722" s="30"/>
      <c r="C722" s="603"/>
      <c r="D722" s="604"/>
      <c r="E722" s="604"/>
      <c r="F722" s="604"/>
      <c r="G722" s="58"/>
      <c r="H722" s="58"/>
      <c r="I722" s="30"/>
      <c r="J722" s="29"/>
      <c r="K722" s="29"/>
      <c r="L722" s="29"/>
      <c r="M722" s="29"/>
      <c r="N722" s="29"/>
      <c r="O722" s="29"/>
      <c r="P722" s="29"/>
      <c r="Q722" s="29"/>
      <c r="R722" s="29"/>
      <c r="S722" s="29"/>
      <c r="T722" s="29"/>
      <c r="U722" s="29"/>
      <c r="V722" s="29"/>
      <c r="W722" s="29"/>
      <c r="X722" s="29"/>
      <c r="Y722" s="29"/>
      <c r="Z722" s="29"/>
      <c r="AA722" s="29"/>
      <c r="AB722" s="29"/>
      <c r="AC722" s="29"/>
      <c r="AD722" s="29"/>
      <c r="AE722" s="29"/>
      <c r="AF722" s="29"/>
      <c r="AG722" s="29"/>
      <c r="AH722" s="29"/>
      <c r="AI722" s="29"/>
      <c r="AJ722" s="29"/>
      <c r="AK722" s="29"/>
      <c r="AL722" s="29"/>
      <c r="AM722" s="29"/>
      <c r="AN722" s="29"/>
      <c r="AO722" s="29"/>
      <c r="AP722" s="29"/>
      <c r="AQ722" s="29"/>
      <c r="AR722" s="29"/>
    </row>
    <row r="723" spans="1:44" ht="12.75" customHeight="1" x14ac:dyDescent="0.25">
      <c r="A723" s="30"/>
      <c r="B723" s="30"/>
      <c r="C723" s="603"/>
      <c r="D723" s="604"/>
      <c r="E723" s="604"/>
      <c r="F723" s="604"/>
      <c r="G723" s="58"/>
      <c r="H723" s="58"/>
      <c r="I723" s="30"/>
      <c r="J723" s="29"/>
      <c r="K723" s="29"/>
      <c r="L723" s="29"/>
      <c r="M723" s="29"/>
      <c r="N723" s="29"/>
      <c r="O723" s="29"/>
      <c r="P723" s="29"/>
      <c r="Q723" s="29"/>
      <c r="R723" s="29"/>
      <c r="S723" s="29"/>
      <c r="T723" s="29"/>
      <c r="U723" s="29"/>
      <c r="V723" s="29"/>
      <c r="W723" s="29"/>
      <c r="X723" s="29"/>
      <c r="Y723" s="29"/>
      <c r="Z723" s="29"/>
      <c r="AA723" s="29"/>
      <c r="AB723" s="29"/>
      <c r="AC723" s="29"/>
      <c r="AD723" s="29"/>
      <c r="AE723" s="29"/>
      <c r="AF723" s="29"/>
      <c r="AG723" s="29"/>
      <c r="AH723" s="29"/>
      <c r="AI723" s="29"/>
      <c r="AJ723" s="29"/>
      <c r="AK723" s="29"/>
      <c r="AL723" s="29"/>
      <c r="AM723" s="29"/>
      <c r="AN723" s="29"/>
      <c r="AO723" s="29"/>
      <c r="AP723" s="29"/>
      <c r="AQ723" s="29"/>
      <c r="AR723" s="29"/>
    </row>
    <row r="724" spans="1:44" ht="12.75" customHeight="1" x14ac:dyDescent="0.25">
      <c r="A724" s="30"/>
      <c r="B724" s="30"/>
      <c r="C724" s="603"/>
      <c r="D724" s="604"/>
      <c r="E724" s="604"/>
      <c r="F724" s="604"/>
      <c r="G724" s="58"/>
      <c r="H724" s="58"/>
      <c r="I724" s="30"/>
      <c r="J724" s="29"/>
      <c r="K724" s="29"/>
      <c r="L724" s="29"/>
      <c r="M724" s="29"/>
      <c r="N724" s="29"/>
      <c r="O724" s="29"/>
      <c r="P724" s="29"/>
      <c r="Q724" s="29"/>
      <c r="R724" s="29"/>
      <c r="S724" s="29"/>
      <c r="T724" s="29"/>
      <c r="U724" s="29"/>
      <c r="V724" s="29"/>
      <c r="W724" s="29"/>
      <c r="X724" s="29"/>
      <c r="Y724" s="29"/>
      <c r="Z724" s="29"/>
      <c r="AA724" s="29"/>
      <c r="AB724" s="29"/>
      <c r="AC724" s="29"/>
      <c r="AD724" s="29"/>
      <c r="AE724" s="29"/>
      <c r="AF724" s="29"/>
      <c r="AG724" s="29"/>
      <c r="AH724" s="29"/>
      <c r="AI724" s="29"/>
      <c r="AJ724" s="29"/>
      <c r="AK724" s="29"/>
      <c r="AL724" s="29"/>
      <c r="AM724" s="29"/>
      <c r="AN724" s="29"/>
      <c r="AO724" s="29"/>
      <c r="AP724" s="29"/>
      <c r="AQ724" s="29"/>
      <c r="AR724" s="29"/>
    </row>
    <row r="725" spans="1:44" ht="12.75" customHeight="1" x14ac:dyDescent="0.25">
      <c r="A725" s="30"/>
      <c r="B725" s="30"/>
      <c r="C725" s="603"/>
      <c r="D725" s="604"/>
      <c r="E725" s="604"/>
      <c r="F725" s="604"/>
      <c r="G725" s="58"/>
      <c r="H725" s="58"/>
      <c r="I725" s="30"/>
      <c r="J725" s="29"/>
      <c r="K725" s="29"/>
      <c r="L725" s="29"/>
      <c r="M725" s="29"/>
      <c r="N725" s="29"/>
      <c r="O725" s="29"/>
      <c r="P725" s="29"/>
      <c r="Q725" s="29"/>
      <c r="R725" s="29"/>
      <c r="S725" s="29"/>
      <c r="T725" s="29"/>
      <c r="U725" s="29"/>
      <c r="V725" s="29"/>
      <c r="W725" s="29"/>
      <c r="X725" s="29"/>
      <c r="Y725" s="29"/>
      <c r="Z725" s="29"/>
      <c r="AA725" s="29"/>
      <c r="AB725" s="29"/>
      <c r="AC725" s="29"/>
      <c r="AD725" s="29"/>
      <c r="AE725" s="29"/>
      <c r="AF725" s="29"/>
      <c r="AG725" s="29"/>
      <c r="AH725" s="29"/>
      <c r="AI725" s="29"/>
      <c r="AJ725" s="29"/>
      <c r="AK725" s="29"/>
      <c r="AL725" s="29"/>
      <c r="AM725" s="29"/>
      <c r="AN725" s="29"/>
      <c r="AO725" s="29"/>
      <c r="AP725" s="29"/>
      <c r="AQ725" s="29"/>
      <c r="AR725" s="29"/>
    </row>
    <row r="726" spans="1:44" ht="12.75" customHeight="1" x14ac:dyDescent="0.25">
      <c r="A726" s="30"/>
      <c r="B726" s="30"/>
      <c r="C726" s="603"/>
      <c r="D726" s="604"/>
      <c r="E726" s="604"/>
      <c r="F726" s="604"/>
      <c r="G726" s="58"/>
      <c r="H726" s="58"/>
      <c r="I726" s="30"/>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c r="AQ726" s="29"/>
      <c r="AR726" s="29"/>
    </row>
    <row r="727" spans="1:44" ht="12.75" customHeight="1" x14ac:dyDescent="0.25">
      <c r="A727" s="30"/>
      <c r="B727" s="30"/>
      <c r="C727" s="603"/>
      <c r="D727" s="604"/>
      <c r="E727" s="604"/>
      <c r="F727" s="604"/>
      <c r="G727" s="58"/>
      <c r="H727" s="58"/>
      <c r="I727" s="30"/>
      <c r="J727" s="29"/>
      <c r="K727" s="29"/>
      <c r="L727" s="29"/>
      <c r="M727" s="29"/>
      <c r="N727" s="29"/>
      <c r="O727" s="29"/>
      <c r="P727" s="29"/>
      <c r="Q727" s="29"/>
      <c r="R727" s="29"/>
      <c r="S727" s="29"/>
      <c r="T727" s="29"/>
      <c r="U727" s="29"/>
      <c r="V727" s="29"/>
      <c r="W727" s="29"/>
      <c r="X727" s="29"/>
      <c r="Y727" s="29"/>
      <c r="Z727" s="29"/>
      <c r="AA727" s="29"/>
      <c r="AB727" s="29"/>
      <c r="AC727" s="29"/>
      <c r="AD727" s="29"/>
      <c r="AE727" s="29"/>
      <c r="AF727" s="29"/>
      <c r="AG727" s="29"/>
      <c r="AH727" s="29"/>
      <c r="AI727" s="29"/>
      <c r="AJ727" s="29"/>
      <c r="AK727" s="29"/>
      <c r="AL727" s="29"/>
      <c r="AM727" s="29"/>
      <c r="AN727" s="29"/>
      <c r="AO727" s="29"/>
      <c r="AP727" s="29"/>
      <c r="AQ727" s="29"/>
      <c r="AR727" s="29"/>
    </row>
    <row r="728" spans="1:44" ht="12.75" customHeight="1" x14ac:dyDescent="0.25">
      <c r="A728" s="30"/>
      <c r="B728" s="30"/>
      <c r="C728" s="603"/>
      <c r="D728" s="604"/>
      <c r="E728" s="604"/>
      <c r="F728" s="604"/>
      <c r="G728" s="58"/>
      <c r="H728" s="58"/>
      <c r="I728" s="30"/>
      <c r="J728" s="29"/>
      <c r="K728" s="29"/>
      <c r="L728" s="29"/>
      <c r="M728" s="29"/>
      <c r="N728" s="29"/>
      <c r="O728" s="29"/>
      <c r="P728" s="29"/>
      <c r="Q728" s="29"/>
      <c r="R728" s="29"/>
      <c r="S728" s="29"/>
      <c r="T728" s="29"/>
      <c r="U728" s="29"/>
      <c r="V728" s="29"/>
      <c r="W728" s="29"/>
      <c r="X728" s="29"/>
      <c r="Y728" s="29"/>
      <c r="Z728" s="29"/>
      <c r="AA728" s="29"/>
      <c r="AB728" s="29"/>
      <c r="AC728" s="29"/>
      <c r="AD728" s="29"/>
      <c r="AE728" s="29"/>
      <c r="AF728" s="29"/>
      <c r="AG728" s="29"/>
      <c r="AH728" s="29"/>
      <c r="AI728" s="29"/>
      <c r="AJ728" s="29"/>
      <c r="AK728" s="29"/>
      <c r="AL728" s="29"/>
      <c r="AM728" s="29"/>
      <c r="AN728" s="29"/>
      <c r="AO728" s="29"/>
      <c r="AP728" s="29"/>
      <c r="AQ728" s="29"/>
      <c r="AR728" s="29"/>
    </row>
    <row r="729" spans="1:44" ht="12.75" customHeight="1" x14ac:dyDescent="0.25">
      <c r="A729" s="30"/>
      <c r="B729" s="30"/>
      <c r="C729" s="603"/>
      <c r="D729" s="604"/>
      <c r="E729" s="604"/>
      <c r="F729" s="604"/>
      <c r="G729" s="58"/>
      <c r="H729" s="58"/>
      <c r="I729" s="30"/>
      <c r="J729" s="29"/>
      <c r="K729" s="29"/>
      <c r="L729" s="29"/>
      <c r="M729" s="29"/>
      <c r="N729" s="29"/>
      <c r="O729" s="29"/>
      <c r="P729" s="29"/>
      <c r="Q729" s="29"/>
      <c r="R729" s="29"/>
      <c r="S729" s="29"/>
      <c r="T729" s="29"/>
      <c r="U729" s="29"/>
      <c r="V729" s="29"/>
      <c r="W729" s="29"/>
      <c r="X729" s="29"/>
      <c r="Y729" s="29"/>
      <c r="Z729" s="29"/>
      <c r="AA729" s="29"/>
      <c r="AB729" s="29"/>
      <c r="AC729" s="29"/>
      <c r="AD729" s="29"/>
      <c r="AE729" s="29"/>
      <c r="AF729" s="29"/>
      <c r="AG729" s="29"/>
      <c r="AH729" s="29"/>
      <c r="AI729" s="29"/>
      <c r="AJ729" s="29"/>
      <c r="AK729" s="29"/>
      <c r="AL729" s="29"/>
      <c r="AM729" s="29"/>
      <c r="AN729" s="29"/>
      <c r="AO729" s="29"/>
      <c r="AP729" s="29"/>
      <c r="AQ729" s="29"/>
      <c r="AR729" s="29"/>
    </row>
    <row r="730" spans="1:44" ht="12.75" customHeight="1" x14ac:dyDescent="0.25">
      <c r="A730" s="30"/>
      <c r="B730" s="30"/>
      <c r="C730" s="603"/>
      <c r="D730" s="604"/>
      <c r="E730" s="604"/>
      <c r="F730" s="604"/>
      <c r="G730" s="58"/>
      <c r="H730" s="58"/>
      <c r="I730" s="30"/>
      <c r="J730" s="29"/>
      <c r="K730" s="29"/>
      <c r="L730" s="29"/>
      <c r="M730" s="29"/>
      <c r="N730" s="29"/>
      <c r="O730" s="29"/>
      <c r="P730" s="29"/>
      <c r="Q730" s="29"/>
      <c r="R730" s="29"/>
      <c r="S730" s="29"/>
      <c r="T730" s="29"/>
      <c r="U730" s="29"/>
      <c r="V730" s="29"/>
      <c r="W730" s="29"/>
      <c r="X730" s="29"/>
      <c r="Y730" s="29"/>
      <c r="Z730" s="29"/>
      <c r="AA730" s="29"/>
      <c r="AB730" s="29"/>
      <c r="AC730" s="29"/>
      <c r="AD730" s="29"/>
      <c r="AE730" s="29"/>
      <c r="AF730" s="29"/>
      <c r="AG730" s="29"/>
      <c r="AH730" s="29"/>
      <c r="AI730" s="29"/>
      <c r="AJ730" s="29"/>
      <c r="AK730" s="29"/>
      <c r="AL730" s="29"/>
      <c r="AM730" s="29"/>
      <c r="AN730" s="29"/>
      <c r="AO730" s="29"/>
      <c r="AP730" s="29"/>
      <c r="AQ730" s="29"/>
      <c r="AR730" s="29"/>
    </row>
    <row r="731" spans="1:44" ht="12.75" customHeight="1" x14ac:dyDescent="0.25">
      <c r="A731" s="30"/>
      <c r="B731" s="30"/>
      <c r="C731" s="603"/>
      <c r="D731" s="604"/>
      <c r="E731" s="604"/>
      <c r="F731" s="604"/>
      <c r="G731" s="58"/>
      <c r="H731" s="58"/>
      <c r="I731" s="30"/>
      <c r="J731" s="29"/>
      <c r="K731" s="29"/>
      <c r="L731" s="29"/>
      <c r="M731" s="29"/>
      <c r="N731" s="29"/>
      <c r="O731" s="29"/>
      <c r="P731" s="29"/>
      <c r="Q731" s="29"/>
      <c r="R731" s="29"/>
      <c r="S731" s="29"/>
      <c r="T731" s="29"/>
      <c r="U731" s="29"/>
      <c r="V731" s="29"/>
      <c r="W731" s="29"/>
      <c r="X731" s="29"/>
      <c r="Y731" s="29"/>
      <c r="Z731" s="29"/>
      <c r="AA731" s="29"/>
      <c r="AB731" s="29"/>
      <c r="AC731" s="29"/>
      <c r="AD731" s="29"/>
      <c r="AE731" s="29"/>
      <c r="AF731" s="29"/>
      <c r="AG731" s="29"/>
      <c r="AH731" s="29"/>
      <c r="AI731" s="29"/>
      <c r="AJ731" s="29"/>
      <c r="AK731" s="29"/>
      <c r="AL731" s="29"/>
      <c r="AM731" s="29"/>
      <c r="AN731" s="29"/>
      <c r="AO731" s="29"/>
      <c r="AP731" s="29"/>
      <c r="AQ731" s="29"/>
      <c r="AR731" s="29"/>
    </row>
    <row r="732" spans="1:44" ht="12.75" customHeight="1" x14ac:dyDescent="0.25">
      <c r="A732" s="30"/>
      <c r="B732" s="30"/>
      <c r="C732" s="603"/>
      <c r="D732" s="604"/>
      <c r="E732" s="604"/>
      <c r="F732" s="604"/>
      <c r="G732" s="58"/>
      <c r="H732" s="58"/>
      <c r="I732" s="30"/>
      <c r="J732" s="29"/>
      <c r="K732" s="29"/>
      <c r="L732" s="29"/>
      <c r="M732" s="29"/>
      <c r="N732" s="29"/>
      <c r="O732" s="29"/>
      <c r="P732" s="29"/>
      <c r="Q732" s="29"/>
      <c r="R732" s="29"/>
      <c r="S732" s="29"/>
      <c r="T732" s="29"/>
      <c r="U732" s="29"/>
      <c r="V732" s="29"/>
      <c r="W732" s="29"/>
      <c r="X732" s="29"/>
      <c r="Y732" s="29"/>
      <c r="Z732" s="29"/>
      <c r="AA732" s="29"/>
      <c r="AB732" s="29"/>
      <c r="AC732" s="29"/>
      <c r="AD732" s="29"/>
      <c r="AE732" s="29"/>
      <c r="AF732" s="29"/>
      <c r="AG732" s="29"/>
      <c r="AH732" s="29"/>
      <c r="AI732" s="29"/>
      <c r="AJ732" s="29"/>
      <c r="AK732" s="29"/>
      <c r="AL732" s="29"/>
      <c r="AM732" s="29"/>
      <c r="AN732" s="29"/>
      <c r="AO732" s="29"/>
      <c r="AP732" s="29"/>
      <c r="AQ732" s="29"/>
      <c r="AR732" s="29"/>
    </row>
    <row r="733" spans="1:44" ht="12.75" customHeight="1" x14ac:dyDescent="0.25">
      <c r="A733" s="30"/>
      <c r="B733" s="30"/>
      <c r="C733" s="603"/>
      <c r="D733" s="604"/>
      <c r="E733" s="604"/>
      <c r="F733" s="604"/>
      <c r="G733" s="58"/>
      <c r="H733" s="58"/>
      <c r="I733" s="30"/>
      <c r="J733" s="29"/>
      <c r="K733" s="29"/>
      <c r="L733" s="29"/>
      <c r="M733" s="29"/>
      <c r="N733" s="29"/>
      <c r="O733" s="29"/>
      <c r="P733" s="29"/>
      <c r="Q733" s="29"/>
      <c r="R733" s="29"/>
      <c r="S733" s="29"/>
      <c r="T733" s="29"/>
      <c r="U733" s="29"/>
      <c r="V733" s="29"/>
      <c r="W733" s="29"/>
      <c r="X733" s="29"/>
      <c r="Y733" s="29"/>
      <c r="Z733" s="29"/>
      <c r="AA733" s="29"/>
      <c r="AB733" s="29"/>
      <c r="AC733" s="29"/>
      <c r="AD733" s="29"/>
      <c r="AE733" s="29"/>
      <c r="AF733" s="29"/>
      <c r="AG733" s="29"/>
      <c r="AH733" s="29"/>
      <c r="AI733" s="29"/>
      <c r="AJ733" s="29"/>
      <c r="AK733" s="29"/>
      <c r="AL733" s="29"/>
      <c r="AM733" s="29"/>
      <c r="AN733" s="29"/>
      <c r="AO733" s="29"/>
      <c r="AP733" s="29"/>
      <c r="AQ733" s="29"/>
      <c r="AR733" s="29"/>
    </row>
    <row r="734" spans="1:44" ht="12.75" customHeight="1" x14ac:dyDescent="0.25">
      <c r="A734" s="30"/>
      <c r="B734" s="30"/>
      <c r="C734" s="603"/>
      <c r="D734" s="604"/>
      <c r="E734" s="604"/>
      <c r="F734" s="604"/>
      <c r="G734" s="58"/>
      <c r="H734" s="58"/>
      <c r="I734" s="30"/>
      <c r="J734" s="29"/>
      <c r="K734" s="29"/>
      <c r="L734" s="29"/>
      <c r="M734" s="29"/>
      <c r="N734" s="29"/>
      <c r="O734" s="29"/>
      <c r="P734" s="29"/>
      <c r="Q734" s="29"/>
      <c r="R734" s="29"/>
      <c r="S734" s="29"/>
      <c r="T734" s="29"/>
      <c r="U734" s="29"/>
      <c r="V734" s="29"/>
      <c r="W734" s="29"/>
      <c r="X734" s="29"/>
      <c r="Y734" s="29"/>
      <c r="Z734" s="29"/>
      <c r="AA734" s="29"/>
      <c r="AB734" s="29"/>
      <c r="AC734" s="29"/>
      <c r="AD734" s="29"/>
      <c r="AE734" s="29"/>
      <c r="AF734" s="29"/>
      <c r="AG734" s="29"/>
      <c r="AH734" s="29"/>
      <c r="AI734" s="29"/>
      <c r="AJ734" s="29"/>
      <c r="AK734" s="29"/>
      <c r="AL734" s="29"/>
      <c r="AM734" s="29"/>
      <c r="AN734" s="29"/>
      <c r="AO734" s="29"/>
      <c r="AP734" s="29"/>
      <c r="AQ734" s="29"/>
      <c r="AR734" s="29"/>
    </row>
    <row r="735" spans="1:44" ht="12.75" customHeight="1" x14ac:dyDescent="0.25">
      <c r="A735" s="30"/>
      <c r="B735" s="30"/>
      <c r="C735" s="603"/>
      <c r="D735" s="604"/>
      <c r="E735" s="604"/>
      <c r="F735" s="604"/>
      <c r="G735" s="58"/>
      <c r="H735" s="58"/>
      <c r="I735" s="30"/>
      <c r="J735" s="29"/>
      <c r="K735" s="29"/>
      <c r="L735" s="29"/>
      <c r="M735" s="29"/>
      <c r="N735" s="29"/>
      <c r="O735" s="29"/>
      <c r="P735" s="29"/>
      <c r="Q735" s="29"/>
      <c r="R735" s="29"/>
      <c r="S735" s="29"/>
      <c r="T735" s="29"/>
      <c r="U735" s="29"/>
      <c r="V735" s="29"/>
      <c r="W735" s="29"/>
      <c r="X735" s="29"/>
      <c r="Y735" s="29"/>
      <c r="Z735" s="29"/>
      <c r="AA735" s="29"/>
      <c r="AB735" s="29"/>
      <c r="AC735" s="29"/>
      <c r="AD735" s="29"/>
      <c r="AE735" s="29"/>
      <c r="AF735" s="29"/>
      <c r="AG735" s="29"/>
      <c r="AH735" s="29"/>
      <c r="AI735" s="29"/>
      <c r="AJ735" s="29"/>
      <c r="AK735" s="29"/>
      <c r="AL735" s="29"/>
      <c r="AM735" s="29"/>
      <c r="AN735" s="29"/>
      <c r="AO735" s="29"/>
      <c r="AP735" s="29"/>
      <c r="AQ735" s="29"/>
      <c r="AR735" s="29"/>
    </row>
    <row r="736" spans="1:44" ht="12.75" customHeight="1" x14ac:dyDescent="0.25">
      <c r="A736" s="30"/>
      <c r="B736" s="30"/>
      <c r="C736" s="603"/>
      <c r="D736" s="604"/>
      <c r="E736" s="604"/>
      <c r="F736" s="604"/>
      <c r="G736" s="58"/>
      <c r="H736" s="58"/>
      <c r="I736" s="30"/>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c r="AQ736" s="29"/>
      <c r="AR736" s="29"/>
    </row>
    <row r="737" spans="1:44" ht="12.75" customHeight="1" x14ac:dyDescent="0.25">
      <c r="A737" s="30"/>
      <c r="B737" s="30"/>
      <c r="C737" s="603"/>
      <c r="D737" s="604"/>
      <c r="E737" s="604"/>
      <c r="F737" s="604"/>
      <c r="G737" s="58"/>
      <c r="H737" s="58"/>
      <c r="I737" s="30"/>
      <c r="J737" s="29"/>
      <c r="K737" s="29"/>
      <c r="L737" s="29"/>
      <c r="M737" s="29"/>
      <c r="N737" s="29"/>
      <c r="O737" s="29"/>
      <c r="P737" s="29"/>
      <c r="Q737" s="29"/>
      <c r="R737" s="29"/>
      <c r="S737" s="29"/>
      <c r="T737" s="29"/>
      <c r="U737" s="29"/>
      <c r="V737" s="29"/>
      <c r="W737" s="29"/>
      <c r="X737" s="29"/>
      <c r="Y737" s="29"/>
      <c r="Z737" s="29"/>
      <c r="AA737" s="29"/>
      <c r="AB737" s="29"/>
      <c r="AC737" s="29"/>
      <c r="AD737" s="29"/>
      <c r="AE737" s="29"/>
      <c r="AF737" s="29"/>
      <c r="AG737" s="29"/>
      <c r="AH737" s="29"/>
      <c r="AI737" s="29"/>
      <c r="AJ737" s="29"/>
      <c r="AK737" s="29"/>
      <c r="AL737" s="29"/>
      <c r="AM737" s="29"/>
      <c r="AN737" s="29"/>
      <c r="AO737" s="29"/>
      <c r="AP737" s="29"/>
      <c r="AQ737" s="29"/>
      <c r="AR737" s="29"/>
    </row>
    <row r="738" spans="1:44" ht="12.75" customHeight="1" x14ac:dyDescent="0.25">
      <c r="A738" s="30"/>
      <c r="B738" s="30"/>
      <c r="C738" s="603"/>
      <c r="D738" s="604"/>
      <c r="E738" s="604"/>
      <c r="F738" s="604"/>
      <c r="G738" s="58"/>
      <c r="H738" s="58"/>
      <c r="I738" s="30"/>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c r="AN738" s="29"/>
      <c r="AO738" s="29"/>
      <c r="AP738" s="29"/>
      <c r="AQ738" s="29"/>
      <c r="AR738" s="29"/>
    </row>
    <row r="739" spans="1:44" ht="12.75" customHeight="1" x14ac:dyDescent="0.25">
      <c r="A739" s="30"/>
      <c r="B739" s="30"/>
      <c r="C739" s="603"/>
      <c r="D739" s="604"/>
      <c r="E739" s="604"/>
      <c r="F739" s="604"/>
      <c r="G739" s="58"/>
      <c r="H739" s="58"/>
      <c r="I739" s="30"/>
      <c r="J739" s="29"/>
      <c r="K739" s="29"/>
      <c r="L739" s="29"/>
      <c r="M739" s="29"/>
      <c r="N739" s="29"/>
      <c r="O739" s="29"/>
      <c r="P739" s="29"/>
      <c r="Q739" s="29"/>
      <c r="R739" s="29"/>
      <c r="S739" s="29"/>
      <c r="T739" s="29"/>
      <c r="U739" s="29"/>
      <c r="V739" s="29"/>
      <c r="W739" s="29"/>
      <c r="X739" s="29"/>
      <c r="Y739" s="29"/>
      <c r="Z739" s="29"/>
      <c r="AA739" s="29"/>
      <c r="AB739" s="29"/>
      <c r="AC739" s="29"/>
      <c r="AD739" s="29"/>
      <c r="AE739" s="29"/>
      <c r="AF739" s="29"/>
      <c r="AG739" s="29"/>
      <c r="AH739" s="29"/>
      <c r="AI739" s="29"/>
      <c r="AJ739" s="29"/>
      <c r="AK739" s="29"/>
      <c r="AL739" s="29"/>
      <c r="AM739" s="29"/>
      <c r="AN739" s="29"/>
      <c r="AO739" s="29"/>
      <c r="AP739" s="29"/>
      <c r="AQ739" s="29"/>
      <c r="AR739" s="29"/>
    </row>
    <row r="740" spans="1:44" ht="12.75" customHeight="1" x14ac:dyDescent="0.25">
      <c r="A740" s="30"/>
      <c r="B740" s="30"/>
      <c r="C740" s="603"/>
      <c r="D740" s="604"/>
      <c r="E740" s="604"/>
      <c r="F740" s="604"/>
      <c r="G740" s="58"/>
      <c r="H740" s="58"/>
      <c r="I740" s="30"/>
      <c r="J740" s="29"/>
      <c r="K740" s="29"/>
      <c r="L740" s="29"/>
      <c r="M740" s="29"/>
      <c r="N740" s="29"/>
      <c r="O740" s="29"/>
      <c r="P740" s="29"/>
      <c r="Q740" s="29"/>
      <c r="R740" s="29"/>
      <c r="S740" s="29"/>
      <c r="T740" s="29"/>
      <c r="U740" s="29"/>
      <c r="V740" s="29"/>
      <c r="W740" s="29"/>
      <c r="X740" s="29"/>
      <c r="Y740" s="29"/>
      <c r="Z740" s="29"/>
      <c r="AA740" s="29"/>
      <c r="AB740" s="29"/>
      <c r="AC740" s="29"/>
      <c r="AD740" s="29"/>
      <c r="AE740" s="29"/>
      <c r="AF740" s="29"/>
      <c r="AG740" s="29"/>
      <c r="AH740" s="29"/>
      <c r="AI740" s="29"/>
      <c r="AJ740" s="29"/>
      <c r="AK740" s="29"/>
      <c r="AL740" s="29"/>
      <c r="AM740" s="29"/>
      <c r="AN740" s="29"/>
      <c r="AO740" s="29"/>
      <c r="AP740" s="29"/>
      <c r="AQ740" s="29"/>
      <c r="AR740" s="29"/>
    </row>
    <row r="741" spans="1:44" ht="12.75" customHeight="1" x14ac:dyDescent="0.25">
      <c r="A741" s="30"/>
      <c r="B741" s="30"/>
      <c r="C741" s="603"/>
      <c r="D741" s="604"/>
      <c r="E741" s="604"/>
      <c r="F741" s="604"/>
      <c r="G741" s="58"/>
      <c r="H741" s="58"/>
      <c r="I741" s="30"/>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c r="AN741" s="29"/>
      <c r="AO741" s="29"/>
      <c r="AP741" s="29"/>
      <c r="AQ741" s="29"/>
      <c r="AR741" s="29"/>
    </row>
    <row r="742" spans="1:44" ht="12.75" customHeight="1" x14ac:dyDescent="0.25">
      <c r="A742" s="30"/>
      <c r="B742" s="30"/>
      <c r="C742" s="603"/>
      <c r="D742" s="604"/>
      <c r="E742" s="604"/>
      <c r="F742" s="604"/>
      <c r="G742" s="58"/>
      <c r="H742" s="58"/>
      <c r="I742" s="30"/>
      <c r="J742" s="29"/>
      <c r="K742" s="29"/>
      <c r="L742" s="29"/>
      <c r="M742" s="29"/>
      <c r="N742" s="29"/>
      <c r="O742" s="29"/>
      <c r="P742" s="29"/>
      <c r="Q742" s="29"/>
      <c r="R742" s="29"/>
      <c r="S742" s="29"/>
      <c r="T742" s="29"/>
      <c r="U742" s="29"/>
      <c r="V742" s="29"/>
      <c r="W742" s="29"/>
      <c r="X742" s="29"/>
      <c r="Y742" s="29"/>
      <c r="Z742" s="29"/>
      <c r="AA742" s="29"/>
      <c r="AB742" s="29"/>
      <c r="AC742" s="29"/>
      <c r="AD742" s="29"/>
      <c r="AE742" s="29"/>
      <c r="AF742" s="29"/>
      <c r="AG742" s="29"/>
      <c r="AH742" s="29"/>
      <c r="AI742" s="29"/>
      <c r="AJ742" s="29"/>
      <c r="AK742" s="29"/>
      <c r="AL742" s="29"/>
      <c r="AM742" s="29"/>
      <c r="AN742" s="29"/>
      <c r="AO742" s="29"/>
      <c r="AP742" s="29"/>
      <c r="AQ742" s="29"/>
      <c r="AR742" s="29"/>
    </row>
    <row r="743" spans="1:44" ht="12.75" customHeight="1" x14ac:dyDescent="0.25">
      <c r="A743" s="30"/>
      <c r="B743" s="30"/>
      <c r="C743" s="603"/>
      <c r="D743" s="604"/>
      <c r="E743" s="604"/>
      <c r="F743" s="604"/>
      <c r="G743" s="58"/>
      <c r="H743" s="58"/>
      <c r="I743" s="30"/>
      <c r="J743" s="29"/>
      <c r="K743" s="29"/>
      <c r="L743" s="29"/>
      <c r="M743" s="29"/>
      <c r="N743" s="29"/>
      <c r="O743" s="29"/>
      <c r="P743" s="29"/>
      <c r="Q743" s="29"/>
      <c r="R743" s="29"/>
      <c r="S743" s="29"/>
      <c r="T743" s="29"/>
      <c r="U743" s="29"/>
      <c r="V743" s="29"/>
      <c r="W743" s="29"/>
      <c r="X743" s="29"/>
      <c r="Y743" s="29"/>
      <c r="Z743" s="29"/>
      <c r="AA743" s="29"/>
      <c r="AB743" s="29"/>
      <c r="AC743" s="29"/>
      <c r="AD743" s="29"/>
      <c r="AE743" s="29"/>
      <c r="AF743" s="29"/>
      <c r="AG743" s="29"/>
      <c r="AH743" s="29"/>
      <c r="AI743" s="29"/>
      <c r="AJ743" s="29"/>
      <c r="AK743" s="29"/>
      <c r="AL743" s="29"/>
      <c r="AM743" s="29"/>
      <c r="AN743" s="29"/>
      <c r="AO743" s="29"/>
      <c r="AP743" s="29"/>
      <c r="AQ743" s="29"/>
      <c r="AR743" s="29"/>
    </row>
    <row r="744" spans="1:44" ht="12.75" customHeight="1" x14ac:dyDescent="0.25">
      <c r="A744" s="30"/>
      <c r="B744" s="30"/>
      <c r="C744" s="603"/>
      <c r="D744" s="604"/>
      <c r="E744" s="604"/>
      <c r="F744" s="604"/>
      <c r="G744" s="58"/>
      <c r="H744" s="58"/>
      <c r="I744" s="30"/>
      <c r="J744" s="29"/>
      <c r="K744" s="29"/>
      <c r="L744" s="29"/>
      <c r="M744" s="29"/>
      <c r="N744" s="29"/>
      <c r="O744" s="29"/>
      <c r="P744" s="29"/>
      <c r="Q744" s="29"/>
      <c r="R744" s="29"/>
      <c r="S744" s="29"/>
      <c r="T744" s="29"/>
      <c r="U744" s="29"/>
      <c r="V744" s="29"/>
      <c r="W744" s="29"/>
      <c r="X744" s="29"/>
      <c r="Y744" s="29"/>
      <c r="Z744" s="29"/>
      <c r="AA744" s="29"/>
      <c r="AB744" s="29"/>
      <c r="AC744" s="29"/>
      <c r="AD744" s="29"/>
      <c r="AE744" s="29"/>
      <c r="AF744" s="29"/>
      <c r="AG744" s="29"/>
      <c r="AH744" s="29"/>
      <c r="AI744" s="29"/>
      <c r="AJ744" s="29"/>
      <c r="AK744" s="29"/>
      <c r="AL744" s="29"/>
      <c r="AM744" s="29"/>
      <c r="AN744" s="29"/>
      <c r="AO744" s="29"/>
      <c r="AP744" s="29"/>
      <c r="AQ744" s="29"/>
      <c r="AR744" s="29"/>
    </row>
    <row r="745" spans="1:44" ht="12.75" customHeight="1" x14ac:dyDescent="0.25">
      <c r="A745" s="30"/>
      <c r="B745" s="30"/>
      <c r="C745" s="603"/>
      <c r="D745" s="604"/>
      <c r="E745" s="604"/>
      <c r="F745" s="604"/>
      <c r="G745" s="58"/>
      <c r="H745" s="58"/>
      <c r="I745" s="30"/>
      <c r="J745" s="29"/>
      <c r="K745" s="29"/>
      <c r="L745" s="29"/>
      <c r="M745" s="29"/>
      <c r="N745" s="29"/>
      <c r="O745" s="29"/>
      <c r="P745" s="29"/>
      <c r="Q745" s="29"/>
      <c r="R745" s="29"/>
      <c r="S745" s="29"/>
      <c r="T745" s="29"/>
      <c r="U745" s="29"/>
      <c r="V745" s="29"/>
      <c r="W745" s="29"/>
      <c r="X745" s="29"/>
      <c r="Y745" s="29"/>
      <c r="Z745" s="29"/>
      <c r="AA745" s="29"/>
      <c r="AB745" s="29"/>
      <c r="AC745" s="29"/>
      <c r="AD745" s="29"/>
      <c r="AE745" s="29"/>
      <c r="AF745" s="29"/>
      <c r="AG745" s="29"/>
      <c r="AH745" s="29"/>
      <c r="AI745" s="29"/>
      <c r="AJ745" s="29"/>
      <c r="AK745" s="29"/>
      <c r="AL745" s="29"/>
      <c r="AM745" s="29"/>
      <c r="AN745" s="29"/>
      <c r="AO745" s="29"/>
      <c r="AP745" s="29"/>
      <c r="AQ745" s="29"/>
      <c r="AR745" s="29"/>
    </row>
    <row r="746" spans="1:44" ht="12.75" customHeight="1" x14ac:dyDescent="0.25">
      <c r="A746" s="30"/>
      <c r="B746" s="30"/>
      <c r="C746" s="603"/>
      <c r="D746" s="604"/>
      <c r="E746" s="604"/>
      <c r="F746" s="604"/>
      <c r="G746" s="58"/>
      <c r="H746" s="58"/>
      <c r="I746" s="30"/>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c r="AQ746" s="29"/>
      <c r="AR746" s="29"/>
    </row>
    <row r="747" spans="1:44" ht="12.75" customHeight="1" x14ac:dyDescent="0.25">
      <c r="A747" s="30"/>
      <c r="B747" s="30"/>
      <c r="C747" s="603"/>
      <c r="D747" s="604"/>
      <c r="E747" s="604"/>
      <c r="F747" s="604"/>
      <c r="G747" s="58"/>
      <c r="H747" s="58"/>
      <c r="I747" s="30"/>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c r="AG747" s="29"/>
      <c r="AH747" s="29"/>
      <c r="AI747" s="29"/>
      <c r="AJ747" s="29"/>
      <c r="AK747" s="29"/>
      <c r="AL747" s="29"/>
      <c r="AM747" s="29"/>
      <c r="AN747" s="29"/>
      <c r="AO747" s="29"/>
      <c r="AP747" s="29"/>
      <c r="AQ747" s="29"/>
      <c r="AR747" s="29"/>
    </row>
    <row r="748" spans="1:44" ht="12.75" customHeight="1" x14ac:dyDescent="0.25">
      <c r="A748" s="30"/>
      <c r="B748" s="30"/>
      <c r="C748" s="603"/>
      <c r="D748" s="604"/>
      <c r="E748" s="604"/>
      <c r="F748" s="604"/>
      <c r="G748" s="58"/>
      <c r="H748" s="58"/>
      <c r="I748" s="30"/>
      <c r="J748" s="29"/>
      <c r="K748" s="29"/>
      <c r="L748" s="29"/>
      <c r="M748" s="29"/>
      <c r="N748" s="29"/>
      <c r="O748" s="29"/>
      <c r="P748" s="29"/>
      <c r="Q748" s="29"/>
      <c r="R748" s="29"/>
      <c r="S748" s="29"/>
      <c r="T748" s="29"/>
      <c r="U748" s="29"/>
      <c r="V748" s="29"/>
      <c r="W748" s="29"/>
      <c r="X748" s="29"/>
      <c r="Y748" s="29"/>
      <c r="Z748" s="29"/>
      <c r="AA748" s="29"/>
      <c r="AB748" s="29"/>
      <c r="AC748" s="29"/>
      <c r="AD748" s="29"/>
      <c r="AE748" s="29"/>
      <c r="AF748" s="29"/>
      <c r="AG748" s="29"/>
      <c r="AH748" s="29"/>
      <c r="AI748" s="29"/>
      <c r="AJ748" s="29"/>
      <c r="AK748" s="29"/>
      <c r="AL748" s="29"/>
      <c r="AM748" s="29"/>
      <c r="AN748" s="29"/>
      <c r="AO748" s="29"/>
      <c r="AP748" s="29"/>
      <c r="AQ748" s="29"/>
      <c r="AR748" s="29"/>
    </row>
    <row r="749" spans="1:44" ht="12.75" customHeight="1" x14ac:dyDescent="0.25">
      <c r="A749" s="30"/>
      <c r="B749" s="30"/>
      <c r="C749" s="603"/>
      <c r="D749" s="604"/>
      <c r="E749" s="604"/>
      <c r="F749" s="604"/>
      <c r="G749" s="58"/>
      <c r="H749" s="58"/>
      <c r="I749" s="30"/>
      <c r="J749" s="29"/>
      <c r="K749" s="29"/>
      <c r="L749" s="29"/>
      <c r="M749" s="29"/>
      <c r="N749" s="29"/>
      <c r="O749" s="29"/>
      <c r="P749" s="29"/>
      <c r="Q749" s="29"/>
      <c r="R749" s="29"/>
      <c r="S749" s="29"/>
      <c r="T749" s="29"/>
      <c r="U749" s="29"/>
      <c r="V749" s="29"/>
      <c r="W749" s="29"/>
      <c r="X749" s="29"/>
      <c r="Y749" s="29"/>
      <c r="Z749" s="29"/>
      <c r="AA749" s="29"/>
      <c r="AB749" s="29"/>
      <c r="AC749" s="29"/>
      <c r="AD749" s="29"/>
      <c r="AE749" s="29"/>
      <c r="AF749" s="29"/>
      <c r="AG749" s="29"/>
      <c r="AH749" s="29"/>
      <c r="AI749" s="29"/>
      <c r="AJ749" s="29"/>
      <c r="AK749" s="29"/>
      <c r="AL749" s="29"/>
      <c r="AM749" s="29"/>
      <c r="AN749" s="29"/>
      <c r="AO749" s="29"/>
      <c r="AP749" s="29"/>
      <c r="AQ749" s="29"/>
      <c r="AR749" s="29"/>
    </row>
    <row r="750" spans="1:44" ht="12.75" customHeight="1" x14ac:dyDescent="0.25">
      <c r="A750" s="30"/>
      <c r="B750" s="30"/>
      <c r="C750" s="603"/>
      <c r="D750" s="604"/>
      <c r="E750" s="604"/>
      <c r="F750" s="604"/>
      <c r="G750" s="58"/>
      <c r="H750" s="58"/>
      <c r="I750" s="30"/>
      <c r="J750" s="29"/>
      <c r="K750" s="29"/>
      <c r="L750" s="29"/>
      <c r="M750" s="29"/>
      <c r="N750" s="29"/>
      <c r="O750" s="29"/>
      <c r="P750" s="29"/>
      <c r="Q750" s="29"/>
      <c r="R750" s="29"/>
      <c r="S750" s="29"/>
      <c r="T750" s="29"/>
      <c r="U750" s="29"/>
      <c r="V750" s="29"/>
      <c r="W750" s="29"/>
      <c r="X750" s="29"/>
      <c r="Y750" s="29"/>
      <c r="Z750" s="29"/>
      <c r="AA750" s="29"/>
      <c r="AB750" s="29"/>
      <c r="AC750" s="29"/>
      <c r="AD750" s="29"/>
      <c r="AE750" s="29"/>
      <c r="AF750" s="29"/>
      <c r="AG750" s="29"/>
      <c r="AH750" s="29"/>
      <c r="AI750" s="29"/>
      <c r="AJ750" s="29"/>
      <c r="AK750" s="29"/>
      <c r="AL750" s="29"/>
      <c r="AM750" s="29"/>
      <c r="AN750" s="29"/>
      <c r="AO750" s="29"/>
      <c r="AP750" s="29"/>
      <c r="AQ750" s="29"/>
      <c r="AR750" s="29"/>
    </row>
    <row r="751" spans="1:44" ht="12.75" customHeight="1" x14ac:dyDescent="0.25">
      <c r="A751" s="30"/>
      <c r="B751" s="30"/>
      <c r="C751" s="603"/>
      <c r="D751" s="604"/>
      <c r="E751" s="604"/>
      <c r="F751" s="604"/>
      <c r="G751" s="58"/>
      <c r="H751" s="58"/>
      <c r="I751" s="30"/>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c r="AG751" s="29"/>
      <c r="AH751" s="29"/>
      <c r="AI751" s="29"/>
      <c r="AJ751" s="29"/>
      <c r="AK751" s="29"/>
      <c r="AL751" s="29"/>
      <c r="AM751" s="29"/>
      <c r="AN751" s="29"/>
      <c r="AO751" s="29"/>
      <c r="AP751" s="29"/>
      <c r="AQ751" s="29"/>
      <c r="AR751" s="29"/>
    </row>
    <row r="752" spans="1:44" ht="12.75" customHeight="1" x14ac:dyDescent="0.25">
      <c r="A752" s="30"/>
      <c r="B752" s="30"/>
      <c r="C752" s="603"/>
      <c r="D752" s="604"/>
      <c r="E752" s="604"/>
      <c r="F752" s="604"/>
      <c r="G752" s="58"/>
      <c r="H752" s="58"/>
      <c r="I752" s="30"/>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c r="AG752" s="29"/>
      <c r="AH752" s="29"/>
      <c r="AI752" s="29"/>
      <c r="AJ752" s="29"/>
      <c r="AK752" s="29"/>
      <c r="AL752" s="29"/>
      <c r="AM752" s="29"/>
      <c r="AN752" s="29"/>
      <c r="AO752" s="29"/>
      <c r="AP752" s="29"/>
      <c r="AQ752" s="29"/>
      <c r="AR752" s="29"/>
    </row>
    <row r="753" spans="1:44" ht="12.75" customHeight="1" x14ac:dyDescent="0.25">
      <c r="A753" s="30"/>
      <c r="B753" s="30"/>
      <c r="C753" s="603"/>
      <c r="D753" s="604"/>
      <c r="E753" s="604"/>
      <c r="F753" s="604"/>
      <c r="G753" s="58"/>
      <c r="H753" s="58"/>
      <c r="I753" s="30"/>
      <c r="J753" s="29"/>
      <c r="K753" s="29"/>
      <c r="L753" s="29"/>
      <c r="M753" s="29"/>
      <c r="N753" s="29"/>
      <c r="O753" s="29"/>
      <c r="P753" s="29"/>
      <c r="Q753" s="29"/>
      <c r="R753" s="29"/>
      <c r="S753" s="29"/>
      <c r="T753" s="29"/>
      <c r="U753" s="29"/>
      <c r="V753" s="29"/>
      <c r="W753" s="29"/>
      <c r="X753" s="29"/>
      <c r="Y753" s="29"/>
      <c r="Z753" s="29"/>
      <c r="AA753" s="29"/>
      <c r="AB753" s="29"/>
      <c r="AC753" s="29"/>
      <c r="AD753" s="29"/>
      <c r="AE753" s="29"/>
      <c r="AF753" s="29"/>
      <c r="AG753" s="29"/>
      <c r="AH753" s="29"/>
      <c r="AI753" s="29"/>
      <c r="AJ753" s="29"/>
      <c r="AK753" s="29"/>
      <c r="AL753" s="29"/>
      <c r="AM753" s="29"/>
      <c r="AN753" s="29"/>
      <c r="AO753" s="29"/>
      <c r="AP753" s="29"/>
      <c r="AQ753" s="29"/>
      <c r="AR753" s="29"/>
    </row>
    <row r="754" spans="1:44" ht="12.75" customHeight="1" x14ac:dyDescent="0.25">
      <c r="A754" s="30"/>
      <c r="B754" s="30"/>
      <c r="C754" s="603"/>
      <c r="D754" s="604"/>
      <c r="E754" s="604"/>
      <c r="F754" s="604"/>
      <c r="G754" s="58"/>
      <c r="H754" s="58"/>
      <c r="I754" s="30"/>
      <c r="J754" s="29"/>
      <c r="K754" s="29"/>
      <c r="L754" s="29"/>
      <c r="M754" s="29"/>
      <c r="N754" s="29"/>
      <c r="O754" s="29"/>
      <c r="P754" s="29"/>
      <c r="Q754" s="29"/>
      <c r="R754" s="29"/>
      <c r="S754" s="29"/>
      <c r="T754" s="29"/>
      <c r="U754" s="29"/>
      <c r="V754" s="29"/>
      <c r="W754" s="29"/>
      <c r="X754" s="29"/>
      <c r="Y754" s="29"/>
      <c r="Z754" s="29"/>
      <c r="AA754" s="29"/>
      <c r="AB754" s="29"/>
      <c r="AC754" s="29"/>
      <c r="AD754" s="29"/>
      <c r="AE754" s="29"/>
      <c r="AF754" s="29"/>
      <c r="AG754" s="29"/>
      <c r="AH754" s="29"/>
      <c r="AI754" s="29"/>
      <c r="AJ754" s="29"/>
      <c r="AK754" s="29"/>
      <c r="AL754" s="29"/>
      <c r="AM754" s="29"/>
      <c r="AN754" s="29"/>
      <c r="AO754" s="29"/>
      <c r="AP754" s="29"/>
      <c r="AQ754" s="29"/>
      <c r="AR754" s="29"/>
    </row>
    <row r="755" spans="1:44" ht="12.75" customHeight="1" x14ac:dyDescent="0.25">
      <c r="A755" s="30"/>
      <c r="B755" s="30"/>
      <c r="C755" s="603"/>
      <c r="D755" s="604"/>
      <c r="E755" s="604"/>
      <c r="F755" s="604"/>
      <c r="G755" s="58"/>
      <c r="H755" s="58"/>
      <c r="I755" s="30"/>
      <c r="J755" s="29"/>
      <c r="K755" s="29"/>
      <c r="L755" s="29"/>
      <c r="M755" s="29"/>
      <c r="N755" s="29"/>
      <c r="O755" s="29"/>
      <c r="P755" s="29"/>
      <c r="Q755" s="29"/>
      <c r="R755" s="29"/>
      <c r="S755" s="29"/>
      <c r="T755" s="29"/>
      <c r="U755" s="29"/>
      <c r="V755" s="29"/>
      <c r="W755" s="29"/>
      <c r="X755" s="29"/>
      <c r="Y755" s="29"/>
      <c r="Z755" s="29"/>
      <c r="AA755" s="29"/>
      <c r="AB755" s="29"/>
      <c r="AC755" s="29"/>
      <c r="AD755" s="29"/>
      <c r="AE755" s="29"/>
      <c r="AF755" s="29"/>
      <c r="AG755" s="29"/>
      <c r="AH755" s="29"/>
      <c r="AI755" s="29"/>
      <c r="AJ755" s="29"/>
      <c r="AK755" s="29"/>
      <c r="AL755" s="29"/>
      <c r="AM755" s="29"/>
      <c r="AN755" s="29"/>
      <c r="AO755" s="29"/>
      <c r="AP755" s="29"/>
      <c r="AQ755" s="29"/>
      <c r="AR755" s="29"/>
    </row>
    <row r="756" spans="1:44" ht="12.75" customHeight="1" x14ac:dyDescent="0.25">
      <c r="A756" s="30"/>
      <c r="B756" s="30"/>
      <c r="C756" s="603"/>
      <c r="D756" s="604"/>
      <c r="E756" s="604"/>
      <c r="F756" s="604"/>
      <c r="G756" s="58"/>
      <c r="H756" s="58"/>
      <c r="I756" s="30"/>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c r="AQ756" s="29"/>
      <c r="AR756" s="29"/>
    </row>
    <row r="757" spans="1:44" ht="12.75" customHeight="1" x14ac:dyDescent="0.25">
      <c r="A757" s="30"/>
      <c r="B757" s="30"/>
      <c r="C757" s="603"/>
      <c r="D757" s="604"/>
      <c r="E757" s="604"/>
      <c r="F757" s="604"/>
      <c r="G757" s="58"/>
      <c r="H757" s="58"/>
      <c r="I757" s="30"/>
      <c r="J757" s="29"/>
      <c r="K757" s="29"/>
      <c r="L757" s="29"/>
      <c r="M757" s="29"/>
      <c r="N757" s="29"/>
      <c r="O757" s="29"/>
      <c r="P757" s="29"/>
      <c r="Q757" s="29"/>
      <c r="R757" s="29"/>
      <c r="S757" s="29"/>
      <c r="T757" s="29"/>
      <c r="U757" s="29"/>
      <c r="V757" s="29"/>
      <c r="W757" s="29"/>
      <c r="X757" s="29"/>
      <c r="Y757" s="29"/>
      <c r="Z757" s="29"/>
      <c r="AA757" s="29"/>
      <c r="AB757" s="29"/>
      <c r="AC757" s="29"/>
      <c r="AD757" s="29"/>
      <c r="AE757" s="29"/>
      <c r="AF757" s="29"/>
      <c r="AG757" s="29"/>
      <c r="AH757" s="29"/>
      <c r="AI757" s="29"/>
      <c r="AJ757" s="29"/>
      <c r="AK757" s="29"/>
      <c r="AL757" s="29"/>
      <c r="AM757" s="29"/>
      <c r="AN757" s="29"/>
      <c r="AO757" s="29"/>
      <c r="AP757" s="29"/>
      <c r="AQ757" s="29"/>
      <c r="AR757" s="29"/>
    </row>
    <row r="758" spans="1:44" ht="12.75" customHeight="1" x14ac:dyDescent="0.25">
      <c r="A758" s="30"/>
      <c r="B758" s="30"/>
      <c r="C758" s="603"/>
      <c r="D758" s="604"/>
      <c r="E758" s="604"/>
      <c r="F758" s="604"/>
      <c r="G758" s="58"/>
      <c r="H758" s="58"/>
      <c r="I758" s="30"/>
      <c r="J758" s="29"/>
      <c r="K758" s="29"/>
      <c r="L758" s="29"/>
      <c r="M758" s="29"/>
      <c r="N758" s="29"/>
      <c r="O758" s="29"/>
      <c r="P758" s="29"/>
      <c r="Q758" s="29"/>
      <c r="R758" s="29"/>
      <c r="S758" s="29"/>
      <c r="T758" s="29"/>
      <c r="U758" s="29"/>
      <c r="V758" s="29"/>
      <c r="W758" s="29"/>
      <c r="X758" s="29"/>
      <c r="Y758" s="29"/>
      <c r="Z758" s="29"/>
      <c r="AA758" s="29"/>
      <c r="AB758" s="29"/>
      <c r="AC758" s="29"/>
      <c r="AD758" s="29"/>
      <c r="AE758" s="29"/>
      <c r="AF758" s="29"/>
      <c r="AG758" s="29"/>
      <c r="AH758" s="29"/>
      <c r="AI758" s="29"/>
      <c r="AJ758" s="29"/>
      <c r="AK758" s="29"/>
      <c r="AL758" s="29"/>
      <c r="AM758" s="29"/>
      <c r="AN758" s="29"/>
      <c r="AO758" s="29"/>
      <c r="AP758" s="29"/>
      <c r="AQ758" s="29"/>
      <c r="AR758" s="29"/>
    </row>
    <row r="759" spans="1:44" ht="12.75" customHeight="1" x14ac:dyDescent="0.25">
      <c r="A759" s="30"/>
      <c r="B759" s="30"/>
      <c r="C759" s="603"/>
      <c r="D759" s="604"/>
      <c r="E759" s="604"/>
      <c r="F759" s="604"/>
      <c r="G759" s="58"/>
      <c r="H759" s="58"/>
      <c r="I759" s="30"/>
      <c r="J759" s="29"/>
      <c r="K759" s="29"/>
      <c r="L759" s="29"/>
      <c r="M759" s="29"/>
      <c r="N759" s="29"/>
      <c r="O759" s="29"/>
      <c r="P759" s="29"/>
      <c r="Q759" s="29"/>
      <c r="R759" s="29"/>
      <c r="S759" s="29"/>
      <c r="T759" s="29"/>
      <c r="U759" s="29"/>
      <c r="V759" s="29"/>
      <c r="W759" s="29"/>
      <c r="X759" s="29"/>
      <c r="Y759" s="29"/>
      <c r="Z759" s="29"/>
      <c r="AA759" s="29"/>
      <c r="AB759" s="29"/>
      <c r="AC759" s="29"/>
      <c r="AD759" s="29"/>
      <c r="AE759" s="29"/>
      <c r="AF759" s="29"/>
      <c r="AG759" s="29"/>
      <c r="AH759" s="29"/>
      <c r="AI759" s="29"/>
      <c r="AJ759" s="29"/>
      <c r="AK759" s="29"/>
      <c r="AL759" s="29"/>
      <c r="AM759" s="29"/>
      <c r="AN759" s="29"/>
      <c r="AO759" s="29"/>
      <c r="AP759" s="29"/>
      <c r="AQ759" s="29"/>
      <c r="AR759" s="29"/>
    </row>
    <row r="760" spans="1:44" ht="12.75" customHeight="1" x14ac:dyDescent="0.25">
      <c r="A760" s="30"/>
      <c r="B760" s="30"/>
      <c r="C760" s="603"/>
      <c r="D760" s="604"/>
      <c r="E760" s="604"/>
      <c r="F760" s="604"/>
      <c r="G760" s="58"/>
      <c r="H760" s="58"/>
      <c r="I760" s="30"/>
      <c r="J760" s="29"/>
      <c r="K760" s="29"/>
      <c r="L760" s="29"/>
      <c r="M760" s="29"/>
      <c r="N760" s="29"/>
      <c r="O760" s="29"/>
      <c r="P760" s="29"/>
      <c r="Q760" s="29"/>
      <c r="R760" s="29"/>
      <c r="S760" s="29"/>
      <c r="T760" s="29"/>
      <c r="U760" s="29"/>
      <c r="V760" s="29"/>
      <c r="W760" s="29"/>
      <c r="X760" s="29"/>
      <c r="Y760" s="29"/>
      <c r="Z760" s="29"/>
      <c r="AA760" s="29"/>
      <c r="AB760" s="29"/>
      <c r="AC760" s="29"/>
      <c r="AD760" s="29"/>
      <c r="AE760" s="29"/>
      <c r="AF760" s="29"/>
      <c r="AG760" s="29"/>
      <c r="AH760" s="29"/>
      <c r="AI760" s="29"/>
      <c r="AJ760" s="29"/>
      <c r="AK760" s="29"/>
      <c r="AL760" s="29"/>
      <c r="AM760" s="29"/>
      <c r="AN760" s="29"/>
      <c r="AO760" s="29"/>
      <c r="AP760" s="29"/>
      <c r="AQ760" s="29"/>
      <c r="AR760" s="29"/>
    </row>
    <row r="761" spans="1:44" ht="12.75" customHeight="1" x14ac:dyDescent="0.25">
      <c r="A761" s="30"/>
      <c r="B761" s="30"/>
      <c r="C761" s="603"/>
      <c r="D761" s="604"/>
      <c r="E761" s="604"/>
      <c r="F761" s="604"/>
      <c r="G761" s="58"/>
      <c r="H761" s="58"/>
      <c r="I761" s="30"/>
      <c r="J761" s="29"/>
      <c r="K761" s="29"/>
      <c r="L761" s="29"/>
      <c r="M761" s="29"/>
      <c r="N761" s="29"/>
      <c r="O761" s="29"/>
      <c r="P761" s="29"/>
      <c r="Q761" s="29"/>
      <c r="R761" s="29"/>
      <c r="S761" s="29"/>
      <c r="T761" s="29"/>
      <c r="U761" s="29"/>
      <c r="V761" s="29"/>
      <c r="W761" s="29"/>
      <c r="X761" s="29"/>
      <c r="Y761" s="29"/>
      <c r="Z761" s="29"/>
      <c r="AA761" s="29"/>
      <c r="AB761" s="29"/>
      <c r="AC761" s="29"/>
      <c r="AD761" s="29"/>
      <c r="AE761" s="29"/>
      <c r="AF761" s="29"/>
      <c r="AG761" s="29"/>
      <c r="AH761" s="29"/>
      <c r="AI761" s="29"/>
      <c r="AJ761" s="29"/>
      <c r="AK761" s="29"/>
      <c r="AL761" s="29"/>
      <c r="AM761" s="29"/>
      <c r="AN761" s="29"/>
      <c r="AO761" s="29"/>
      <c r="AP761" s="29"/>
      <c r="AQ761" s="29"/>
      <c r="AR761" s="29"/>
    </row>
    <row r="762" spans="1:44" ht="12.75" customHeight="1" x14ac:dyDescent="0.25">
      <c r="A762" s="30"/>
      <c r="B762" s="30"/>
      <c r="C762" s="603"/>
      <c r="D762" s="604"/>
      <c r="E762" s="604"/>
      <c r="F762" s="604"/>
      <c r="G762" s="58"/>
      <c r="H762" s="58"/>
      <c r="I762" s="30"/>
      <c r="J762" s="29"/>
      <c r="K762" s="29"/>
      <c r="L762" s="29"/>
      <c r="M762" s="29"/>
      <c r="N762" s="29"/>
      <c r="O762" s="29"/>
      <c r="P762" s="29"/>
      <c r="Q762" s="29"/>
      <c r="R762" s="29"/>
      <c r="S762" s="29"/>
      <c r="T762" s="29"/>
      <c r="U762" s="29"/>
      <c r="V762" s="29"/>
      <c r="W762" s="29"/>
      <c r="X762" s="29"/>
      <c r="Y762" s="29"/>
      <c r="Z762" s="29"/>
      <c r="AA762" s="29"/>
      <c r="AB762" s="29"/>
      <c r="AC762" s="29"/>
      <c r="AD762" s="29"/>
      <c r="AE762" s="29"/>
      <c r="AF762" s="29"/>
      <c r="AG762" s="29"/>
      <c r="AH762" s="29"/>
      <c r="AI762" s="29"/>
      <c r="AJ762" s="29"/>
      <c r="AK762" s="29"/>
      <c r="AL762" s="29"/>
      <c r="AM762" s="29"/>
      <c r="AN762" s="29"/>
      <c r="AO762" s="29"/>
      <c r="AP762" s="29"/>
      <c r="AQ762" s="29"/>
      <c r="AR762" s="29"/>
    </row>
    <row r="763" spans="1:44" ht="12.75" customHeight="1" x14ac:dyDescent="0.25">
      <c r="A763" s="30"/>
      <c r="B763" s="30"/>
      <c r="C763" s="603"/>
      <c r="D763" s="604"/>
      <c r="E763" s="604"/>
      <c r="F763" s="604"/>
      <c r="G763" s="58"/>
      <c r="H763" s="58"/>
      <c r="I763" s="30"/>
      <c r="J763" s="29"/>
      <c r="K763" s="29"/>
      <c r="L763" s="29"/>
      <c r="M763" s="29"/>
      <c r="N763" s="29"/>
      <c r="O763" s="29"/>
      <c r="P763" s="29"/>
      <c r="Q763" s="29"/>
      <c r="R763" s="29"/>
      <c r="S763" s="29"/>
      <c r="T763" s="29"/>
      <c r="U763" s="29"/>
      <c r="V763" s="29"/>
      <c r="W763" s="29"/>
      <c r="X763" s="29"/>
      <c r="Y763" s="29"/>
      <c r="Z763" s="29"/>
      <c r="AA763" s="29"/>
      <c r="AB763" s="29"/>
      <c r="AC763" s="29"/>
      <c r="AD763" s="29"/>
      <c r="AE763" s="29"/>
      <c r="AF763" s="29"/>
      <c r="AG763" s="29"/>
      <c r="AH763" s="29"/>
      <c r="AI763" s="29"/>
      <c r="AJ763" s="29"/>
      <c r="AK763" s="29"/>
      <c r="AL763" s="29"/>
      <c r="AM763" s="29"/>
      <c r="AN763" s="29"/>
      <c r="AO763" s="29"/>
      <c r="AP763" s="29"/>
      <c r="AQ763" s="29"/>
      <c r="AR763" s="29"/>
    </row>
    <row r="764" spans="1:44" ht="12.75" customHeight="1" x14ac:dyDescent="0.25">
      <c r="A764" s="30"/>
      <c r="B764" s="30"/>
      <c r="C764" s="603"/>
      <c r="D764" s="604"/>
      <c r="E764" s="604"/>
      <c r="F764" s="604"/>
      <c r="G764" s="58"/>
      <c r="H764" s="58"/>
      <c r="I764" s="30"/>
      <c r="J764" s="29"/>
      <c r="K764" s="29"/>
      <c r="L764" s="29"/>
      <c r="M764" s="29"/>
      <c r="N764" s="29"/>
      <c r="O764" s="29"/>
      <c r="P764" s="29"/>
      <c r="Q764" s="29"/>
      <c r="R764" s="29"/>
      <c r="S764" s="29"/>
      <c r="T764" s="29"/>
      <c r="U764" s="29"/>
      <c r="V764" s="29"/>
      <c r="W764" s="29"/>
      <c r="X764" s="29"/>
      <c r="Y764" s="29"/>
      <c r="Z764" s="29"/>
      <c r="AA764" s="29"/>
      <c r="AB764" s="29"/>
      <c r="AC764" s="29"/>
      <c r="AD764" s="29"/>
      <c r="AE764" s="29"/>
      <c r="AF764" s="29"/>
      <c r="AG764" s="29"/>
      <c r="AH764" s="29"/>
      <c r="AI764" s="29"/>
      <c r="AJ764" s="29"/>
      <c r="AK764" s="29"/>
      <c r="AL764" s="29"/>
      <c r="AM764" s="29"/>
      <c r="AN764" s="29"/>
      <c r="AO764" s="29"/>
      <c r="AP764" s="29"/>
      <c r="AQ764" s="29"/>
      <c r="AR764" s="29"/>
    </row>
    <row r="765" spans="1:44" ht="12.75" customHeight="1" x14ac:dyDescent="0.25">
      <c r="A765" s="30"/>
      <c r="B765" s="30"/>
      <c r="C765" s="603"/>
      <c r="D765" s="604"/>
      <c r="E765" s="604"/>
      <c r="F765" s="604"/>
      <c r="G765" s="58"/>
      <c r="H765" s="58"/>
      <c r="I765" s="30"/>
      <c r="J765" s="29"/>
      <c r="K765" s="29"/>
      <c r="L765" s="29"/>
      <c r="M765" s="29"/>
      <c r="N765" s="29"/>
      <c r="O765" s="29"/>
      <c r="P765" s="29"/>
      <c r="Q765" s="29"/>
      <c r="R765" s="29"/>
      <c r="S765" s="29"/>
      <c r="T765" s="29"/>
      <c r="U765" s="29"/>
      <c r="V765" s="29"/>
      <c r="W765" s="29"/>
      <c r="X765" s="29"/>
      <c r="Y765" s="29"/>
      <c r="Z765" s="29"/>
      <c r="AA765" s="29"/>
      <c r="AB765" s="29"/>
      <c r="AC765" s="29"/>
      <c r="AD765" s="29"/>
      <c r="AE765" s="29"/>
      <c r="AF765" s="29"/>
      <c r="AG765" s="29"/>
      <c r="AH765" s="29"/>
      <c r="AI765" s="29"/>
      <c r="AJ765" s="29"/>
      <c r="AK765" s="29"/>
      <c r="AL765" s="29"/>
      <c r="AM765" s="29"/>
      <c r="AN765" s="29"/>
      <c r="AO765" s="29"/>
      <c r="AP765" s="29"/>
      <c r="AQ765" s="29"/>
      <c r="AR765" s="29"/>
    </row>
    <row r="766" spans="1:44" ht="12.75" customHeight="1" x14ac:dyDescent="0.25">
      <c r="A766" s="30"/>
      <c r="B766" s="30"/>
      <c r="C766" s="603"/>
      <c r="D766" s="604"/>
      <c r="E766" s="604"/>
      <c r="F766" s="604"/>
      <c r="G766" s="58"/>
      <c r="H766" s="58"/>
      <c r="I766" s="30"/>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c r="AQ766" s="29"/>
      <c r="AR766" s="29"/>
    </row>
    <row r="767" spans="1:44" ht="12.75" customHeight="1" x14ac:dyDescent="0.25">
      <c r="A767" s="30"/>
      <c r="B767" s="30"/>
      <c r="C767" s="603"/>
      <c r="D767" s="604"/>
      <c r="E767" s="604"/>
      <c r="F767" s="604"/>
      <c r="G767" s="58"/>
      <c r="H767" s="58"/>
      <c r="I767" s="30"/>
      <c r="J767" s="29"/>
      <c r="K767" s="29"/>
      <c r="L767" s="29"/>
      <c r="M767" s="29"/>
      <c r="N767" s="29"/>
      <c r="O767" s="29"/>
      <c r="P767" s="29"/>
      <c r="Q767" s="29"/>
      <c r="R767" s="29"/>
      <c r="S767" s="29"/>
      <c r="T767" s="29"/>
      <c r="U767" s="29"/>
      <c r="V767" s="29"/>
      <c r="W767" s="29"/>
      <c r="X767" s="29"/>
      <c r="Y767" s="29"/>
      <c r="Z767" s="29"/>
      <c r="AA767" s="29"/>
      <c r="AB767" s="29"/>
      <c r="AC767" s="29"/>
      <c r="AD767" s="29"/>
      <c r="AE767" s="29"/>
      <c r="AF767" s="29"/>
      <c r="AG767" s="29"/>
      <c r="AH767" s="29"/>
      <c r="AI767" s="29"/>
      <c r="AJ767" s="29"/>
      <c r="AK767" s="29"/>
      <c r="AL767" s="29"/>
      <c r="AM767" s="29"/>
      <c r="AN767" s="29"/>
      <c r="AO767" s="29"/>
      <c r="AP767" s="29"/>
      <c r="AQ767" s="29"/>
      <c r="AR767" s="29"/>
    </row>
    <row r="768" spans="1:44" ht="12.75" customHeight="1" x14ac:dyDescent="0.25">
      <c r="A768" s="30"/>
      <c r="B768" s="30"/>
      <c r="C768" s="603"/>
      <c r="D768" s="604"/>
      <c r="E768" s="604"/>
      <c r="F768" s="604"/>
      <c r="G768" s="58"/>
      <c r="H768" s="58"/>
      <c r="I768" s="30"/>
      <c r="J768" s="29"/>
      <c r="K768" s="29"/>
      <c r="L768" s="29"/>
      <c r="M768" s="29"/>
      <c r="N768" s="29"/>
      <c r="O768" s="29"/>
      <c r="P768" s="29"/>
      <c r="Q768" s="29"/>
      <c r="R768" s="29"/>
      <c r="S768" s="29"/>
      <c r="T768" s="29"/>
      <c r="U768" s="29"/>
      <c r="V768" s="29"/>
      <c r="W768" s="29"/>
      <c r="X768" s="29"/>
      <c r="Y768" s="29"/>
      <c r="Z768" s="29"/>
      <c r="AA768" s="29"/>
      <c r="AB768" s="29"/>
      <c r="AC768" s="29"/>
      <c r="AD768" s="29"/>
      <c r="AE768" s="29"/>
      <c r="AF768" s="29"/>
      <c r="AG768" s="29"/>
      <c r="AH768" s="29"/>
      <c r="AI768" s="29"/>
      <c r="AJ768" s="29"/>
      <c r="AK768" s="29"/>
      <c r="AL768" s="29"/>
      <c r="AM768" s="29"/>
      <c r="AN768" s="29"/>
      <c r="AO768" s="29"/>
      <c r="AP768" s="29"/>
      <c r="AQ768" s="29"/>
      <c r="AR768" s="29"/>
    </row>
    <row r="769" spans="1:44" ht="12.75" customHeight="1" x14ac:dyDescent="0.25">
      <c r="A769" s="30"/>
      <c r="B769" s="30"/>
      <c r="C769" s="603"/>
      <c r="D769" s="604"/>
      <c r="E769" s="604"/>
      <c r="F769" s="604"/>
      <c r="G769" s="58"/>
      <c r="H769" s="58"/>
      <c r="I769" s="30"/>
      <c r="J769" s="29"/>
      <c r="K769" s="29"/>
      <c r="L769" s="29"/>
      <c r="M769" s="29"/>
      <c r="N769" s="29"/>
      <c r="O769" s="29"/>
      <c r="P769" s="29"/>
      <c r="Q769" s="29"/>
      <c r="R769" s="29"/>
      <c r="S769" s="29"/>
      <c r="T769" s="29"/>
      <c r="U769" s="29"/>
      <c r="V769" s="29"/>
      <c r="W769" s="29"/>
      <c r="X769" s="29"/>
      <c r="Y769" s="29"/>
      <c r="Z769" s="29"/>
      <c r="AA769" s="29"/>
      <c r="AB769" s="29"/>
      <c r="AC769" s="29"/>
      <c r="AD769" s="29"/>
      <c r="AE769" s="29"/>
      <c r="AF769" s="29"/>
      <c r="AG769" s="29"/>
      <c r="AH769" s="29"/>
      <c r="AI769" s="29"/>
      <c r="AJ769" s="29"/>
      <c r="AK769" s="29"/>
      <c r="AL769" s="29"/>
      <c r="AM769" s="29"/>
      <c r="AN769" s="29"/>
      <c r="AO769" s="29"/>
      <c r="AP769" s="29"/>
      <c r="AQ769" s="29"/>
      <c r="AR769" s="29"/>
    </row>
    <row r="770" spans="1:44" ht="12.75" customHeight="1" x14ac:dyDescent="0.25">
      <c r="A770" s="30"/>
      <c r="B770" s="30"/>
      <c r="C770" s="603"/>
      <c r="D770" s="604"/>
      <c r="E770" s="604"/>
      <c r="F770" s="604"/>
      <c r="G770" s="58"/>
      <c r="H770" s="58"/>
      <c r="I770" s="30"/>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c r="AG770" s="29"/>
      <c r="AH770" s="29"/>
      <c r="AI770" s="29"/>
      <c r="AJ770" s="29"/>
      <c r="AK770" s="29"/>
      <c r="AL770" s="29"/>
      <c r="AM770" s="29"/>
      <c r="AN770" s="29"/>
      <c r="AO770" s="29"/>
      <c r="AP770" s="29"/>
      <c r="AQ770" s="29"/>
      <c r="AR770" s="29"/>
    </row>
    <row r="771" spans="1:44" ht="12.75" customHeight="1" x14ac:dyDescent="0.25">
      <c r="A771" s="30"/>
      <c r="B771" s="30"/>
      <c r="C771" s="603"/>
      <c r="D771" s="604"/>
      <c r="E771" s="604"/>
      <c r="F771" s="604"/>
      <c r="G771" s="58"/>
      <c r="H771" s="58"/>
      <c r="I771" s="30"/>
      <c r="J771" s="29"/>
      <c r="K771" s="29"/>
      <c r="L771" s="29"/>
      <c r="M771" s="29"/>
      <c r="N771" s="29"/>
      <c r="O771" s="29"/>
      <c r="P771" s="29"/>
      <c r="Q771" s="29"/>
      <c r="R771" s="29"/>
      <c r="S771" s="29"/>
      <c r="T771" s="29"/>
      <c r="U771" s="29"/>
      <c r="V771" s="29"/>
      <c r="W771" s="29"/>
      <c r="X771" s="29"/>
      <c r="Y771" s="29"/>
      <c r="Z771" s="29"/>
      <c r="AA771" s="29"/>
      <c r="AB771" s="29"/>
      <c r="AC771" s="29"/>
      <c r="AD771" s="29"/>
      <c r="AE771" s="29"/>
      <c r="AF771" s="29"/>
      <c r="AG771" s="29"/>
      <c r="AH771" s="29"/>
      <c r="AI771" s="29"/>
      <c r="AJ771" s="29"/>
      <c r="AK771" s="29"/>
      <c r="AL771" s="29"/>
      <c r="AM771" s="29"/>
      <c r="AN771" s="29"/>
      <c r="AO771" s="29"/>
      <c r="AP771" s="29"/>
      <c r="AQ771" s="29"/>
      <c r="AR771" s="29"/>
    </row>
    <row r="772" spans="1:44" ht="12.75" customHeight="1" x14ac:dyDescent="0.25">
      <c r="A772" s="30"/>
      <c r="B772" s="30"/>
      <c r="C772" s="603"/>
      <c r="D772" s="604"/>
      <c r="E772" s="604"/>
      <c r="F772" s="604"/>
      <c r="G772" s="58"/>
      <c r="H772" s="58"/>
      <c r="I772" s="30"/>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c r="AG772" s="29"/>
      <c r="AH772" s="29"/>
      <c r="AI772" s="29"/>
      <c r="AJ772" s="29"/>
      <c r="AK772" s="29"/>
      <c r="AL772" s="29"/>
      <c r="AM772" s="29"/>
      <c r="AN772" s="29"/>
      <c r="AO772" s="29"/>
      <c r="AP772" s="29"/>
      <c r="AQ772" s="29"/>
      <c r="AR772" s="29"/>
    </row>
    <row r="773" spans="1:44" ht="12.75" customHeight="1" x14ac:dyDescent="0.25">
      <c r="A773" s="30"/>
      <c r="B773" s="30"/>
      <c r="C773" s="603"/>
      <c r="D773" s="604"/>
      <c r="E773" s="604"/>
      <c r="F773" s="604"/>
      <c r="G773" s="58"/>
      <c r="H773" s="58"/>
      <c r="I773" s="30"/>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c r="AG773" s="29"/>
      <c r="AH773" s="29"/>
      <c r="AI773" s="29"/>
      <c r="AJ773" s="29"/>
      <c r="AK773" s="29"/>
      <c r="AL773" s="29"/>
      <c r="AM773" s="29"/>
      <c r="AN773" s="29"/>
      <c r="AO773" s="29"/>
      <c r="AP773" s="29"/>
      <c r="AQ773" s="29"/>
      <c r="AR773" s="29"/>
    </row>
    <row r="774" spans="1:44" ht="12.75" customHeight="1" x14ac:dyDescent="0.25">
      <c r="A774" s="30"/>
      <c r="B774" s="30"/>
      <c r="C774" s="603"/>
      <c r="D774" s="604"/>
      <c r="E774" s="604"/>
      <c r="F774" s="604"/>
      <c r="G774" s="58"/>
      <c r="H774" s="58"/>
      <c r="I774" s="30"/>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c r="AG774" s="29"/>
      <c r="AH774" s="29"/>
      <c r="AI774" s="29"/>
      <c r="AJ774" s="29"/>
      <c r="AK774" s="29"/>
      <c r="AL774" s="29"/>
      <c r="AM774" s="29"/>
      <c r="AN774" s="29"/>
      <c r="AO774" s="29"/>
      <c r="AP774" s="29"/>
      <c r="AQ774" s="29"/>
      <c r="AR774" s="29"/>
    </row>
    <row r="775" spans="1:44" ht="12.75" customHeight="1" x14ac:dyDescent="0.25">
      <c r="A775" s="30"/>
      <c r="B775" s="30"/>
      <c r="C775" s="603"/>
      <c r="D775" s="604"/>
      <c r="E775" s="604"/>
      <c r="F775" s="604"/>
      <c r="G775" s="58"/>
      <c r="H775" s="58"/>
      <c r="I775" s="30"/>
      <c r="J775" s="29"/>
      <c r="K775" s="29"/>
      <c r="L775" s="29"/>
      <c r="M775" s="29"/>
      <c r="N775" s="29"/>
      <c r="O775" s="29"/>
      <c r="P775" s="29"/>
      <c r="Q775" s="29"/>
      <c r="R775" s="29"/>
      <c r="S775" s="29"/>
      <c r="T775" s="29"/>
      <c r="U775" s="29"/>
      <c r="V775" s="29"/>
      <c r="W775" s="29"/>
      <c r="X775" s="29"/>
      <c r="Y775" s="29"/>
      <c r="Z775" s="29"/>
      <c r="AA775" s="29"/>
      <c r="AB775" s="29"/>
      <c r="AC775" s="29"/>
      <c r="AD775" s="29"/>
      <c r="AE775" s="29"/>
      <c r="AF775" s="29"/>
      <c r="AG775" s="29"/>
      <c r="AH775" s="29"/>
      <c r="AI775" s="29"/>
      <c r="AJ775" s="29"/>
      <c r="AK775" s="29"/>
      <c r="AL775" s="29"/>
      <c r="AM775" s="29"/>
      <c r="AN775" s="29"/>
      <c r="AO775" s="29"/>
      <c r="AP775" s="29"/>
      <c r="AQ775" s="29"/>
      <c r="AR775" s="29"/>
    </row>
    <row r="776" spans="1:44" ht="12.75" customHeight="1" x14ac:dyDescent="0.25">
      <c r="A776" s="30"/>
      <c r="B776" s="30"/>
      <c r="C776" s="603"/>
      <c r="D776" s="604"/>
      <c r="E776" s="604"/>
      <c r="F776" s="604"/>
      <c r="G776" s="58"/>
      <c r="H776" s="58"/>
      <c r="I776" s="30"/>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c r="AQ776" s="29"/>
      <c r="AR776" s="29"/>
    </row>
    <row r="777" spans="1:44" ht="12.75" customHeight="1" x14ac:dyDescent="0.25">
      <c r="A777" s="30"/>
      <c r="B777" s="30"/>
      <c r="C777" s="603"/>
      <c r="D777" s="604"/>
      <c r="E777" s="604"/>
      <c r="F777" s="604"/>
      <c r="G777" s="58"/>
      <c r="H777" s="58"/>
      <c r="I777" s="30"/>
      <c r="J777" s="29"/>
      <c r="K777" s="29"/>
      <c r="L777" s="29"/>
      <c r="M777" s="29"/>
      <c r="N777" s="29"/>
      <c r="O777" s="29"/>
      <c r="P777" s="29"/>
      <c r="Q777" s="29"/>
      <c r="R777" s="29"/>
      <c r="S777" s="29"/>
      <c r="T777" s="29"/>
      <c r="U777" s="29"/>
      <c r="V777" s="29"/>
      <c r="W777" s="29"/>
      <c r="X777" s="29"/>
      <c r="Y777" s="29"/>
      <c r="Z777" s="29"/>
      <c r="AA777" s="29"/>
      <c r="AB777" s="29"/>
      <c r="AC777" s="29"/>
      <c r="AD777" s="29"/>
      <c r="AE777" s="29"/>
      <c r="AF777" s="29"/>
      <c r="AG777" s="29"/>
      <c r="AH777" s="29"/>
      <c r="AI777" s="29"/>
      <c r="AJ777" s="29"/>
      <c r="AK777" s="29"/>
      <c r="AL777" s="29"/>
      <c r="AM777" s="29"/>
      <c r="AN777" s="29"/>
      <c r="AO777" s="29"/>
      <c r="AP777" s="29"/>
      <c r="AQ777" s="29"/>
      <c r="AR777" s="29"/>
    </row>
    <row r="778" spans="1:44" ht="12.75" customHeight="1" x14ac:dyDescent="0.25">
      <c r="A778" s="30"/>
      <c r="B778" s="30"/>
      <c r="C778" s="603"/>
      <c r="D778" s="604"/>
      <c r="E778" s="604"/>
      <c r="F778" s="604"/>
      <c r="G778" s="58"/>
      <c r="H778" s="58"/>
      <c r="I778" s="30"/>
      <c r="J778" s="29"/>
      <c r="K778" s="29"/>
      <c r="L778" s="29"/>
      <c r="M778" s="29"/>
      <c r="N778" s="29"/>
      <c r="O778" s="29"/>
      <c r="P778" s="29"/>
      <c r="Q778" s="29"/>
      <c r="R778" s="29"/>
      <c r="S778" s="29"/>
      <c r="T778" s="29"/>
      <c r="U778" s="29"/>
      <c r="V778" s="29"/>
      <c r="W778" s="29"/>
      <c r="X778" s="29"/>
      <c r="Y778" s="29"/>
      <c r="Z778" s="29"/>
      <c r="AA778" s="29"/>
      <c r="AB778" s="29"/>
      <c r="AC778" s="29"/>
      <c r="AD778" s="29"/>
      <c r="AE778" s="29"/>
      <c r="AF778" s="29"/>
      <c r="AG778" s="29"/>
      <c r="AH778" s="29"/>
      <c r="AI778" s="29"/>
      <c r="AJ778" s="29"/>
      <c r="AK778" s="29"/>
      <c r="AL778" s="29"/>
      <c r="AM778" s="29"/>
      <c r="AN778" s="29"/>
      <c r="AO778" s="29"/>
      <c r="AP778" s="29"/>
      <c r="AQ778" s="29"/>
      <c r="AR778" s="29"/>
    </row>
    <row r="779" spans="1:44" ht="12.75" customHeight="1" x14ac:dyDescent="0.25">
      <c r="A779" s="30"/>
      <c r="B779" s="30"/>
      <c r="C779" s="603"/>
      <c r="D779" s="604"/>
      <c r="E779" s="604"/>
      <c r="F779" s="604"/>
      <c r="G779" s="58"/>
      <c r="H779" s="58"/>
      <c r="I779" s="30"/>
      <c r="J779" s="29"/>
      <c r="K779" s="29"/>
      <c r="L779" s="29"/>
      <c r="M779" s="29"/>
      <c r="N779" s="29"/>
      <c r="O779" s="29"/>
      <c r="P779" s="29"/>
      <c r="Q779" s="29"/>
      <c r="R779" s="29"/>
      <c r="S779" s="29"/>
      <c r="T779" s="29"/>
      <c r="U779" s="29"/>
      <c r="V779" s="29"/>
      <c r="W779" s="29"/>
      <c r="X779" s="29"/>
      <c r="Y779" s="29"/>
      <c r="Z779" s="29"/>
      <c r="AA779" s="29"/>
      <c r="AB779" s="29"/>
      <c r="AC779" s="29"/>
      <c r="AD779" s="29"/>
      <c r="AE779" s="29"/>
      <c r="AF779" s="29"/>
      <c r="AG779" s="29"/>
      <c r="AH779" s="29"/>
      <c r="AI779" s="29"/>
      <c r="AJ779" s="29"/>
      <c r="AK779" s="29"/>
      <c r="AL779" s="29"/>
      <c r="AM779" s="29"/>
      <c r="AN779" s="29"/>
      <c r="AO779" s="29"/>
      <c r="AP779" s="29"/>
      <c r="AQ779" s="29"/>
      <c r="AR779" s="29"/>
    </row>
    <row r="780" spans="1:44" ht="12.75" customHeight="1" x14ac:dyDescent="0.25">
      <c r="A780" s="30"/>
      <c r="B780" s="30"/>
      <c r="C780" s="603"/>
      <c r="D780" s="604"/>
      <c r="E780" s="604"/>
      <c r="F780" s="604"/>
      <c r="G780" s="58"/>
      <c r="H780" s="58"/>
      <c r="I780" s="30"/>
      <c r="J780" s="29"/>
      <c r="K780" s="29"/>
      <c r="L780" s="29"/>
      <c r="M780" s="29"/>
      <c r="N780" s="29"/>
      <c r="O780" s="29"/>
      <c r="P780" s="29"/>
      <c r="Q780" s="29"/>
      <c r="R780" s="29"/>
      <c r="S780" s="29"/>
      <c r="T780" s="29"/>
      <c r="U780" s="29"/>
      <c r="V780" s="29"/>
      <c r="W780" s="29"/>
      <c r="X780" s="29"/>
      <c r="Y780" s="29"/>
      <c r="Z780" s="29"/>
      <c r="AA780" s="29"/>
      <c r="AB780" s="29"/>
      <c r="AC780" s="29"/>
      <c r="AD780" s="29"/>
      <c r="AE780" s="29"/>
      <c r="AF780" s="29"/>
      <c r="AG780" s="29"/>
      <c r="AH780" s="29"/>
      <c r="AI780" s="29"/>
      <c r="AJ780" s="29"/>
      <c r="AK780" s="29"/>
      <c r="AL780" s="29"/>
      <c r="AM780" s="29"/>
      <c r="AN780" s="29"/>
      <c r="AO780" s="29"/>
      <c r="AP780" s="29"/>
      <c r="AQ780" s="29"/>
      <c r="AR780" s="29"/>
    </row>
    <row r="781" spans="1:44" ht="12.75" customHeight="1" x14ac:dyDescent="0.25">
      <c r="A781" s="30"/>
      <c r="B781" s="30"/>
      <c r="C781" s="603"/>
      <c r="D781" s="604"/>
      <c r="E781" s="604"/>
      <c r="F781" s="604"/>
      <c r="G781" s="58"/>
      <c r="H781" s="58"/>
      <c r="I781" s="30"/>
      <c r="J781" s="29"/>
      <c r="K781" s="29"/>
      <c r="L781" s="29"/>
      <c r="M781" s="29"/>
      <c r="N781" s="29"/>
      <c r="O781" s="29"/>
      <c r="P781" s="29"/>
      <c r="Q781" s="29"/>
      <c r="R781" s="29"/>
      <c r="S781" s="29"/>
      <c r="T781" s="29"/>
      <c r="U781" s="29"/>
      <c r="V781" s="29"/>
      <c r="W781" s="29"/>
      <c r="X781" s="29"/>
      <c r="Y781" s="29"/>
      <c r="Z781" s="29"/>
      <c r="AA781" s="29"/>
      <c r="AB781" s="29"/>
      <c r="AC781" s="29"/>
      <c r="AD781" s="29"/>
      <c r="AE781" s="29"/>
      <c r="AF781" s="29"/>
      <c r="AG781" s="29"/>
      <c r="AH781" s="29"/>
      <c r="AI781" s="29"/>
      <c r="AJ781" s="29"/>
      <c r="AK781" s="29"/>
      <c r="AL781" s="29"/>
      <c r="AM781" s="29"/>
      <c r="AN781" s="29"/>
      <c r="AO781" s="29"/>
      <c r="AP781" s="29"/>
      <c r="AQ781" s="29"/>
      <c r="AR781" s="29"/>
    </row>
    <row r="782" spans="1:44" ht="12.75" customHeight="1" x14ac:dyDescent="0.25">
      <c r="A782" s="30"/>
      <c r="B782" s="30"/>
      <c r="C782" s="603"/>
      <c r="D782" s="604"/>
      <c r="E782" s="604"/>
      <c r="F782" s="604"/>
      <c r="G782" s="58"/>
      <c r="H782" s="58"/>
      <c r="I782" s="30"/>
      <c r="J782" s="29"/>
      <c r="K782" s="29"/>
      <c r="L782" s="29"/>
      <c r="M782" s="29"/>
      <c r="N782" s="29"/>
      <c r="O782" s="29"/>
      <c r="P782" s="29"/>
      <c r="Q782" s="29"/>
      <c r="R782" s="29"/>
      <c r="S782" s="29"/>
      <c r="T782" s="29"/>
      <c r="U782" s="29"/>
      <c r="V782" s="29"/>
      <c r="W782" s="29"/>
      <c r="X782" s="29"/>
      <c r="Y782" s="29"/>
      <c r="Z782" s="29"/>
      <c r="AA782" s="29"/>
      <c r="AB782" s="29"/>
      <c r="AC782" s="29"/>
      <c r="AD782" s="29"/>
      <c r="AE782" s="29"/>
      <c r="AF782" s="29"/>
      <c r="AG782" s="29"/>
      <c r="AH782" s="29"/>
      <c r="AI782" s="29"/>
      <c r="AJ782" s="29"/>
      <c r="AK782" s="29"/>
      <c r="AL782" s="29"/>
      <c r="AM782" s="29"/>
      <c r="AN782" s="29"/>
      <c r="AO782" s="29"/>
      <c r="AP782" s="29"/>
      <c r="AQ782" s="29"/>
      <c r="AR782" s="29"/>
    </row>
    <row r="783" spans="1:44" ht="12.75" customHeight="1" x14ac:dyDescent="0.25">
      <c r="A783" s="30"/>
      <c r="B783" s="30"/>
      <c r="C783" s="603"/>
      <c r="D783" s="604"/>
      <c r="E783" s="604"/>
      <c r="F783" s="604"/>
      <c r="G783" s="58"/>
      <c r="H783" s="58"/>
      <c r="I783" s="30"/>
      <c r="J783" s="29"/>
      <c r="K783" s="29"/>
      <c r="L783" s="29"/>
      <c r="M783" s="29"/>
      <c r="N783" s="29"/>
      <c r="O783" s="29"/>
      <c r="P783" s="29"/>
      <c r="Q783" s="29"/>
      <c r="R783" s="29"/>
      <c r="S783" s="29"/>
      <c r="T783" s="29"/>
      <c r="U783" s="29"/>
      <c r="V783" s="29"/>
      <c r="W783" s="29"/>
      <c r="X783" s="29"/>
      <c r="Y783" s="29"/>
      <c r="Z783" s="29"/>
      <c r="AA783" s="29"/>
      <c r="AB783" s="29"/>
      <c r="AC783" s="29"/>
      <c r="AD783" s="29"/>
      <c r="AE783" s="29"/>
      <c r="AF783" s="29"/>
      <c r="AG783" s="29"/>
      <c r="AH783" s="29"/>
      <c r="AI783" s="29"/>
      <c r="AJ783" s="29"/>
      <c r="AK783" s="29"/>
      <c r="AL783" s="29"/>
      <c r="AM783" s="29"/>
      <c r="AN783" s="29"/>
      <c r="AO783" s="29"/>
      <c r="AP783" s="29"/>
      <c r="AQ783" s="29"/>
      <c r="AR783" s="29"/>
    </row>
    <row r="784" spans="1:44" ht="12.75" customHeight="1" x14ac:dyDescent="0.25">
      <c r="A784" s="30"/>
      <c r="B784" s="30"/>
      <c r="C784" s="603"/>
      <c r="D784" s="604"/>
      <c r="E784" s="604"/>
      <c r="F784" s="604"/>
      <c r="G784" s="58"/>
      <c r="H784" s="58"/>
      <c r="I784" s="30"/>
      <c r="J784" s="29"/>
      <c r="K784" s="29"/>
      <c r="L784" s="29"/>
      <c r="M784" s="29"/>
      <c r="N784" s="29"/>
      <c r="O784" s="29"/>
      <c r="P784" s="29"/>
      <c r="Q784" s="29"/>
      <c r="R784" s="29"/>
      <c r="S784" s="29"/>
      <c r="T784" s="29"/>
      <c r="U784" s="29"/>
      <c r="V784" s="29"/>
      <c r="W784" s="29"/>
      <c r="X784" s="29"/>
      <c r="Y784" s="29"/>
      <c r="Z784" s="29"/>
      <c r="AA784" s="29"/>
      <c r="AB784" s="29"/>
      <c r="AC784" s="29"/>
      <c r="AD784" s="29"/>
      <c r="AE784" s="29"/>
      <c r="AF784" s="29"/>
      <c r="AG784" s="29"/>
      <c r="AH784" s="29"/>
      <c r="AI784" s="29"/>
      <c r="AJ784" s="29"/>
      <c r="AK784" s="29"/>
      <c r="AL784" s="29"/>
      <c r="AM784" s="29"/>
      <c r="AN784" s="29"/>
      <c r="AO784" s="29"/>
      <c r="AP784" s="29"/>
      <c r="AQ784" s="29"/>
      <c r="AR784" s="29"/>
    </row>
    <row r="785" spans="1:44" ht="12.75" customHeight="1" x14ac:dyDescent="0.25">
      <c r="A785" s="30"/>
      <c r="B785" s="30"/>
      <c r="C785" s="603"/>
      <c r="D785" s="604"/>
      <c r="E785" s="604"/>
      <c r="F785" s="604"/>
      <c r="G785" s="58"/>
      <c r="H785" s="58"/>
      <c r="I785" s="30"/>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29"/>
      <c r="AG785" s="29"/>
      <c r="AH785" s="29"/>
      <c r="AI785" s="29"/>
      <c r="AJ785" s="29"/>
      <c r="AK785" s="29"/>
      <c r="AL785" s="29"/>
      <c r="AM785" s="29"/>
      <c r="AN785" s="29"/>
      <c r="AO785" s="29"/>
      <c r="AP785" s="29"/>
      <c r="AQ785" s="29"/>
      <c r="AR785" s="29"/>
    </row>
    <row r="786" spans="1:44" ht="12.75" customHeight="1" x14ac:dyDescent="0.25">
      <c r="A786" s="30"/>
      <c r="B786" s="30"/>
      <c r="C786" s="603"/>
      <c r="D786" s="604"/>
      <c r="E786" s="604"/>
      <c r="F786" s="604"/>
      <c r="G786" s="58"/>
      <c r="H786" s="58"/>
      <c r="I786" s="30"/>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c r="AQ786" s="29"/>
      <c r="AR786" s="29"/>
    </row>
    <row r="787" spans="1:44" ht="12.75" customHeight="1" x14ac:dyDescent="0.25">
      <c r="A787" s="30"/>
      <c r="B787" s="30"/>
      <c r="C787" s="603"/>
      <c r="D787" s="604"/>
      <c r="E787" s="604"/>
      <c r="F787" s="604"/>
      <c r="G787" s="58"/>
      <c r="H787" s="58"/>
      <c r="I787" s="30"/>
      <c r="J787" s="29"/>
      <c r="K787" s="29"/>
      <c r="L787" s="29"/>
      <c r="M787" s="29"/>
      <c r="N787" s="29"/>
      <c r="O787" s="29"/>
      <c r="P787" s="29"/>
      <c r="Q787" s="29"/>
      <c r="R787" s="29"/>
      <c r="S787" s="29"/>
      <c r="T787" s="29"/>
      <c r="U787" s="29"/>
      <c r="V787" s="29"/>
      <c r="W787" s="29"/>
      <c r="X787" s="29"/>
      <c r="Y787" s="29"/>
      <c r="Z787" s="29"/>
      <c r="AA787" s="29"/>
      <c r="AB787" s="29"/>
      <c r="AC787" s="29"/>
      <c r="AD787" s="29"/>
      <c r="AE787" s="29"/>
      <c r="AF787" s="29"/>
      <c r="AG787" s="29"/>
      <c r="AH787" s="29"/>
      <c r="AI787" s="29"/>
      <c r="AJ787" s="29"/>
      <c r="AK787" s="29"/>
      <c r="AL787" s="29"/>
      <c r="AM787" s="29"/>
      <c r="AN787" s="29"/>
      <c r="AO787" s="29"/>
      <c r="AP787" s="29"/>
      <c r="AQ787" s="29"/>
      <c r="AR787" s="29"/>
    </row>
    <row r="788" spans="1:44" ht="12.75" customHeight="1" x14ac:dyDescent="0.25">
      <c r="A788" s="30"/>
      <c r="B788" s="30"/>
      <c r="C788" s="603"/>
      <c r="D788" s="604"/>
      <c r="E788" s="604"/>
      <c r="F788" s="604"/>
      <c r="G788" s="58"/>
      <c r="H788" s="58"/>
      <c r="I788" s="30"/>
      <c r="J788" s="29"/>
      <c r="K788" s="29"/>
      <c r="L788" s="29"/>
      <c r="M788" s="29"/>
      <c r="N788" s="29"/>
      <c r="O788" s="29"/>
      <c r="P788" s="29"/>
      <c r="Q788" s="29"/>
      <c r="R788" s="29"/>
      <c r="S788" s="29"/>
      <c r="T788" s="29"/>
      <c r="U788" s="29"/>
      <c r="V788" s="29"/>
      <c r="W788" s="29"/>
      <c r="X788" s="29"/>
      <c r="Y788" s="29"/>
      <c r="Z788" s="29"/>
      <c r="AA788" s="29"/>
      <c r="AB788" s="29"/>
      <c r="AC788" s="29"/>
      <c r="AD788" s="29"/>
      <c r="AE788" s="29"/>
      <c r="AF788" s="29"/>
      <c r="AG788" s="29"/>
      <c r="AH788" s="29"/>
      <c r="AI788" s="29"/>
      <c r="AJ788" s="29"/>
      <c r="AK788" s="29"/>
      <c r="AL788" s="29"/>
      <c r="AM788" s="29"/>
      <c r="AN788" s="29"/>
      <c r="AO788" s="29"/>
      <c r="AP788" s="29"/>
      <c r="AQ788" s="29"/>
      <c r="AR788" s="29"/>
    </row>
    <row r="789" spans="1:44" ht="12.75" customHeight="1" x14ac:dyDescent="0.25">
      <c r="A789" s="30"/>
      <c r="B789" s="30"/>
      <c r="C789" s="603"/>
      <c r="D789" s="604"/>
      <c r="E789" s="604"/>
      <c r="F789" s="604"/>
      <c r="G789" s="58"/>
      <c r="H789" s="58"/>
      <c r="I789" s="30"/>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9"/>
      <c r="AG789" s="29"/>
      <c r="AH789" s="29"/>
      <c r="AI789" s="29"/>
      <c r="AJ789" s="29"/>
      <c r="AK789" s="29"/>
      <c r="AL789" s="29"/>
      <c r="AM789" s="29"/>
      <c r="AN789" s="29"/>
      <c r="AO789" s="29"/>
      <c r="AP789" s="29"/>
      <c r="AQ789" s="29"/>
      <c r="AR789" s="29"/>
    </row>
    <row r="790" spans="1:44" ht="12.75" customHeight="1" x14ac:dyDescent="0.25">
      <c r="A790" s="30"/>
      <c r="B790" s="30"/>
      <c r="C790" s="603"/>
      <c r="D790" s="604"/>
      <c r="E790" s="604"/>
      <c r="F790" s="604"/>
      <c r="G790" s="58"/>
      <c r="H790" s="58"/>
      <c r="I790" s="30"/>
      <c r="J790" s="29"/>
      <c r="K790" s="29"/>
      <c r="L790" s="29"/>
      <c r="M790" s="29"/>
      <c r="N790" s="29"/>
      <c r="O790" s="29"/>
      <c r="P790" s="29"/>
      <c r="Q790" s="29"/>
      <c r="R790" s="29"/>
      <c r="S790" s="29"/>
      <c r="T790" s="29"/>
      <c r="U790" s="29"/>
      <c r="V790" s="29"/>
      <c r="W790" s="29"/>
      <c r="X790" s="29"/>
      <c r="Y790" s="29"/>
      <c r="Z790" s="29"/>
      <c r="AA790" s="29"/>
      <c r="AB790" s="29"/>
      <c r="AC790" s="29"/>
      <c r="AD790" s="29"/>
      <c r="AE790" s="29"/>
      <c r="AF790" s="29"/>
      <c r="AG790" s="29"/>
      <c r="AH790" s="29"/>
      <c r="AI790" s="29"/>
      <c r="AJ790" s="29"/>
      <c r="AK790" s="29"/>
      <c r="AL790" s="29"/>
      <c r="AM790" s="29"/>
      <c r="AN790" s="29"/>
      <c r="AO790" s="29"/>
      <c r="AP790" s="29"/>
      <c r="AQ790" s="29"/>
      <c r="AR790" s="29"/>
    </row>
    <row r="791" spans="1:44" ht="12.75" customHeight="1" x14ac:dyDescent="0.25">
      <c r="A791" s="30"/>
      <c r="B791" s="30"/>
      <c r="C791" s="603"/>
      <c r="D791" s="604"/>
      <c r="E791" s="604"/>
      <c r="F791" s="604"/>
      <c r="G791" s="58"/>
      <c r="H791" s="58"/>
      <c r="I791" s="30"/>
      <c r="J791" s="29"/>
      <c r="K791" s="29"/>
      <c r="L791" s="29"/>
      <c r="M791" s="29"/>
      <c r="N791" s="29"/>
      <c r="O791" s="29"/>
      <c r="P791" s="29"/>
      <c r="Q791" s="29"/>
      <c r="R791" s="29"/>
      <c r="S791" s="29"/>
      <c r="T791" s="29"/>
      <c r="U791" s="29"/>
      <c r="V791" s="29"/>
      <c r="W791" s="29"/>
      <c r="X791" s="29"/>
      <c r="Y791" s="29"/>
      <c r="Z791" s="29"/>
      <c r="AA791" s="29"/>
      <c r="AB791" s="29"/>
      <c r="AC791" s="29"/>
      <c r="AD791" s="29"/>
      <c r="AE791" s="29"/>
      <c r="AF791" s="29"/>
      <c r="AG791" s="29"/>
      <c r="AH791" s="29"/>
      <c r="AI791" s="29"/>
      <c r="AJ791" s="29"/>
      <c r="AK791" s="29"/>
      <c r="AL791" s="29"/>
      <c r="AM791" s="29"/>
      <c r="AN791" s="29"/>
      <c r="AO791" s="29"/>
      <c r="AP791" s="29"/>
      <c r="AQ791" s="29"/>
      <c r="AR791" s="29"/>
    </row>
    <row r="792" spans="1:44" ht="12.75" customHeight="1" x14ac:dyDescent="0.25">
      <c r="A792" s="30"/>
      <c r="B792" s="30"/>
      <c r="C792" s="603"/>
      <c r="D792" s="604"/>
      <c r="E792" s="604"/>
      <c r="F792" s="604"/>
      <c r="G792" s="58"/>
      <c r="H792" s="58"/>
      <c r="I792" s="30"/>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c r="AG792" s="29"/>
      <c r="AH792" s="29"/>
      <c r="AI792" s="29"/>
      <c r="AJ792" s="29"/>
      <c r="AK792" s="29"/>
      <c r="AL792" s="29"/>
      <c r="AM792" s="29"/>
      <c r="AN792" s="29"/>
      <c r="AO792" s="29"/>
      <c r="AP792" s="29"/>
      <c r="AQ792" s="29"/>
      <c r="AR792" s="29"/>
    </row>
    <row r="793" spans="1:44" ht="12.75" customHeight="1" x14ac:dyDescent="0.25">
      <c r="A793" s="30"/>
      <c r="B793" s="30"/>
      <c r="C793" s="603"/>
      <c r="D793" s="604"/>
      <c r="E793" s="604"/>
      <c r="F793" s="604"/>
      <c r="G793" s="58"/>
      <c r="H793" s="58"/>
      <c r="I793" s="30"/>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c r="AG793" s="29"/>
      <c r="AH793" s="29"/>
      <c r="AI793" s="29"/>
      <c r="AJ793" s="29"/>
      <c r="AK793" s="29"/>
      <c r="AL793" s="29"/>
      <c r="AM793" s="29"/>
      <c r="AN793" s="29"/>
      <c r="AO793" s="29"/>
      <c r="AP793" s="29"/>
      <c r="AQ793" s="29"/>
      <c r="AR793" s="29"/>
    </row>
    <row r="794" spans="1:44" ht="12.75" customHeight="1" x14ac:dyDescent="0.25">
      <c r="A794" s="30"/>
      <c r="B794" s="30"/>
      <c r="C794" s="603"/>
      <c r="D794" s="604"/>
      <c r="E794" s="604"/>
      <c r="F794" s="604"/>
      <c r="G794" s="58"/>
      <c r="H794" s="58"/>
      <c r="I794" s="30"/>
      <c r="J794" s="29"/>
      <c r="K794" s="29"/>
      <c r="L794" s="29"/>
      <c r="M794" s="29"/>
      <c r="N794" s="29"/>
      <c r="O794" s="29"/>
      <c r="P794" s="29"/>
      <c r="Q794" s="29"/>
      <c r="R794" s="29"/>
      <c r="S794" s="29"/>
      <c r="T794" s="29"/>
      <c r="U794" s="29"/>
      <c r="V794" s="29"/>
      <c r="W794" s="29"/>
      <c r="X794" s="29"/>
      <c r="Y794" s="29"/>
      <c r="Z794" s="29"/>
      <c r="AA794" s="29"/>
      <c r="AB794" s="29"/>
      <c r="AC794" s="29"/>
      <c r="AD794" s="29"/>
      <c r="AE794" s="29"/>
      <c r="AF794" s="29"/>
      <c r="AG794" s="29"/>
      <c r="AH794" s="29"/>
      <c r="AI794" s="29"/>
      <c r="AJ794" s="29"/>
      <c r="AK794" s="29"/>
      <c r="AL794" s="29"/>
      <c r="AM794" s="29"/>
      <c r="AN794" s="29"/>
      <c r="AO794" s="29"/>
      <c r="AP794" s="29"/>
      <c r="AQ794" s="29"/>
      <c r="AR794" s="29"/>
    </row>
    <row r="795" spans="1:44" ht="12.75" customHeight="1" x14ac:dyDescent="0.25">
      <c r="A795" s="30"/>
      <c r="B795" s="30"/>
      <c r="C795" s="603"/>
      <c r="D795" s="604"/>
      <c r="E795" s="604"/>
      <c r="F795" s="604"/>
      <c r="G795" s="58"/>
      <c r="H795" s="58"/>
      <c r="I795" s="30"/>
      <c r="J795" s="29"/>
      <c r="K795" s="29"/>
      <c r="L795" s="29"/>
      <c r="M795" s="29"/>
      <c r="N795" s="29"/>
      <c r="O795" s="29"/>
      <c r="P795" s="29"/>
      <c r="Q795" s="29"/>
      <c r="R795" s="29"/>
      <c r="S795" s="29"/>
      <c r="T795" s="29"/>
      <c r="U795" s="29"/>
      <c r="V795" s="29"/>
      <c r="W795" s="29"/>
      <c r="X795" s="29"/>
      <c r="Y795" s="29"/>
      <c r="Z795" s="29"/>
      <c r="AA795" s="29"/>
      <c r="AB795" s="29"/>
      <c r="AC795" s="29"/>
      <c r="AD795" s="29"/>
      <c r="AE795" s="29"/>
      <c r="AF795" s="29"/>
      <c r="AG795" s="29"/>
      <c r="AH795" s="29"/>
      <c r="AI795" s="29"/>
      <c r="AJ795" s="29"/>
      <c r="AK795" s="29"/>
      <c r="AL795" s="29"/>
      <c r="AM795" s="29"/>
      <c r="AN795" s="29"/>
      <c r="AO795" s="29"/>
      <c r="AP795" s="29"/>
      <c r="AQ795" s="29"/>
      <c r="AR795" s="29"/>
    </row>
    <row r="796" spans="1:44" ht="12.75" customHeight="1" x14ac:dyDescent="0.25">
      <c r="A796" s="30"/>
      <c r="B796" s="30"/>
      <c r="C796" s="603"/>
      <c r="D796" s="604"/>
      <c r="E796" s="604"/>
      <c r="F796" s="604"/>
      <c r="G796" s="58"/>
      <c r="H796" s="58"/>
      <c r="I796" s="30"/>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c r="AQ796" s="29"/>
      <c r="AR796" s="29"/>
    </row>
    <row r="797" spans="1:44" ht="12.75" customHeight="1" x14ac:dyDescent="0.25">
      <c r="A797" s="30"/>
      <c r="B797" s="30"/>
      <c r="C797" s="603"/>
      <c r="D797" s="604"/>
      <c r="E797" s="604"/>
      <c r="F797" s="604"/>
      <c r="G797" s="58"/>
      <c r="H797" s="58"/>
      <c r="I797" s="30"/>
      <c r="J797" s="29"/>
      <c r="K797" s="29"/>
      <c r="L797" s="29"/>
      <c r="M797" s="29"/>
      <c r="N797" s="29"/>
      <c r="O797" s="29"/>
      <c r="P797" s="29"/>
      <c r="Q797" s="29"/>
      <c r="R797" s="29"/>
      <c r="S797" s="29"/>
      <c r="T797" s="29"/>
      <c r="U797" s="29"/>
      <c r="V797" s="29"/>
      <c r="W797" s="29"/>
      <c r="X797" s="29"/>
      <c r="Y797" s="29"/>
      <c r="Z797" s="29"/>
      <c r="AA797" s="29"/>
      <c r="AB797" s="29"/>
      <c r="AC797" s="29"/>
      <c r="AD797" s="29"/>
      <c r="AE797" s="29"/>
      <c r="AF797" s="29"/>
      <c r="AG797" s="29"/>
      <c r="AH797" s="29"/>
      <c r="AI797" s="29"/>
      <c r="AJ797" s="29"/>
      <c r="AK797" s="29"/>
      <c r="AL797" s="29"/>
      <c r="AM797" s="29"/>
      <c r="AN797" s="29"/>
      <c r="AO797" s="29"/>
      <c r="AP797" s="29"/>
      <c r="AQ797" s="29"/>
      <c r="AR797" s="29"/>
    </row>
    <row r="798" spans="1:44" ht="12.75" customHeight="1" x14ac:dyDescent="0.25">
      <c r="A798" s="30"/>
      <c r="B798" s="30"/>
      <c r="C798" s="603"/>
      <c r="D798" s="604"/>
      <c r="E798" s="604"/>
      <c r="F798" s="604"/>
      <c r="G798" s="58"/>
      <c r="H798" s="58"/>
      <c r="I798" s="30"/>
      <c r="J798" s="29"/>
      <c r="K798" s="29"/>
      <c r="L798" s="29"/>
      <c r="M798" s="29"/>
      <c r="N798" s="29"/>
      <c r="O798" s="29"/>
      <c r="P798" s="29"/>
      <c r="Q798" s="29"/>
      <c r="R798" s="29"/>
      <c r="S798" s="29"/>
      <c r="T798" s="29"/>
      <c r="U798" s="29"/>
      <c r="V798" s="29"/>
      <c r="W798" s="29"/>
      <c r="X798" s="29"/>
      <c r="Y798" s="29"/>
      <c r="Z798" s="29"/>
      <c r="AA798" s="29"/>
      <c r="AB798" s="29"/>
      <c r="AC798" s="29"/>
      <c r="AD798" s="29"/>
      <c r="AE798" s="29"/>
      <c r="AF798" s="29"/>
      <c r="AG798" s="29"/>
      <c r="AH798" s="29"/>
      <c r="AI798" s="29"/>
      <c r="AJ798" s="29"/>
      <c r="AK798" s="29"/>
      <c r="AL798" s="29"/>
      <c r="AM798" s="29"/>
      <c r="AN798" s="29"/>
      <c r="AO798" s="29"/>
      <c r="AP798" s="29"/>
      <c r="AQ798" s="29"/>
      <c r="AR798" s="29"/>
    </row>
    <row r="799" spans="1:44" ht="12.75" customHeight="1" x14ac:dyDescent="0.25">
      <c r="A799" s="30"/>
      <c r="B799" s="30"/>
      <c r="C799" s="603"/>
      <c r="D799" s="604"/>
      <c r="E799" s="604"/>
      <c r="F799" s="604"/>
      <c r="G799" s="58"/>
      <c r="H799" s="58"/>
      <c r="I799" s="30"/>
      <c r="J799" s="29"/>
      <c r="K799" s="29"/>
      <c r="L799" s="29"/>
      <c r="M799" s="29"/>
      <c r="N799" s="29"/>
      <c r="O799" s="29"/>
      <c r="P799" s="29"/>
      <c r="Q799" s="29"/>
      <c r="R799" s="29"/>
      <c r="S799" s="29"/>
      <c r="T799" s="29"/>
      <c r="U799" s="29"/>
      <c r="V799" s="29"/>
      <c r="W799" s="29"/>
      <c r="X799" s="29"/>
      <c r="Y799" s="29"/>
      <c r="Z799" s="29"/>
      <c r="AA799" s="29"/>
      <c r="AB799" s="29"/>
      <c r="AC799" s="29"/>
      <c r="AD799" s="29"/>
      <c r="AE799" s="29"/>
      <c r="AF799" s="29"/>
      <c r="AG799" s="29"/>
      <c r="AH799" s="29"/>
      <c r="AI799" s="29"/>
      <c r="AJ799" s="29"/>
      <c r="AK799" s="29"/>
      <c r="AL799" s="29"/>
      <c r="AM799" s="29"/>
      <c r="AN799" s="29"/>
      <c r="AO799" s="29"/>
      <c r="AP799" s="29"/>
      <c r="AQ799" s="29"/>
      <c r="AR799" s="29"/>
    </row>
    <row r="800" spans="1:44" ht="12.75" customHeight="1" x14ac:dyDescent="0.25">
      <c r="A800" s="30"/>
      <c r="B800" s="30"/>
      <c r="C800" s="603"/>
      <c r="D800" s="604"/>
      <c r="E800" s="604"/>
      <c r="F800" s="604"/>
      <c r="G800" s="58"/>
      <c r="H800" s="58"/>
      <c r="I800" s="30"/>
      <c r="J800" s="29"/>
      <c r="K800" s="29"/>
      <c r="L800" s="29"/>
      <c r="M800" s="29"/>
      <c r="N800" s="29"/>
      <c r="O800" s="29"/>
      <c r="P800" s="29"/>
      <c r="Q800" s="29"/>
      <c r="R800" s="29"/>
      <c r="S800" s="29"/>
      <c r="T800" s="29"/>
      <c r="U800" s="29"/>
      <c r="V800" s="29"/>
      <c r="W800" s="29"/>
      <c r="X800" s="29"/>
      <c r="Y800" s="29"/>
      <c r="Z800" s="29"/>
      <c r="AA800" s="29"/>
      <c r="AB800" s="29"/>
      <c r="AC800" s="29"/>
      <c r="AD800" s="29"/>
      <c r="AE800" s="29"/>
      <c r="AF800" s="29"/>
      <c r="AG800" s="29"/>
      <c r="AH800" s="29"/>
      <c r="AI800" s="29"/>
      <c r="AJ800" s="29"/>
      <c r="AK800" s="29"/>
      <c r="AL800" s="29"/>
      <c r="AM800" s="29"/>
      <c r="AN800" s="29"/>
      <c r="AO800" s="29"/>
      <c r="AP800" s="29"/>
      <c r="AQ800" s="29"/>
      <c r="AR800" s="29"/>
    </row>
    <row r="801" spans="1:44" ht="12.75" customHeight="1" x14ac:dyDescent="0.25">
      <c r="A801" s="30"/>
      <c r="B801" s="30"/>
      <c r="C801" s="603"/>
      <c r="D801" s="604"/>
      <c r="E801" s="604"/>
      <c r="F801" s="604"/>
      <c r="G801" s="58"/>
      <c r="H801" s="58"/>
      <c r="I801" s="30"/>
      <c r="J801" s="29"/>
      <c r="K801" s="29"/>
      <c r="L801" s="29"/>
      <c r="M801" s="29"/>
      <c r="N801" s="29"/>
      <c r="O801" s="29"/>
      <c r="P801" s="29"/>
      <c r="Q801" s="29"/>
      <c r="R801" s="29"/>
      <c r="S801" s="29"/>
      <c r="T801" s="29"/>
      <c r="U801" s="29"/>
      <c r="V801" s="29"/>
      <c r="W801" s="29"/>
      <c r="X801" s="29"/>
      <c r="Y801" s="29"/>
      <c r="Z801" s="29"/>
      <c r="AA801" s="29"/>
      <c r="AB801" s="29"/>
      <c r="AC801" s="29"/>
      <c r="AD801" s="29"/>
      <c r="AE801" s="29"/>
      <c r="AF801" s="29"/>
      <c r="AG801" s="29"/>
      <c r="AH801" s="29"/>
      <c r="AI801" s="29"/>
      <c r="AJ801" s="29"/>
      <c r="AK801" s="29"/>
      <c r="AL801" s="29"/>
      <c r="AM801" s="29"/>
      <c r="AN801" s="29"/>
      <c r="AO801" s="29"/>
      <c r="AP801" s="29"/>
      <c r="AQ801" s="29"/>
      <c r="AR801" s="29"/>
    </row>
    <row r="802" spans="1:44" ht="12.75" customHeight="1" x14ac:dyDescent="0.25">
      <c r="A802" s="30"/>
      <c r="B802" s="30"/>
      <c r="C802" s="603"/>
      <c r="D802" s="604"/>
      <c r="E802" s="604"/>
      <c r="F802" s="604"/>
      <c r="G802" s="58"/>
      <c r="H802" s="58"/>
      <c r="I802" s="30"/>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c r="AG802" s="29"/>
      <c r="AH802" s="29"/>
      <c r="AI802" s="29"/>
      <c r="AJ802" s="29"/>
      <c r="AK802" s="29"/>
      <c r="AL802" s="29"/>
      <c r="AM802" s="29"/>
      <c r="AN802" s="29"/>
      <c r="AO802" s="29"/>
      <c r="AP802" s="29"/>
      <c r="AQ802" s="29"/>
      <c r="AR802" s="29"/>
    </row>
    <row r="803" spans="1:44" ht="12.75" customHeight="1" x14ac:dyDescent="0.25">
      <c r="A803" s="30"/>
      <c r="B803" s="30"/>
      <c r="C803" s="603"/>
      <c r="D803" s="604"/>
      <c r="E803" s="604"/>
      <c r="F803" s="604"/>
      <c r="G803" s="58"/>
      <c r="H803" s="58"/>
      <c r="I803" s="30"/>
      <c r="J803" s="29"/>
      <c r="K803" s="29"/>
      <c r="L803" s="29"/>
      <c r="M803" s="29"/>
      <c r="N803" s="29"/>
      <c r="O803" s="29"/>
      <c r="P803" s="29"/>
      <c r="Q803" s="29"/>
      <c r="R803" s="29"/>
      <c r="S803" s="29"/>
      <c r="T803" s="29"/>
      <c r="U803" s="29"/>
      <c r="V803" s="29"/>
      <c r="W803" s="29"/>
      <c r="X803" s="29"/>
      <c r="Y803" s="29"/>
      <c r="Z803" s="29"/>
      <c r="AA803" s="29"/>
      <c r="AB803" s="29"/>
      <c r="AC803" s="29"/>
      <c r="AD803" s="29"/>
      <c r="AE803" s="29"/>
      <c r="AF803" s="29"/>
      <c r="AG803" s="29"/>
      <c r="AH803" s="29"/>
      <c r="AI803" s="29"/>
      <c r="AJ803" s="29"/>
      <c r="AK803" s="29"/>
      <c r="AL803" s="29"/>
      <c r="AM803" s="29"/>
      <c r="AN803" s="29"/>
      <c r="AO803" s="29"/>
      <c r="AP803" s="29"/>
      <c r="AQ803" s="29"/>
      <c r="AR803" s="29"/>
    </row>
    <row r="804" spans="1:44" ht="12.75" customHeight="1" x14ac:dyDescent="0.25">
      <c r="A804" s="30"/>
      <c r="B804" s="30"/>
      <c r="C804" s="603"/>
      <c r="D804" s="604"/>
      <c r="E804" s="604"/>
      <c r="F804" s="604"/>
      <c r="G804" s="58"/>
      <c r="H804" s="58"/>
      <c r="I804" s="30"/>
      <c r="J804" s="29"/>
      <c r="K804" s="29"/>
      <c r="L804" s="29"/>
      <c r="M804" s="29"/>
      <c r="N804" s="29"/>
      <c r="O804" s="29"/>
      <c r="P804" s="29"/>
      <c r="Q804" s="29"/>
      <c r="R804" s="29"/>
      <c r="S804" s="29"/>
      <c r="T804" s="29"/>
      <c r="U804" s="29"/>
      <c r="V804" s="29"/>
      <c r="W804" s="29"/>
      <c r="X804" s="29"/>
      <c r="Y804" s="29"/>
      <c r="Z804" s="29"/>
      <c r="AA804" s="29"/>
      <c r="AB804" s="29"/>
      <c r="AC804" s="29"/>
      <c r="AD804" s="29"/>
      <c r="AE804" s="29"/>
      <c r="AF804" s="29"/>
      <c r="AG804" s="29"/>
      <c r="AH804" s="29"/>
      <c r="AI804" s="29"/>
      <c r="AJ804" s="29"/>
      <c r="AK804" s="29"/>
      <c r="AL804" s="29"/>
      <c r="AM804" s="29"/>
      <c r="AN804" s="29"/>
      <c r="AO804" s="29"/>
      <c r="AP804" s="29"/>
      <c r="AQ804" s="29"/>
      <c r="AR804" s="29"/>
    </row>
    <row r="805" spans="1:44" ht="12.75" customHeight="1" x14ac:dyDescent="0.25">
      <c r="A805" s="30"/>
      <c r="B805" s="30"/>
      <c r="C805" s="603"/>
      <c r="D805" s="604"/>
      <c r="E805" s="604"/>
      <c r="F805" s="604"/>
      <c r="G805" s="58"/>
      <c r="H805" s="58"/>
      <c r="I805" s="30"/>
      <c r="J805" s="29"/>
      <c r="K805" s="29"/>
      <c r="L805" s="29"/>
      <c r="M805" s="29"/>
      <c r="N805" s="29"/>
      <c r="O805" s="29"/>
      <c r="P805" s="29"/>
      <c r="Q805" s="29"/>
      <c r="R805" s="29"/>
      <c r="S805" s="29"/>
      <c r="T805" s="29"/>
      <c r="U805" s="29"/>
      <c r="V805" s="29"/>
      <c r="W805" s="29"/>
      <c r="X805" s="29"/>
      <c r="Y805" s="29"/>
      <c r="Z805" s="29"/>
      <c r="AA805" s="29"/>
      <c r="AB805" s="29"/>
      <c r="AC805" s="29"/>
      <c r="AD805" s="29"/>
      <c r="AE805" s="29"/>
      <c r="AF805" s="29"/>
      <c r="AG805" s="29"/>
      <c r="AH805" s="29"/>
      <c r="AI805" s="29"/>
      <c r="AJ805" s="29"/>
      <c r="AK805" s="29"/>
      <c r="AL805" s="29"/>
      <c r="AM805" s="29"/>
      <c r="AN805" s="29"/>
      <c r="AO805" s="29"/>
      <c r="AP805" s="29"/>
      <c r="AQ805" s="29"/>
      <c r="AR805" s="29"/>
    </row>
    <row r="806" spans="1:44" ht="12.75" customHeight="1" x14ac:dyDescent="0.25">
      <c r="A806" s="30"/>
      <c r="B806" s="30"/>
      <c r="C806" s="603"/>
      <c r="D806" s="604"/>
      <c r="E806" s="604"/>
      <c r="F806" s="604"/>
      <c r="G806" s="58"/>
      <c r="H806" s="58"/>
      <c r="I806" s="30"/>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c r="AQ806" s="29"/>
      <c r="AR806" s="29"/>
    </row>
    <row r="807" spans="1:44" ht="12.75" customHeight="1" x14ac:dyDescent="0.25">
      <c r="A807" s="30"/>
      <c r="B807" s="30"/>
      <c r="C807" s="603"/>
      <c r="D807" s="604"/>
      <c r="E807" s="604"/>
      <c r="F807" s="604"/>
      <c r="G807" s="58"/>
      <c r="H807" s="58"/>
      <c r="I807" s="30"/>
      <c r="J807" s="29"/>
      <c r="K807" s="29"/>
      <c r="L807" s="29"/>
      <c r="M807" s="29"/>
      <c r="N807" s="29"/>
      <c r="O807" s="29"/>
      <c r="P807" s="29"/>
      <c r="Q807" s="29"/>
      <c r="R807" s="29"/>
      <c r="S807" s="29"/>
      <c r="T807" s="29"/>
      <c r="U807" s="29"/>
      <c r="V807" s="29"/>
      <c r="W807" s="29"/>
      <c r="X807" s="29"/>
      <c r="Y807" s="29"/>
      <c r="Z807" s="29"/>
      <c r="AA807" s="29"/>
      <c r="AB807" s="29"/>
      <c r="AC807" s="29"/>
      <c r="AD807" s="29"/>
      <c r="AE807" s="29"/>
      <c r="AF807" s="29"/>
      <c r="AG807" s="29"/>
      <c r="AH807" s="29"/>
      <c r="AI807" s="29"/>
      <c r="AJ807" s="29"/>
      <c r="AK807" s="29"/>
      <c r="AL807" s="29"/>
      <c r="AM807" s="29"/>
      <c r="AN807" s="29"/>
      <c r="AO807" s="29"/>
      <c r="AP807" s="29"/>
      <c r="AQ807" s="29"/>
      <c r="AR807" s="29"/>
    </row>
    <row r="808" spans="1:44" ht="12.75" customHeight="1" x14ac:dyDescent="0.25">
      <c r="A808" s="30"/>
      <c r="B808" s="30"/>
      <c r="C808" s="603"/>
      <c r="D808" s="604"/>
      <c r="E808" s="604"/>
      <c r="F808" s="604"/>
      <c r="G808" s="58"/>
      <c r="H808" s="58"/>
      <c r="I808" s="30"/>
      <c r="J808" s="29"/>
      <c r="K808" s="29"/>
      <c r="L808" s="29"/>
      <c r="M808" s="29"/>
      <c r="N808" s="29"/>
      <c r="O808" s="29"/>
      <c r="P808" s="29"/>
      <c r="Q808" s="29"/>
      <c r="R808" s="29"/>
      <c r="S808" s="29"/>
      <c r="T808" s="29"/>
      <c r="U808" s="29"/>
      <c r="V808" s="29"/>
      <c r="W808" s="29"/>
      <c r="X808" s="29"/>
      <c r="Y808" s="29"/>
      <c r="Z808" s="29"/>
      <c r="AA808" s="29"/>
      <c r="AB808" s="29"/>
      <c r="AC808" s="29"/>
      <c r="AD808" s="29"/>
      <c r="AE808" s="29"/>
      <c r="AF808" s="29"/>
      <c r="AG808" s="29"/>
      <c r="AH808" s="29"/>
      <c r="AI808" s="29"/>
      <c r="AJ808" s="29"/>
      <c r="AK808" s="29"/>
      <c r="AL808" s="29"/>
      <c r="AM808" s="29"/>
      <c r="AN808" s="29"/>
      <c r="AO808" s="29"/>
      <c r="AP808" s="29"/>
      <c r="AQ808" s="29"/>
      <c r="AR808" s="29"/>
    </row>
    <row r="809" spans="1:44" ht="12.75" customHeight="1" x14ac:dyDescent="0.25">
      <c r="A809" s="30"/>
      <c r="B809" s="30"/>
      <c r="C809" s="603"/>
      <c r="D809" s="604"/>
      <c r="E809" s="604"/>
      <c r="F809" s="604"/>
      <c r="G809" s="58"/>
      <c r="H809" s="58"/>
      <c r="I809" s="30"/>
      <c r="J809" s="29"/>
      <c r="K809" s="29"/>
      <c r="L809" s="29"/>
      <c r="M809" s="29"/>
      <c r="N809" s="29"/>
      <c r="O809" s="29"/>
      <c r="P809" s="29"/>
      <c r="Q809" s="29"/>
      <c r="R809" s="29"/>
      <c r="S809" s="29"/>
      <c r="T809" s="29"/>
      <c r="U809" s="29"/>
      <c r="V809" s="29"/>
      <c r="W809" s="29"/>
      <c r="X809" s="29"/>
      <c r="Y809" s="29"/>
      <c r="Z809" s="29"/>
      <c r="AA809" s="29"/>
      <c r="AB809" s="29"/>
      <c r="AC809" s="29"/>
      <c r="AD809" s="29"/>
      <c r="AE809" s="29"/>
      <c r="AF809" s="29"/>
      <c r="AG809" s="29"/>
      <c r="AH809" s="29"/>
      <c r="AI809" s="29"/>
      <c r="AJ809" s="29"/>
      <c r="AK809" s="29"/>
      <c r="AL809" s="29"/>
      <c r="AM809" s="29"/>
      <c r="AN809" s="29"/>
      <c r="AO809" s="29"/>
      <c r="AP809" s="29"/>
      <c r="AQ809" s="29"/>
      <c r="AR809" s="29"/>
    </row>
    <row r="810" spans="1:44" ht="12.75" customHeight="1" x14ac:dyDescent="0.25">
      <c r="A810" s="30"/>
      <c r="B810" s="30"/>
      <c r="C810" s="603"/>
      <c r="D810" s="604"/>
      <c r="E810" s="604"/>
      <c r="F810" s="604"/>
      <c r="G810" s="58"/>
      <c r="H810" s="58"/>
      <c r="I810" s="30"/>
      <c r="J810" s="29"/>
      <c r="K810" s="29"/>
      <c r="L810" s="29"/>
      <c r="M810" s="29"/>
      <c r="N810" s="29"/>
      <c r="O810" s="29"/>
      <c r="P810" s="29"/>
      <c r="Q810" s="29"/>
      <c r="R810" s="29"/>
      <c r="S810" s="29"/>
      <c r="T810" s="29"/>
      <c r="U810" s="29"/>
      <c r="V810" s="29"/>
      <c r="W810" s="29"/>
      <c r="X810" s="29"/>
      <c r="Y810" s="29"/>
      <c r="Z810" s="29"/>
      <c r="AA810" s="29"/>
      <c r="AB810" s="29"/>
      <c r="AC810" s="29"/>
      <c r="AD810" s="29"/>
      <c r="AE810" s="29"/>
      <c r="AF810" s="29"/>
      <c r="AG810" s="29"/>
      <c r="AH810" s="29"/>
      <c r="AI810" s="29"/>
      <c r="AJ810" s="29"/>
      <c r="AK810" s="29"/>
      <c r="AL810" s="29"/>
      <c r="AM810" s="29"/>
      <c r="AN810" s="29"/>
      <c r="AO810" s="29"/>
      <c r="AP810" s="29"/>
      <c r="AQ810" s="29"/>
      <c r="AR810" s="29"/>
    </row>
    <row r="811" spans="1:44" ht="12.75" customHeight="1" x14ac:dyDescent="0.25">
      <c r="A811" s="30"/>
      <c r="B811" s="30"/>
      <c r="C811" s="603"/>
      <c r="D811" s="604"/>
      <c r="E811" s="604"/>
      <c r="F811" s="604"/>
      <c r="G811" s="58"/>
      <c r="H811" s="58"/>
      <c r="I811" s="30"/>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c r="AG811" s="29"/>
      <c r="AH811" s="29"/>
      <c r="AI811" s="29"/>
      <c r="AJ811" s="29"/>
      <c r="AK811" s="29"/>
      <c r="AL811" s="29"/>
      <c r="AM811" s="29"/>
      <c r="AN811" s="29"/>
      <c r="AO811" s="29"/>
      <c r="AP811" s="29"/>
      <c r="AQ811" s="29"/>
      <c r="AR811" s="29"/>
    </row>
    <row r="812" spans="1:44" ht="12.75" customHeight="1" x14ac:dyDescent="0.25">
      <c r="A812" s="30"/>
      <c r="B812" s="30"/>
      <c r="C812" s="603"/>
      <c r="D812" s="604"/>
      <c r="E812" s="604"/>
      <c r="F812" s="604"/>
      <c r="G812" s="58"/>
      <c r="H812" s="58"/>
      <c r="I812" s="30"/>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c r="AG812" s="29"/>
      <c r="AH812" s="29"/>
      <c r="AI812" s="29"/>
      <c r="AJ812" s="29"/>
      <c r="AK812" s="29"/>
      <c r="AL812" s="29"/>
      <c r="AM812" s="29"/>
      <c r="AN812" s="29"/>
      <c r="AO812" s="29"/>
      <c r="AP812" s="29"/>
      <c r="AQ812" s="29"/>
      <c r="AR812" s="29"/>
    </row>
    <row r="813" spans="1:44" ht="12.75" customHeight="1" x14ac:dyDescent="0.25">
      <c r="A813" s="30"/>
      <c r="B813" s="30"/>
      <c r="C813" s="603"/>
      <c r="D813" s="604"/>
      <c r="E813" s="604"/>
      <c r="F813" s="604"/>
      <c r="G813" s="58"/>
      <c r="H813" s="58"/>
      <c r="I813" s="30"/>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c r="AG813" s="29"/>
      <c r="AH813" s="29"/>
      <c r="AI813" s="29"/>
      <c r="AJ813" s="29"/>
      <c r="AK813" s="29"/>
      <c r="AL813" s="29"/>
      <c r="AM813" s="29"/>
      <c r="AN813" s="29"/>
      <c r="AO813" s="29"/>
      <c r="AP813" s="29"/>
      <c r="AQ813" s="29"/>
      <c r="AR813" s="29"/>
    </row>
    <row r="814" spans="1:44" ht="12.75" customHeight="1" x14ac:dyDescent="0.25">
      <c r="A814" s="30"/>
      <c r="B814" s="30"/>
      <c r="C814" s="603"/>
      <c r="D814" s="604"/>
      <c r="E814" s="604"/>
      <c r="F814" s="604"/>
      <c r="G814" s="58"/>
      <c r="H814" s="58"/>
      <c r="I814" s="30"/>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c r="AG814" s="29"/>
      <c r="AH814" s="29"/>
      <c r="AI814" s="29"/>
      <c r="AJ814" s="29"/>
      <c r="AK814" s="29"/>
      <c r="AL814" s="29"/>
      <c r="AM814" s="29"/>
      <c r="AN814" s="29"/>
      <c r="AO814" s="29"/>
      <c r="AP814" s="29"/>
      <c r="AQ814" s="29"/>
      <c r="AR814" s="29"/>
    </row>
    <row r="815" spans="1:44" ht="12.75" customHeight="1" x14ac:dyDescent="0.25">
      <c r="A815" s="30"/>
      <c r="B815" s="30"/>
      <c r="C815" s="603"/>
      <c r="D815" s="604"/>
      <c r="E815" s="604"/>
      <c r="F815" s="604"/>
      <c r="G815" s="58"/>
      <c r="H815" s="58"/>
      <c r="I815" s="30"/>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c r="AG815" s="29"/>
      <c r="AH815" s="29"/>
      <c r="AI815" s="29"/>
      <c r="AJ815" s="29"/>
      <c r="AK815" s="29"/>
      <c r="AL815" s="29"/>
      <c r="AM815" s="29"/>
      <c r="AN815" s="29"/>
      <c r="AO815" s="29"/>
      <c r="AP815" s="29"/>
      <c r="AQ815" s="29"/>
      <c r="AR815" s="29"/>
    </row>
    <row r="816" spans="1:44" ht="12.75" customHeight="1" x14ac:dyDescent="0.25">
      <c r="A816" s="30"/>
      <c r="B816" s="30"/>
      <c r="C816" s="603"/>
      <c r="D816" s="604"/>
      <c r="E816" s="604"/>
      <c r="F816" s="604"/>
      <c r="G816" s="58"/>
      <c r="H816" s="58"/>
      <c r="I816" s="30"/>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c r="AQ816" s="29"/>
      <c r="AR816" s="29"/>
    </row>
    <row r="817" spans="1:44" ht="12.75" customHeight="1" x14ac:dyDescent="0.25">
      <c r="A817" s="30"/>
      <c r="B817" s="30"/>
      <c r="C817" s="603"/>
      <c r="D817" s="604"/>
      <c r="E817" s="604"/>
      <c r="F817" s="604"/>
      <c r="G817" s="58"/>
      <c r="H817" s="58"/>
      <c r="I817" s="30"/>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c r="AG817" s="29"/>
      <c r="AH817" s="29"/>
      <c r="AI817" s="29"/>
      <c r="AJ817" s="29"/>
      <c r="AK817" s="29"/>
      <c r="AL817" s="29"/>
      <c r="AM817" s="29"/>
      <c r="AN817" s="29"/>
      <c r="AO817" s="29"/>
      <c r="AP817" s="29"/>
      <c r="AQ817" s="29"/>
      <c r="AR817" s="29"/>
    </row>
    <row r="818" spans="1:44" ht="12.75" customHeight="1" x14ac:dyDescent="0.25">
      <c r="A818" s="30"/>
      <c r="B818" s="30"/>
      <c r="C818" s="603"/>
      <c r="D818" s="604"/>
      <c r="E818" s="604"/>
      <c r="F818" s="604"/>
      <c r="G818" s="58"/>
      <c r="H818" s="58"/>
      <c r="I818" s="30"/>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c r="AG818" s="29"/>
      <c r="AH818" s="29"/>
      <c r="AI818" s="29"/>
      <c r="AJ818" s="29"/>
      <c r="AK818" s="29"/>
      <c r="AL818" s="29"/>
      <c r="AM818" s="29"/>
      <c r="AN818" s="29"/>
      <c r="AO818" s="29"/>
      <c r="AP818" s="29"/>
      <c r="AQ818" s="29"/>
      <c r="AR818" s="29"/>
    </row>
    <row r="819" spans="1:44" ht="12.75" customHeight="1" x14ac:dyDescent="0.25">
      <c r="A819" s="30"/>
      <c r="B819" s="30"/>
      <c r="C819" s="603"/>
      <c r="D819" s="604"/>
      <c r="E819" s="604"/>
      <c r="F819" s="604"/>
      <c r="G819" s="58"/>
      <c r="H819" s="58"/>
      <c r="I819" s="30"/>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c r="AG819" s="29"/>
      <c r="AH819" s="29"/>
      <c r="AI819" s="29"/>
      <c r="AJ819" s="29"/>
      <c r="AK819" s="29"/>
      <c r="AL819" s="29"/>
      <c r="AM819" s="29"/>
      <c r="AN819" s="29"/>
      <c r="AO819" s="29"/>
      <c r="AP819" s="29"/>
      <c r="AQ819" s="29"/>
      <c r="AR819" s="29"/>
    </row>
    <row r="820" spans="1:44" ht="12.75" customHeight="1" x14ac:dyDescent="0.25">
      <c r="A820" s="30"/>
      <c r="B820" s="30"/>
      <c r="C820" s="603"/>
      <c r="D820" s="604"/>
      <c r="E820" s="604"/>
      <c r="F820" s="604"/>
      <c r="G820" s="58"/>
      <c r="H820" s="58"/>
      <c r="I820" s="30"/>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c r="AG820" s="29"/>
      <c r="AH820" s="29"/>
      <c r="AI820" s="29"/>
      <c r="AJ820" s="29"/>
      <c r="AK820" s="29"/>
      <c r="AL820" s="29"/>
      <c r="AM820" s="29"/>
      <c r="AN820" s="29"/>
      <c r="AO820" s="29"/>
      <c r="AP820" s="29"/>
      <c r="AQ820" s="29"/>
      <c r="AR820" s="29"/>
    </row>
    <row r="821" spans="1:44" ht="12.75" customHeight="1" x14ac:dyDescent="0.25">
      <c r="A821" s="30"/>
      <c r="B821" s="30"/>
      <c r="C821" s="603"/>
      <c r="D821" s="604"/>
      <c r="E821" s="604"/>
      <c r="F821" s="604"/>
      <c r="G821" s="58"/>
      <c r="H821" s="58"/>
      <c r="I821" s="30"/>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c r="AG821" s="29"/>
      <c r="AH821" s="29"/>
      <c r="AI821" s="29"/>
      <c r="AJ821" s="29"/>
      <c r="AK821" s="29"/>
      <c r="AL821" s="29"/>
      <c r="AM821" s="29"/>
      <c r="AN821" s="29"/>
      <c r="AO821" s="29"/>
      <c r="AP821" s="29"/>
      <c r="AQ821" s="29"/>
      <c r="AR821" s="29"/>
    </row>
    <row r="822" spans="1:44" ht="12.75" customHeight="1" x14ac:dyDescent="0.25">
      <c r="A822" s="30"/>
      <c r="B822" s="30"/>
      <c r="C822" s="603"/>
      <c r="D822" s="604"/>
      <c r="E822" s="604"/>
      <c r="F822" s="604"/>
      <c r="G822" s="58"/>
      <c r="H822" s="58"/>
      <c r="I822" s="30"/>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c r="AG822" s="29"/>
      <c r="AH822" s="29"/>
      <c r="AI822" s="29"/>
      <c r="AJ822" s="29"/>
      <c r="AK822" s="29"/>
      <c r="AL822" s="29"/>
      <c r="AM822" s="29"/>
      <c r="AN822" s="29"/>
      <c r="AO822" s="29"/>
      <c r="AP822" s="29"/>
      <c r="AQ822" s="29"/>
      <c r="AR822" s="29"/>
    </row>
    <row r="823" spans="1:44" ht="12.75" customHeight="1" x14ac:dyDescent="0.25">
      <c r="A823" s="30"/>
      <c r="B823" s="30"/>
      <c r="C823" s="603"/>
      <c r="D823" s="604"/>
      <c r="E823" s="604"/>
      <c r="F823" s="604"/>
      <c r="G823" s="58"/>
      <c r="H823" s="58"/>
      <c r="I823" s="30"/>
      <c r="J823" s="29"/>
      <c r="K823" s="29"/>
      <c r="L823" s="29"/>
      <c r="M823" s="29"/>
      <c r="N823" s="29"/>
      <c r="O823" s="29"/>
      <c r="P823" s="29"/>
      <c r="Q823" s="29"/>
      <c r="R823" s="29"/>
      <c r="S823" s="29"/>
      <c r="T823" s="29"/>
      <c r="U823" s="29"/>
      <c r="V823" s="29"/>
      <c r="W823" s="29"/>
      <c r="X823" s="29"/>
      <c r="Y823" s="29"/>
      <c r="Z823" s="29"/>
      <c r="AA823" s="29"/>
      <c r="AB823" s="29"/>
      <c r="AC823" s="29"/>
      <c r="AD823" s="29"/>
      <c r="AE823" s="29"/>
      <c r="AF823" s="29"/>
      <c r="AG823" s="29"/>
      <c r="AH823" s="29"/>
      <c r="AI823" s="29"/>
      <c r="AJ823" s="29"/>
      <c r="AK823" s="29"/>
      <c r="AL823" s="29"/>
      <c r="AM823" s="29"/>
      <c r="AN823" s="29"/>
      <c r="AO823" s="29"/>
      <c r="AP823" s="29"/>
      <c r="AQ823" s="29"/>
      <c r="AR823" s="29"/>
    </row>
    <row r="824" spans="1:44" ht="12.75" customHeight="1" x14ac:dyDescent="0.25">
      <c r="A824" s="30"/>
      <c r="B824" s="30"/>
      <c r="C824" s="603"/>
      <c r="D824" s="604"/>
      <c r="E824" s="604"/>
      <c r="F824" s="604"/>
      <c r="G824" s="58"/>
      <c r="H824" s="58"/>
      <c r="I824" s="30"/>
      <c r="J824" s="29"/>
      <c r="K824" s="29"/>
      <c r="L824" s="29"/>
      <c r="M824" s="29"/>
      <c r="N824" s="29"/>
      <c r="O824" s="29"/>
      <c r="P824" s="29"/>
      <c r="Q824" s="29"/>
      <c r="R824" s="29"/>
      <c r="S824" s="29"/>
      <c r="T824" s="29"/>
      <c r="U824" s="29"/>
      <c r="V824" s="29"/>
      <c r="W824" s="29"/>
      <c r="X824" s="29"/>
      <c r="Y824" s="29"/>
      <c r="Z824" s="29"/>
      <c r="AA824" s="29"/>
      <c r="AB824" s="29"/>
      <c r="AC824" s="29"/>
      <c r="AD824" s="29"/>
      <c r="AE824" s="29"/>
      <c r="AF824" s="29"/>
      <c r="AG824" s="29"/>
      <c r="AH824" s="29"/>
      <c r="AI824" s="29"/>
      <c r="AJ824" s="29"/>
      <c r="AK824" s="29"/>
      <c r="AL824" s="29"/>
      <c r="AM824" s="29"/>
      <c r="AN824" s="29"/>
      <c r="AO824" s="29"/>
      <c r="AP824" s="29"/>
      <c r="AQ824" s="29"/>
      <c r="AR824" s="29"/>
    </row>
    <row r="825" spans="1:44" ht="12.75" customHeight="1" x14ac:dyDescent="0.25">
      <c r="A825" s="30"/>
      <c r="B825" s="30"/>
      <c r="C825" s="603"/>
      <c r="D825" s="604"/>
      <c r="E825" s="604"/>
      <c r="F825" s="604"/>
      <c r="G825" s="58"/>
      <c r="H825" s="58"/>
      <c r="I825" s="30"/>
      <c r="J825" s="29"/>
      <c r="K825" s="29"/>
      <c r="L825" s="29"/>
      <c r="M825" s="29"/>
      <c r="N825" s="29"/>
      <c r="O825" s="29"/>
      <c r="P825" s="29"/>
      <c r="Q825" s="29"/>
      <c r="R825" s="29"/>
      <c r="S825" s="29"/>
      <c r="T825" s="29"/>
      <c r="U825" s="29"/>
      <c r="V825" s="29"/>
      <c r="W825" s="29"/>
      <c r="X825" s="29"/>
      <c r="Y825" s="29"/>
      <c r="Z825" s="29"/>
      <c r="AA825" s="29"/>
      <c r="AB825" s="29"/>
      <c r="AC825" s="29"/>
      <c r="AD825" s="29"/>
      <c r="AE825" s="29"/>
      <c r="AF825" s="29"/>
      <c r="AG825" s="29"/>
      <c r="AH825" s="29"/>
      <c r="AI825" s="29"/>
      <c r="AJ825" s="29"/>
      <c r="AK825" s="29"/>
      <c r="AL825" s="29"/>
      <c r="AM825" s="29"/>
      <c r="AN825" s="29"/>
      <c r="AO825" s="29"/>
      <c r="AP825" s="29"/>
      <c r="AQ825" s="29"/>
      <c r="AR825" s="29"/>
    </row>
    <row r="826" spans="1:44" ht="12.75" customHeight="1" x14ac:dyDescent="0.25">
      <c r="A826" s="30"/>
      <c r="B826" s="30"/>
      <c r="C826" s="603"/>
      <c r="D826" s="604"/>
      <c r="E826" s="604"/>
      <c r="F826" s="604"/>
      <c r="G826" s="58"/>
      <c r="H826" s="58"/>
      <c r="I826" s="30"/>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c r="AQ826" s="29"/>
      <c r="AR826" s="29"/>
    </row>
    <row r="827" spans="1:44" ht="12.75" customHeight="1" x14ac:dyDescent="0.25">
      <c r="A827" s="30"/>
      <c r="B827" s="30"/>
      <c r="C827" s="603"/>
      <c r="D827" s="604"/>
      <c r="E827" s="604"/>
      <c r="F827" s="604"/>
      <c r="G827" s="58"/>
      <c r="H827" s="58"/>
      <c r="I827" s="30"/>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c r="AG827" s="29"/>
      <c r="AH827" s="29"/>
      <c r="AI827" s="29"/>
      <c r="AJ827" s="29"/>
      <c r="AK827" s="29"/>
      <c r="AL827" s="29"/>
      <c r="AM827" s="29"/>
      <c r="AN827" s="29"/>
      <c r="AO827" s="29"/>
      <c r="AP827" s="29"/>
      <c r="AQ827" s="29"/>
      <c r="AR827" s="29"/>
    </row>
    <row r="828" spans="1:44" ht="12.75" customHeight="1" x14ac:dyDescent="0.25">
      <c r="A828" s="30"/>
      <c r="B828" s="30"/>
      <c r="C828" s="603"/>
      <c r="D828" s="604"/>
      <c r="E828" s="604"/>
      <c r="F828" s="604"/>
      <c r="G828" s="58"/>
      <c r="H828" s="58"/>
      <c r="I828" s="30"/>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c r="AG828" s="29"/>
      <c r="AH828" s="29"/>
      <c r="AI828" s="29"/>
      <c r="AJ828" s="29"/>
      <c r="AK828" s="29"/>
      <c r="AL828" s="29"/>
      <c r="AM828" s="29"/>
      <c r="AN828" s="29"/>
      <c r="AO828" s="29"/>
      <c r="AP828" s="29"/>
      <c r="AQ828" s="29"/>
      <c r="AR828" s="29"/>
    </row>
    <row r="829" spans="1:44" ht="12.75" customHeight="1" x14ac:dyDescent="0.25">
      <c r="A829" s="30"/>
      <c r="B829" s="30"/>
      <c r="C829" s="603"/>
      <c r="D829" s="604"/>
      <c r="E829" s="604"/>
      <c r="F829" s="604"/>
      <c r="G829" s="58"/>
      <c r="H829" s="58"/>
      <c r="I829" s="30"/>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c r="AG829" s="29"/>
      <c r="AH829" s="29"/>
      <c r="AI829" s="29"/>
      <c r="AJ829" s="29"/>
      <c r="AK829" s="29"/>
      <c r="AL829" s="29"/>
      <c r="AM829" s="29"/>
      <c r="AN829" s="29"/>
      <c r="AO829" s="29"/>
      <c r="AP829" s="29"/>
      <c r="AQ829" s="29"/>
      <c r="AR829" s="29"/>
    </row>
    <row r="830" spans="1:44" ht="12.75" customHeight="1" x14ac:dyDescent="0.25">
      <c r="A830" s="30"/>
      <c r="B830" s="30"/>
      <c r="C830" s="603"/>
      <c r="D830" s="604"/>
      <c r="E830" s="604"/>
      <c r="F830" s="604"/>
      <c r="G830" s="58"/>
      <c r="H830" s="58"/>
      <c r="I830" s="30"/>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c r="AG830" s="29"/>
      <c r="AH830" s="29"/>
      <c r="AI830" s="29"/>
      <c r="AJ830" s="29"/>
      <c r="AK830" s="29"/>
      <c r="AL830" s="29"/>
      <c r="AM830" s="29"/>
      <c r="AN830" s="29"/>
      <c r="AO830" s="29"/>
      <c r="AP830" s="29"/>
      <c r="AQ830" s="29"/>
      <c r="AR830" s="29"/>
    </row>
    <row r="831" spans="1:44" ht="12.75" customHeight="1" x14ac:dyDescent="0.25">
      <c r="A831" s="30"/>
      <c r="B831" s="30"/>
      <c r="C831" s="603"/>
      <c r="D831" s="604"/>
      <c r="E831" s="604"/>
      <c r="F831" s="604"/>
      <c r="G831" s="58"/>
      <c r="H831" s="58"/>
      <c r="I831" s="30"/>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c r="AG831" s="29"/>
      <c r="AH831" s="29"/>
      <c r="AI831" s="29"/>
      <c r="AJ831" s="29"/>
      <c r="AK831" s="29"/>
      <c r="AL831" s="29"/>
      <c r="AM831" s="29"/>
      <c r="AN831" s="29"/>
      <c r="AO831" s="29"/>
      <c r="AP831" s="29"/>
      <c r="AQ831" s="29"/>
      <c r="AR831" s="29"/>
    </row>
    <row r="832" spans="1:44" ht="12.75" customHeight="1" x14ac:dyDescent="0.25">
      <c r="A832" s="30"/>
      <c r="B832" s="30"/>
      <c r="C832" s="603"/>
      <c r="D832" s="604"/>
      <c r="E832" s="604"/>
      <c r="F832" s="604"/>
      <c r="G832" s="58"/>
      <c r="H832" s="58"/>
      <c r="I832" s="30"/>
      <c r="J832" s="29"/>
      <c r="K832" s="29"/>
      <c r="L832" s="29"/>
      <c r="M832" s="29"/>
      <c r="N832" s="29"/>
      <c r="O832" s="29"/>
      <c r="P832" s="29"/>
      <c r="Q832" s="29"/>
      <c r="R832" s="29"/>
      <c r="S832" s="29"/>
      <c r="T832" s="29"/>
      <c r="U832" s="29"/>
      <c r="V832" s="29"/>
      <c r="W832" s="29"/>
      <c r="X832" s="29"/>
      <c r="Y832" s="29"/>
      <c r="Z832" s="29"/>
      <c r="AA832" s="29"/>
      <c r="AB832" s="29"/>
      <c r="AC832" s="29"/>
      <c r="AD832" s="29"/>
      <c r="AE832" s="29"/>
      <c r="AF832" s="29"/>
      <c r="AG832" s="29"/>
      <c r="AH832" s="29"/>
      <c r="AI832" s="29"/>
      <c r="AJ832" s="29"/>
      <c r="AK832" s="29"/>
      <c r="AL832" s="29"/>
      <c r="AM832" s="29"/>
      <c r="AN832" s="29"/>
      <c r="AO832" s="29"/>
      <c r="AP832" s="29"/>
      <c r="AQ832" s="29"/>
      <c r="AR832" s="29"/>
    </row>
    <row r="833" spans="1:44" ht="12.75" customHeight="1" x14ac:dyDescent="0.25">
      <c r="A833" s="30"/>
      <c r="B833" s="30"/>
      <c r="C833" s="603"/>
      <c r="D833" s="604"/>
      <c r="E833" s="604"/>
      <c r="F833" s="604"/>
      <c r="G833" s="58"/>
      <c r="H833" s="58"/>
      <c r="I833" s="30"/>
      <c r="J833" s="29"/>
      <c r="K833" s="29"/>
      <c r="L833" s="29"/>
      <c r="M833" s="29"/>
      <c r="N833" s="29"/>
      <c r="O833" s="29"/>
      <c r="P833" s="29"/>
      <c r="Q833" s="29"/>
      <c r="R833" s="29"/>
      <c r="S833" s="29"/>
      <c r="T833" s="29"/>
      <c r="U833" s="29"/>
      <c r="V833" s="29"/>
      <c r="W833" s="29"/>
      <c r="X833" s="29"/>
      <c r="Y833" s="29"/>
      <c r="Z833" s="29"/>
      <c r="AA833" s="29"/>
      <c r="AB833" s="29"/>
      <c r="AC833" s="29"/>
      <c r="AD833" s="29"/>
      <c r="AE833" s="29"/>
      <c r="AF833" s="29"/>
      <c r="AG833" s="29"/>
      <c r="AH833" s="29"/>
      <c r="AI833" s="29"/>
      <c r="AJ833" s="29"/>
      <c r="AK833" s="29"/>
      <c r="AL833" s="29"/>
      <c r="AM833" s="29"/>
      <c r="AN833" s="29"/>
      <c r="AO833" s="29"/>
      <c r="AP833" s="29"/>
      <c r="AQ833" s="29"/>
      <c r="AR833" s="29"/>
    </row>
    <row r="834" spans="1:44" ht="12.75" customHeight="1" x14ac:dyDescent="0.25">
      <c r="A834" s="30"/>
      <c r="B834" s="30"/>
      <c r="C834" s="603"/>
      <c r="D834" s="604"/>
      <c r="E834" s="604"/>
      <c r="F834" s="604"/>
      <c r="G834" s="58"/>
      <c r="H834" s="58"/>
      <c r="I834" s="30"/>
      <c r="J834" s="29"/>
      <c r="K834" s="29"/>
      <c r="L834" s="29"/>
      <c r="M834" s="29"/>
      <c r="N834" s="29"/>
      <c r="O834" s="29"/>
      <c r="P834" s="29"/>
      <c r="Q834" s="29"/>
      <c r="R834" s="29"/>
      <c r="S834" s="29"/>
      <c r="T834" s="29"/>
      <c r="U834" s="29"/>
      <c r="V834" s="29"/>
      <c r="W834" s="29"/>
      <c r="X834" s="29"/>
      <c r="Y834" s="29"/>
      <c r="Z834" s="29"/>
      <c r="AA834" s="29"/>
      <c r="AB834" s="29"/>
      <c r="AC834" s="29"/>
      <c r="AD834" s="29"/>
      <c r="AE834" s="29"/>
      <c r="AF834" s="29"/>
      <c r="AG834" s="29"/>
      <c r="AH834" s="29"/>
      <c r="AI834" s="29"/>
      <c r="AJ834" s="29"/>
      <c r="AK834" s="29"/>
      <c r="AL834" s="29"/>
      <c r="AM834" s="29"/>
      <c r="AN834" s="29"/>
      <c r="AO834" s="29"/>
      <c r="AP834" s="29"/>
      <c r="AQ834" s="29"/>
      <c r="AR834" s="29"/>
    </row>
    <row r="835" spans="1:44" ht="12.75" customHeight="1" x14ac:dyDescent="0.25">
      <c r="A835" s="30"/>
      <c r="B835" s="30"/>
      <c r="C835" s="603"/>
      <c r="D835" s="604"/>
      <c r="E835" s="604"/>
      <c r="F835" s="604"/>
      <c r="G835" s="58"/>
      <c r="H835" s="58"/>
      <c r="I835" s="30"/>
      <c r="J835" s="29"/>
      <c r="K835" s="29"/>
      <c r="L835" s="29"/>
      <c r="M835" s="29"/>
      <c r="N835" s="29"/>
      <c r="O835" s="29"/>
      <c r="P835" s="29"/>
      <c r="Q835" s="29"/>
      <c r="R835" s="29"/>
      <c r="S835" s="29"/>
      <c r="T835" s="29"/>
      <c r="U835" s="29"/>
      <c r="V835" s="29"/>
      <c r="W835" s="29"/>
      <c r="X835" s="29"/>
      <c r="Y835" s="29"/>
      <c r="Z835" s="29"/>
      <c r="AA835" s="29"/>
      <c r="AB835" s="29"/>
      <c r="AC835" s="29"/>
      <c r="AD835" s="29"/>
      <c r="AE835" s="29"/>
      <c r="AF835" s="29"/>
      <c r="AG835" s="29"/>
      <c r="AH835" s="29"/>
      <c r="AI835" s="29"/>
      <c r="AJ835" s="29"/>
      <c r="AK835" s="29"/>
      <c r="AL835" s="29"/>
      <c r="AM835" s="29"/>
      <c r="AN835" s="29"/>
      <c r="AO835" s="29"/>
      <c r="AP835" s="29"/>
      <c r="AQ835" s="29"/>
      <c r="AR835" s="29"/>
    </row>
    <row r="836" spans="1:44" ht="12.75" customHeight="1" x14ac:dyDescent="0.25">
      <c r="A836" s="30"/>
      <c r="B836" s="30"/>
      <c r="C836" s="603"/>
      <c r="D836" s="604"/>
      <c r="E836" s="604"/>
      <c r="F836" s="604"/>
      <c r="G836" s="58"/>
      <c r="H836" s="58"/>
      <c r="I836" s="30"/>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c r="AQ836" s="29"/>
      <c r="AR836" s="29"/>
    </row>
    <row r="837" spans="1:44" ht="12.75" customHeight="1" x14ac:dyDescent="0.25">
      <c r="A837" s="30"/>
      <c r="B837" s="30"/>
      <c r="C837" s="603"/>
      <c r="D837" s="604"/>
      <c r="E837" s="604"/>
      <c r="F837" s="604"/>
      <c r="G837" s="58"/>
      <c r="H837" s="58"/>
      <c r="I837" s="30"/>
      <c r="J837" s="29"/>
      <c r="K837" s="29"/>
      <c r="L837" s="29"/>
      <c r="M837" s="29"/>
      <c r="N837" s="29"/>
      <c r="O837" s="29"/>
      <c r="P837" s="29"/>
      <c r="Q837" s="29"/>
      <c r="R837" s="29"/>
      <c r="S837" s="29"/>
      <c r="T837" s="29"/>
      <c r="U837" s="29"/>
      <c r="V837" s="29"/>
      <c r="W837" s="29"/>
      <c r="X837" s="29"/>
      <c r="Y837" s="29"/>
      <c r="Z837" s="29"/>
      <c r="AA837" s="29"/>
      <c r="AB837" s="29"/>
      <c r="AC837" s="29"/>
      <c r="AD837" s="29"/>
      <c r="AE837" s="29"/>
      <c r="AF837" s="29"/>
      <c r="AG837" s="29"/>
      <c r="AH837" s="29"/>
      <c r="AI837" s="29"/>
      <c r="AJ837" s="29"/>
      <c r="AK837" s="29"/>
      <c r="AL837" s="29"/>
      <c r="AM837" s="29"/>
      <c r="AN837" s="29"/>
      <c r="AO837" s="29"/>
      <c r="AP837" s="29"/>
      <c r="AQ837" s="29"/>
      <c r="AR837" s="29"/>
    </row>
    <row r="838" spans="1:44" ht="12.75" customHeight="1" x14ac:dyDescent="0.25">
      <c r="A838" s="30"/>
      <c r="B838" s="30"/>
      <c r="C838" s="603"/>
      <c r="D838" s="604"/>
      <c r="E838" s="604"/>
      <c r="F838" s="604"/>
      <c r="G838" s="58"/>
      <c r="H838" s="58"/>
      <c r="I838" s="30"/>
      <c r="J838" s="29"/>
      <c r="K838" s="29"/>
      <c r="L838" s="29"/>
      <c r="M838" s="29"/>
      <c r="N838" s="29"/>
      <c r="O838" s="29"/>
      <c r="P838" s="29"/>
      <c r="Q838" s="29"/>
      <c r="R838" s="29"/>
      <c r="S838" s="29"/>
      <c r="T838" s="29"/>
      <c r="U838" s="29"/>
      <c r="V838" s="29"/>
      <c r="W838" s="29"/>
      <c r="X838" s="29"/>
      <c r="Y838" s="29"/>
      <c r="Z838" s="29"/>
      <c r="AA838" s="29"/>
      <c r="AB838" s="29"/>
      <c r="AC838" s="29"/>
      <c r="AD838" s="29"/>
      <c r="AE838" s="29"/>
      <c r="AF838" s="29"/>
      <c r="AG838" s="29"/>
      <c r="AH838" s="29"/>
      <c r="AI838" s="29"/>
      <c r="AJ838" s="29"/>
      <c r="AK838" s="29"/>
      <c r="AL838" s="29"/>
      <c r="AM838" s="29"/>
      <c r="AN838" s="29"/>
      <c r="AO838" s="29"/>
      <c r="AP838" s="29"/>
      <c r="AQ838" s="29"/>
      <c r="AR838" s="29"/>
    </row>
    <row r="839" spans="1:44" ht="12.75" customHeight="1" x14ac:dyDescent="0.25">
      <c r="A839" s="30"/>
      <c r="B839" s="30"/>
      <c r="C839" s="603"/>
      <c r="D839" s="604"/>
      <c r="E839" s="604"/>
      <c r="F839" s="604"/>
      <c r="G839" s="58"/>
      <c r="H839" s="58"/>
      <c r="I839" s="30"/>
      <c r="J839" s="29"/>
      <c r="K839" s="29"/>
      <c r="L839" s="29"/>
      <c r="M839" s="29"/>
      <c r="N839" s="29"/>
      <c r="O839" s="29"/>
      <c r="P839" s="29"/>
      <c r="Q839" s="29"/>
      <c r="R839" s="29"/>
      <c r="S839" s="29"/>
      <c r="T839" s="29"/>
      <c r="U839" s="29"/>
      <c r="V839" s="29"/>
      <c r="W839" s="29"/>
      <c r="X839" s="29"/>
      <c r="Y839" s="29"/>
      <c r="Z839" s="29"/>
      <c r="AA839" s="29"/>
      <c r="AB839" s="29"/>
      <c r="AC839" s="29"/>
      <c r="AD839" s="29"/>
      <c r="AE839" s="29"/>
      <c r="AF839" s="29"/>
      <c r="AG839" s="29"/>
      <c r="AH839" s="29"/>
      <c r="AI839" s="29"/>
      <c r="AJ839" s="29"/>
      <c r="AK839" s="29"/>
      <c r="AL839" s="29"/>
      <c r="AM839" s="29"/>
      <c r="AN839" s="29"/>
      <c r="AO839" s="29"/>
      <c r="AP839" s="29"/>
      <c r="AQ839" s="29"/>
      <c r="AR839" s="29"/>
    </row>
    <row r="840" spans="1:44" ht="12.75" customHeight="1" x14ac:dyDescent="0.25">
      <c r="A840" s="30"/>
      <c r="B840" s="30"/>
      <c r="C840" s="603"/>
      <c r="D840" s="604"/>
      <c r="E840" s="604"/>
      <c r="F840" s="604"/>
      <c r="G840" s="58"/>
      <c r="H840" s="58"/>
      <c r="I840" s="30"/>
      <c r="J840" s="29"/>
      <c r="K840" s="29"/>
      <c r="L840" s="29"/>
      <c r="M840" s="29"/>
      <c r="N840" s="29"/>
      <c r="O840" s="29"/>
      <c r="P840" s="29"/>
      <c r="Q840" s="29"/>
      <c r="R840" s="29"/>
      <c r="S840" s="29"/>
      <c r="T840" s="29"/>
      <c r="U840" s="29"/>
      <c r="V840" s="29"/>
      <c r="W840" s="29"/>
      <c r="X840" s="29"/>
      <c r="Y840" s="29"/>
      <c r="Z840" s="29"/>
      <c r="AA840" s="29"/>
      <c r="AB840" s="29"/>
      <c r="AC840" s="29"/>
      <c r="AD840" s="29"/>
      <c r="AE840" s="29"/>
      <c r="AF840" s="29"/>
      <c r="AG840" s="29"/>
      <c r="AH840" s="29"/>
      <c r="AI840" s="29"/>
      <c r="AJ840" s="29"/>
      <c r="AK840" s="29"/>
      <c r="AL840" s="29"/>
      <c r="AM840" s="29"/>
      <c r="AN840" s="29"/>
      <c r="AO840" s="29"/>
      <c r="AP840" s="29"/>
      <c r="AQ840" s="29"/>
      <c r="AR840" s="29"/>
    </row>
    <row r="841" spans="1:44" ht="12.75" customHeight="1" x14ac:dyDescent="0.25">
      <c r="A841" s="30"/>
      <c r="B841" s="30"/>
      <c r="C841" s="603"/>
      <c r="D841" s="604"/>
      <c r="E841" s="604"/>
      <c r="F841" s="604"/>
      <c r="G841" s="58"/>
      <c r="H841" s="58"/>
      <c r="I841" s="30"/>
      <c r="J841" s="29"/>
      <c r="K841" s="29"/>
      <c r="L841" s="29"/>
      <c r="M841" s="29"/>
      <c r="N841" s="29"/>
      <c r="O841" s="29"/>
      <c r="P841" s="29"/>
      <c r="Q841" s="29"/>
      <c r="R841" s="29"/>
      <c r="S841" s="29"/>
      <c r="T841" s="29"/>
      <c r="U841" s="29"/>
      <c r="V841" s="29"/>
      <c r="W841" s="29"/>
      <c r="X841" s="29"/>
      <c r="Y841" s="29"/>
      <c r="Z841" s="29"/>
      <c r="AA841" s="29"/>
      <c r="AB841" s="29"/>
      <c r="AC841" s="29"/>
      <c r="AD841" s="29"/>
      <c r="AE841" s="29"/>
      <c r="AF841" s="29"/>
      <c r="AG841" s="29"/>
      <c r="AH841" s="29"/>
      <c r="AI841" s="29"/>
      <c r="AJ841" s="29"/>
      <c r="AK841" s="29"/>
      <c r="AL841" s="29"/>
      <c r="AM841" s="29"/>
      <c r="AN841" s="29"/>
      <c r="AO841" s="29"/>
      <c r="AP841" s="29"/>
      <c r="AQ841" s="29"/>
      <c r="AR841" s="29"/>
    </row>
    <row r="842" spans="1:44" ht="12.75" customHeight="1" x14ac:dyDescent="0.25">
      <c r="A842" s="30"/>
      <c r="B842" s="30"/>
      <c r="C842" s="603"/>
      <c r="D842" s="604"/>
      <c r="E842" s="604"/>
      <c r="F842" s="604"/>
      <c r="G842" s="58"/>
      <c r="H842" s="58"/>
      <c r="I842" s="30"/>
      <c r="J842" s="29"/>
      <c r="K842" s="29"/>
      <c r="L842" s="29"/>
      <c r="M842" s="29"/>
      <c r="N842" s="29"/>
      <c r="O842" s="29"/>
      <c r="P842" s="29"/>
      <c r="Q842" s="29"/>
      <c r="R842" s="29"/>
      <c r="S842" s="29"/>
      <c r="T842" s="29"/>
      <c r="U842" s="29"/>
      <c r="V842" s="29"/>
      <c r="W842" s="29"/>
      <c r="X842" s="29"/>
      <c r="Y842" s="29"/>
      <c r="Z842" s="29"/>
      <c r="AA842" s="29"/>
      <c r="AB842" s="29"/>
      <c r="AC842" s="29"/>
      <c r="AD842" s="29"/>
      <c r="AE842" s="29"/>
      <c r="AF842" s="29"/>
      <c r="AG842" s="29"/>
      <c r="AH842" s="29"/>
      <c r="AI842" s="29"/>
      <c r="AJ842" s="29"/>
      <c r="AK842" s="29"/>
      <c r="AL842" s="29"/>
      <c r="AM842" s="29"/>
      <c r="AN842" s="29"/>
      <c r="AO842" s="29"/>
      <c r="AP842" s="29"/>
      <c r="AQ842" s="29"/>
      <c r="AR842" s="29"/>
    </row>
    <row r="843" spans="1:44" ht="12.75" customHeight="1" x14ac:dyDescent="0.25">
      <c r="A843" s="30"/>
      <c r="B843" s="30"/>
      <c r="C843" s="603"/>
      <c r="D843" s="604"/>
      <c r="E843" s="604"/>
      <c r="F843" s="604"/>
      <c r="G843" s="58"/>
      <c r="H843" s="58"/>
      <c r="I843" s="30"/>
      <c r="J843" s="29"/>
      <c r="K843" s="29"/>
      <c r="L843" s="29"/>
      <c r="M843" s="29"/>
      <c r="N843" s="29"/>
      <c r="O843" s="29"/>
      <c r="P843" s="29"/>
      <c r="Q843" s="29"/>
      <c r="R843" s="29"/>
      <c r="S843" s="29"/>
      <c r="T843" s="29"/>
      <c r="U843" s="29"/>
      <c r="V843" s="29"/>
      <c r="W843" s="29"/>
      <c r="X843" s="29"/>
      <c r="Y843" s="29"/>
      <c r="Z843" s="29"/>
      <c r="AA843" s="29"/>
      <c r="AB843" s="29"/>
      <c r="AC843" s="29"/>
      <c r="AD843" s="29"/>
      <c r="AE843" s="29"/>
      <c r="AF843" s="29"/>
      <c r="AG843" s="29"/>
      <c r="AH843" s="29"/>
      <c r="AI843" s="29"/>
      <c r="AJ843" s="29"/>
      <c r="AK843" s="29"/>
      <c r="AL843" s="29"/>
      <c r="AM843" s="29"/>
      <c r="AN843" s="29"/>
      <c r="AO843" s="29"/>
      <c r="AP843" s="29"/>
      <c r="AQ843" s="29"/>
      <c r="AR843" s="29"/>
    </row>
    <row r="844" spans="1:44" ht="12.75" customHeight="1" x14ac:dyDescent="0.25">
      <c r="A844" s="30"/>
      <c r="B844" s="30"/>
      <c r="C844" s="603"/>
      <c r="D844" s="604"/>
      <c r="E844" s="604"/>
      <c r="F844" s="604"/>
      <c r="G844" s="58"/>
      <c r="H844" s="58"/>
      <c r="I844" s="30"/>
      <c r="J844" s="29"/>
      <c r="K844" s="29"/>
      <c r="L844" s="29"/>
      <c r="M844" s="29"/>
      <c r="N844" s="29"/>
      <c r="O844" s="29"/>
      <c r="P844" s="29"/>
      <c r="Q844" s="29"/>
      <c r="R844" s="29"/>
      <c r="S844" s="29"/>
      <c r="T844" s="29"/>
      <c r="U844" s="29"/>
      <c r="V844" s="29"/>
      <c r="W844" s="29"/>
      <c r="X844" s="29"/>
      <c r="Y844" s="29"/>
      <c r="Z844" s="29"/>
      <c r="AA844" s="29"/>
      <c r="AB844" s="29"/>
      <c r="AC844" s="29"/>
      <c r="AD844" s="29"/>
      <c r="AE844" s="29"/>
      <c r="AF844" s="29"/>
      <c r="AG844" s="29"/>
      <c r="AH844" s="29"/>
      <c r="AI844" s="29"/>
      <c r="AJ844" s="29"/>
      <c r="AK844" s="29"/>
      <c r="AL844" s="29"/>
      <c r="AM844" s="29"/>
      <c r="AN844" s="29"/>
      <c r="AO844" s="29"/>
      <c r="AP844" s="29"/>
      <c r="AQ844" s="29"/>
      <c r="AR844" s="29"/>
    </row>
    <row r="845" spans="1:44" ht="12.75" customHeight="1" x14ac:dyDescent="0.25">
      <c r="A845" s="30"/>
      <c r="B845" s="30"/>
      <c r="C845" s="603"/>
      <c r="D845" s="604"/>
      <c r="E845" s="604"/>
      <c r="F845" s="604"/>
      <c r="G845" s="58"/>
      <c r="H845" s="58"/>
      <c r="I845" s="30"/>
      <c r="J845" s="29"/>
      <c r="K845" s="29"/>
      <c r="L845" s="29"/>
      <c r="M845" s="29"/>
      <c r="N845" s="29"/>
      <c r="O845" s="29"/>
      <c r="P845" s="29"/>
      <c r="Q845" s="29"/>
      <c r="R845" s="29"/>
      <c r="S845" s="29"/>
      <c r="T845" s="29"/>
      <c r="U845" s="29"/>
      <c r="V845" s="29"/>
      <c r="W845" s="29"/>
      <c r="X845" s="29"/>
      <c r="Y845" s="29"/>
      <c r="Z845" s="29"/>
      <c r="AA845" s="29"/>
      <c r="AB845" s="29"/>
      <c r="AC845" s="29"/>
      <c r="AD845" s="29"/>
      <c r="AE845" s="29"/>
      <c r="AF845" s="29"/>
      <c r="AG845" s="29"/>
      <c r="AH845" s="29"/>
      <c r="AI845" s="29"/>
      <c r="AJ845" s="29"/>
      <c r="AK845" s="29"/>
      <c r="AL845" s="29"/>
      <c r="AM845" s="29"/>
      <c r="AN845" s="29"/>
      <c r="AO845" s="29"/>
      <c r="AP845" s="29"/>
      <c r="AQ845" s="29"/>
      <c r="AR845" s="29"/>
    </row>
    <row r="846" spans="1:44" ht="12.75" customHeight="1" x14ac:dyDescent="0.25">
      <c r="A846" s="30"/>
      <c r="B846" s="30"/>
      <c r="C846" s="603"/>
      <c r="D846" s="604"/>
      <c r="E846" s="604"/>
      <c r="F846" s="604"/>
      <c r="G846" s="58"/>
      <c r="H846" s="58"/>
      <c r="I846" s="30"/>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c r="AQ846" s="29"/>
      <c r="AR846" s="29"/>
    </row>
    <row r="847" spans="1:44" ht="12.75" customHeight="1" x14ac:dyDescent="0.25">
      <c r="A847" s="30"/>
      <c r="B847" s="30"/>
      <c r="C847" s="603"/>
      <c r="D847" s="604"/>
      <c r="E847" s="604"/>
      <c r="F847" s="604"/>
      <c r="G847" s="58"/>
      <c r="H847" s="58"/>
      <c r="I847" s="30"/>
      <c r="J847" s="29"/>
      <c r="K847" s="29"/>
      <c r="L847" s="29"/>
      <c r="M847" s="29"/>
      <c r="N847" s="29"/>
      <c r="O847" s="29"/>
      <c r="P847" s="29"/>
      <c r="Q847" s="29"/>
      <c r="R847" s="29"/>
      <c r="S847" s="29"/>
      <c r="T847" s="29"/>
      <c r="U847" s="29"/>
      <c r="V847" s="29"/>
      <c r="W847" s="29"/>
      <c r="X847" s="29"/>
      <c r="Y847" s="29"/>
      <c r="Z847" s="29"/>
      <c r="AA847" s="29"/>
      <c r="AB847" s="29"/>
      <c r="AC847" s="29"/>
      <c r="AD847" s="29"/>
      <c r="AE847" s="29"/>
      <c r="AF847" s="29"/>
      <c r="AG847" s="29"/>
      <c r="AH847" s="29"/>
      <c r="AI847" s="29"/>
      <c r="AJ847" s="29"/>
      <c r="AK847" s="29"/>
      <c r="AL847" s="29"/>
      <c r="AM847" s="29"/>
      <c r="AN847" s="29"/>
      <c r="AO847" s="29"/>
      <c r="AP847" s="29"/>
      <c r="AQ847" s="29"/>
      <c r="AR847" s="29"/>
    </row>
    <row r="848" spans="1:44" ht="12.75" customHeight="1" x14ac:dyDescent="0.25">
      <c r="A848" s="30"/>
      <c r="B848" s="30"/>
      <c r="C848" s="603"/>
      <c r="D848" s="604"/>
      <c r="E848" s="604"/>
      <c r="F848" s="604"/>
      <c r="G848" s="58"/>
      <c r="H848" s="58"/>
      <c r="I848" s="30"/>
      <c r="J848" s="29"/>
      <c r="K848" s="29"/>
      <c r="L848" s="29"/>
      <c r="M848" s="29"/>
      <c r="N848" s="29"/>
      <c r="O848" s="29"/>
      <c r="P848" s="29"/>
      <c r="Q848" s="29"/>
      <c r="R848" s="29"/>
      <c r="S848" s="29"/>
      <c r="T848" s="29"/>
      <c r="U848" s="29"/>
      <c r="V848" s="29"/>
      <c r="W848" s="29"/>
      <c r="X848" s="29"/>
      <c r="Y848" s="29"/>
      <c r="Z848" s="29"/>
      <c r="AA848" s="29"/>
      <c r="AB848" s="29"/>
      <c r="AC848" s="29"/>
      <c r="AD848" s="29"/>
      <c r="AE848" s="29"/>
      <c r="AF848" s="29"/>
      <c r="AG848" s="29"/>
      <c r="AH848" s="29"/>
      <c r="AI848" s="29"/>
      <c r="AJ848" s="29"/>
      <c r="AK848" s="29"/>
      <c r="AL848" s="29"/>
      <c r="AM848" s="29"/>
      <c r="AN848" s="29"/>
      <c r="AO848" s="29"/>
      <c r="AP848" s="29"/>
      <c r="AQ848" s="29"/>
      <c r="AR848" s="29"/>
    </row>
    <row r="849" spans="1:44" ht="12.75" customHeight="1" x14ac:dyDescent="0.25">
      <c r="A849" s="30"/>
      <c r="B849" s="30"/>
      <c r="C849" s="603"/>
      <c r="D849" s="604"/>
      <c r="E849" s="604"/>
      <c r="F849" s="604"/>
      <c r="G849" s="58"/>
      <c r="H849" s="58"/>
      <c r="I849" s="30"/>
      <c r="J849" s="29"/>
      <c r="K849" s="29"/>
      <c r="L849" s="29"/>
      <c r="M849" s="29"/>
      <c r="N849" s="29"/>
      <c r="O849" s="29"/>
      <c r="P849" s="29"/>
      <c r="Q849" s="29"/>
      <c r="R849" s="29"/>
      <c r="S849" s="29"/>
      <c r="T849" s="29"/>
      <c r="U849" s="29"/>
      <c r="V849" s="29"/>
      <c r="W849" s="29"/>
      <c r="X849" s="29"/>
      <c r="Y849" s="29"/>
      <c r="Z849" s="29"/>
      <c r="AA849" s="29"/>
      <c r="AB849" s="29"/>
      <c r="AC849" s="29"/>
      <c r="AD849" s="29"/>
      <c r="AE849" s="29"/>
      <c r="AF849" s="29"/>
      <c r="AG849" s="29"/>
      <c r="AH849" s="29"/>
      <c r="AI849" s="29"/>
      <c r="AJ849" s="29"/>
      <c r="AK849" s="29"/>
      <c r="AL849" s="29"/>
      <c r="AM849" s="29"/>
      <c r="AN849" s="29"/>
      <c r="AO849" s="29"/>
      <c r="AP849" s="29"/>
      <c r="AQ849" s="29"/>
      <c r="AR849" s="29"/>
    </row>
    <row r="850" spans="1:44" ht="12.75" customHeight="1" x14ac:dyDescent="0.25">
      <c r="A850" s="30"/>
      <c r="B850" s="30"/>
      <c r="C850" s="603"/>
      <c r="D850" s="604"/>
      <c r="E850" s="604"/>
      <c r="F850" s="604"/>
      <c r="G850" s="58"/>
      <c r="H850" s="58"/>
      <c r="I850" s="30"/>
      <c r="J850" s="29"/>
      <c r="K850" s="29"/>
      <c r="L850" s="29"/>
      <c r="M850" s="29"/>
      <c r="N850" s="29"/>
      <c r="O850" s="29"/>
      <c r="P850" s="29"/>
      <c r="Q850" s="29"/>
      <c r="R850" s="29"/>
      <c r="S850" s="29"/>
      <c r="T850" s="29"/>
      <c r="U850" s="29"/>
      <c r="V850" s="29"/>
      <c r="W850" s="29"/>
      <c r="X850" s="29"/>
      <c r="Y850" s="29"/>
      <c r="Z850" s="29"/>
      <c r="AA850" s="29"/>
      <c r="AB850" s="29"/>
      <c r="AC850" s="29"/>
      <c r="AD850" s="29"/>
      <c r="AE850" s="29"/>
      <c r="AF850" s="29"/>
      <c r="AG850" s="29"/>
      <c r="AH850" s="29"/>
      <c r="AI850" s="29"/>
      <c r="AJ850" s="29"/>
      <c r="AK850" s="29"/>
      <c r="AL850" s="29"/>
      <c r="AM850" s="29"/>
      <c r="AN850" s="29"/>
      <c r="AO850" s="29"/>
      <c r="AP850" s="29"/>
      <c r="AQ850" s="29"/>
      <c r="AR850" s="29"/>
    </row>
    <row r="851" spans="1:44" ht="12.75" customHeight="1" x14ac:dyDescent="0.25">
      <c r="A851" s="30"/>
      <c r="B851" s="30"/>
      <c r="C851" s="603"/>
      <c r="D851" s="604"/>
      <c r="E851" s="604"/>
      <c r="F851" s="604"/>
      <c r="G851" s="58"/>
      <c r="H851" s="58"/>
      <c r="I851" s="30"/>
      <c r="J851" s="29"/>
      <c r="K851" s="29"/>
      <c r="L851" s="29"/>
      <c r="M851" s="29"/>
      <c r="N851" s="29"/>
      <c r="O851" s="29"/>
      <c r="P851" s="29"/>
      <c r="Q851" s="29"/>
      <c r="R851" s="29"/>
      <c r="S851" s="29"/>
      <c r="T851" s="29"/>
      <c r="U851" s="29"/>
      <c r="V851" s="29"/>
      <c r="W851" s="29"/>
      <c r="X851" s="29"/>
      <c r="Y851" s="29"/>
      <c r="Z851" s="29"/>
      <c r="AA851" s="29"/>
      <c r="AB851" s="29"/>
      <c r="AC851" s="29"/>
      <c r="AD851" s="29"/>
      <c r="AE851" s="29"/>
      <c r="AF851" s="29"/>
      <c r="AG851" s="29"/>
      <c r="AH851" s="29"/>
      <c r="AI851" s="29"/>
      <c r="AJ851" s="29"/>
      <c r="AK851" s="29"/>
      <c r="AL851" s="29"/>
      <c r="AM851" s="29"/>
      <c r="AN851" s="29"/>
      <c r="AO851" s="29"/>
      <c r="AP851" s="29"/>
      <c r="AQ851" s="29"/>
      <c r="AR851" s="29"/>
    </row>
    <row r="852" spans="1:44" ht="12.75" customHeight="1" x14ac:dyDescent="0.25">
      <c r="A852" s="30"/>
      <c r="B852" s="30"/>
      <c r="C852" s="603"/>
      <c r="D852" s="604"/>
      <c r="E852" s="604"/>
      <c r="F852" s="604"/>
      <c r="G852" s="58"/>
      <c r="H852" s="58"/>
      <c r="I852" s="30"/>
      <c r="J852" s="29"/>
      <c r="K852" s="29"/>
      <c r="L852" s="29"/>
      <c r="M852" s="29"/>
      <c r="N852" s="29"/>
      <c r="O852" s="29"/>
      <c r="P852" s="29"/>
      <c r="Q852" s="29"/>
      <c r="R852" s="29"/>
      <c r="S852" s="29"/>
      <c r="T852" s="29"/>
      <c r="U852" s="29"/>
      <c r="V852" s="29"/>
      <c r="W852" s="29"/>
      <c r="X852" s="29"/>
      <c r="Y852" s="29"/>
      <c r="Z852" s="29"/>
      <c r="AA852" s="29"/>
      <c r="AB852" s="29"/>
      <c r="AC852" s="29"/>
      <c r="AD852" s="29"/>
      <c r="AE852" s="29"/>
      <c r="AF852" s="29"/>
      <c r="AG852" s="29"/>
      <c r="AH852" s="29"/>
      <c r="AI852" s="29"/>
      <c r="AJ852" s="29"/>
      <c r="AK852" s="29"/>
      <c r="AL852" s="29"/>
      <c r="AM852" s="29"/>
      <c r="AN852" s="29"/>
      <c r="AO852" s="29"/>
      <c r="AP852" s="29"/>
      <c r="AQ852" s="29"/>
      <c r="AR852" s="29"/>
    </row>
    <row r="853" spans="1:44" ht="12.75" customHeight="1" x14ac:dyDescent="0.25">
      <c r="A853" s="30"/>
      <c r="B853" s="30"/>
      <c r="C853" s="603"/>
      <c r="D853" s="604"/>
      <c r="E853" s="604"/>
      <c r="F853" s="604"/>
      <c r="G853" s="58"/>
      <c r="H853" s="58"/>
      <c r="I853" s="30"/>
      <c r="J853" s="29"/>
      <c r="K853" s="29"/>
      <c r="L853" s="29"/>
      <c r="M853" s="29"/>
      <c r="N853" s="29"/>
      <c r="O853" s="29"/>
      <c r="P853" s="29"/>
      <c r="Q853" s="29"/>
      <c r="R853" s="29"/>
      <c r="S853" s="29"/>
      <c r="T853" s="29"/>
      <c r="U853" s="29"/>
      <c r="V853" s="29"/>
      <c r="W853" s="29"/>
      <c r="X853" s="29"/>
      <c r="Y853" s="29"/>
      <c r="Z853" s="29"/>
      <c r="AA853" s="29"/>
      <c r="AB853" s="29"/>
      <c r="AC853" s="29"/>
      <c r="AD853" s="29"/>
      <c r="AE853" s="29"/>
      <c r="AF853" s="29"/>
      <c r="AG853" s="29"/>
      <c r="AH853" s="29"/>
      <c r="AI853" s="29"/>
      <c r="AJ853" s="29"/>
      <c r="AK853" s="29"/>
      <c r="AL853" s="29"/>
      <c r="AM853" s="29"/>
      <c r="AN853" s="29"/>
      <c r="AO853" s="29"/>
      <c r="AP853" s="29"/>
      <c r="AQ853" s="29"/>
      <c r="AR853" s="29"/>
    </row>
    <row r="854" spans="1:44" ht="12.75" customHeight="1" x14ac:dyDescent="0.25">
      <c r="A854" s="30"/>
      <c r="B854" s="30"/>
      <c r="C854" s="603"/>
      <c r="D854" s="604"/>
      <c r="E854" s="604"/>
      <c r="F854" s="604"/>
      <c r="G854" s="58"/>
      <c r="H854" s="58"/>
      <c r="I854" s="30"/>
      <c r="J854" s="29"/>
      <c r="K854" s="29"/>
      <c r="L854" s="29"/>
      <c r="M854" s="29"/>
      <c r="N854" s="29"/>
      <c r="O854" s="29"/>
      <c r="P854" s="29"/>
      <c r="Q854" s="29"/>
      <c r="R854" s="29"/>
      <c r="S854" s="29"/>
      <c r="T854" s="29"/>
      <c r="U854" s="29"/>
      <c r="V854" s="29"/>
      <c r="W854" s="29"/>
      <c r="X854" s="29"/>
      <c r="Y854" s="29"/>
      <c r="Z854" s="29"/>
      <c r="AA854" s="29"/>
      <c r="AB854" s="29"/>
      <c r="AC854" s="29"/>
      <c r="AD854" s="29"/>
      <c r="AE854" s="29"/>
      <c r="AF854" s="29"/>
      <c r="AG854" s="29"/>
      <c r="AH854" s="29"/>
      <c r="AI854" s="29"/>
      <c r="AJ854" s="29"/>
      <c r="AK854" s="29"/>
      <c r="AL854" s="29"/>
      <c r="AM854" s="29"/>
      <c r="AN854" s="29"/>
      <c r="AO854" s="29"/>
      <c r="AP854" s="29"/>
      <c r="AQ854" s="29"/>
      <c r="AR854" s="29"/>
    </row>
    <row r="855" spans="1:44" ht="12.75" customHeight="1" x14ac:dyDescent="0.25">
      <c r="A855" s="30"/>
      <c r="B855" s="30"/>
      <c r="C855" s="603"/>
      <c r="D855" s="604"/>
      <c r="E855" s="604"/>
      <c r="F855" s="604"/>
      <c r="G855" s="58"/>
      <c r="H855" s="58"/>
      <c r="I855" s="30"/>
      <c r="J855" s="29"/>
      <c r="K855" s="29"/>
      <c r="L855" s="29"/>
      <c r="M855" s="29"/>
      <c r="N855" s="29"/>
      <c r="O855" s="29"/>
      <c r="P855" s="29"/>
      <c r="Q855" s="29"/>
      <c r="R855" s="29"/>
      <c r="S855" s="29"/>
      <c r="T855" s="29"/>
      <c r="U855" s="29"/>
      <c r="V855" s="29"/>
      <c r="W855" s="29"/>
      <c r="X855" s="29"/>
      <c r="Y855" s="29"/>
      <c r="Z855" s="29"/>
      <c r="AA855" s="29"/>
      <c r="AB855" s="29"/>
      <c r="AC855" s="29"/>
      <c r="AD855" s="29"/>
      <c r="AE855" s="29"/>
      <c r="AF855" s="29"/>
      <c r="AG855" s="29"/>
      <c r="AH855" s="29"/>
      <c r="AI855" s="29"/>
      <c r="AJ855" s="29"/>
      <c r="AK855" s="29"/>
      <c r="AL855" s="29"/>
      <c r="AM855" s="29"/>
      <c r="AN855" s="29"/>
      <c r="AO855" s="29"/>
      <c r="AP855" s="29"/>
      <c r="AQ855" s="29"/>
      <c r="AR855" s="29"/>
    </row>
    <row r="856" spans="1:44" ht="12.75" customHeight="1" x14ac:dyDescent="0.25">
      <c r="A856" s="30"/>
      <c r="B856" s="30"/>
      <c r="C856" s="603"/>
      <c r="D856" s="604"/>
      <c r="E856" s="604"/>
      <c r="F856" s="604"/>
      <c r="G856" s="58"/>
      <c r="H856" s="58"/>
      <c r="I856" s="30"/>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c r="AQ856" s="29"/>
      <c r="AR856" s="29"/>
    </row>
    <row r="857" spans="1:44" ht="12.75" customHeight="1" x14ac:dyDescent="0.25">
      <c r="A857" s="30"/>
      <c r="B857" s="30"/>
      <c r="C857" s="603"/>
      <c r="D857" s="604"/>
      <c r="E857" s="604"/>
      <c r="F857" s="604"/>
      <c r="G857" s="58"/>
      <c r="H857" s="58"/>
      <c r="I857" s="30"/>
      <c r="J857" s="29"/>
      <c r="K857" s="29"/>
      <c r="L857" s="29"/>
      <c r="M857" s="29"/>
      <c r="N857" s="29"/>
      <c r="O857" s="29"/>
      <c r="P857" s="29"/>
      <c r="Q857" s="29"/>
      <c r="R857" s="29"/>
      <c r="S857" s="29"/>
      <c r="T857" s="29"/>
      <c r="U857" s="29"/>
      <c r="V857" s="29"/>
      <c r="W857" s="29"/>
      <c r="X857" s="29"/>
      <c r="Y857" s="29"/>
      <c r="Z857" s="29"/>
      <c r="AA857" s="29"/>
      <c r="AB857" s="29"/>
      <c r="AC857" s="29"/>
      <c r="AD857" s="29"/>
      <c r="AE857" s="29"/>
      <c r="AF857" s="29"/>
      <c r="AG857" s="29"/>
      <c r="AH857" s="29"/>
      <c r="AI857" s="29"/>
      <c r="AJ857" s="29"/>
      <c r="AK857" s="29"/>
      <c r="AL857" s="29"/>
      <c r="AM857" s="29"/>
      <c r="AN857" s="29"/>
      <c r="AO857" s="29"/>
      <c r="AP857" s="29"/>
      <c r="AQ857" s="29"/>
      <c r="AR857" s="29"/>
    </row>
    <row r="858" spans="1:44" ht="12.75" customHeight="1" x14ac:dyDescent="0.25">
      <c r="A858" s="30"/>
      <c r="B858" s="30"/>
      <c r="C858" s="603"/>
      <c r="D858" s="604"/>
      <c r="E858" s="604"/>
      <c r="F858" s="604"/>
      <c r="G858" s="58"/>
      <c r="H858" s="58"/>
      <c r="I858" s="30"/>
      <c r="J858" s="29"/>
      <c r="K858" s="29"/>
      <c r="L858" s="29"/>
      <c r="M858" s="29"/>
      <c r="N858" s="29"/>
      <c r="O858" s="29"/>
      <c r="P858" s="29"/>
      <c r="Q858" s="29"/>
      <c r="R858" s="29"/>
      <c r="S858" s="29"/>
      <c r="T858" s="29"/>
      <c r="U858" s="29"/>
      <c r="V858" s="29"/>
      <c r="W858" s="29"/>
      <c r="X858" s="29"/>
      <c r="Y858" s="29"/>
      <c r="Z858" s="29"/>
      <c r="AA858" s="29"/>
      <c r="AB858" s="29"/>
      <c r="AC858" s="29"/>
      <c r="AD858" s="29"/>
      <c r="AE858" s="29"/>
      <c r="AF858" s="29"/>
      <c r="AG858" s="29"/>
      <c r="AH858" s="29"/>
      <c r="AI858" s="29"/>
      <c r="AJ858" s="29"/>
      <c r="AK858" s="29"/>
      <c r="AL858" s="29"/>
      <c r="AM858" s="29"/>
      <c r="AN858" s="29"/>
      <c r="AO858" s="29"/>
      <c r="AP858" s="29"/>
      <c r="AQ858" s="29"/>
      <c r="AR858" s="29"/>
    </row>
    <row r="859" spans="1:44" ht="12.75" customHeight="1" x14ac:dyDescent="0.25">
      <c r="A859" s="30"/>
      <c r="B859" s="30"/>
      <c r="C859" s="603"/>
      <c r="D859" s="604"/>
      <c r="E859" s="604"/>
      <c r="F859" s="604"/>
      <c r="G859" s="58"/>
      <c r="H859" s="58"/>
      <c r="I859" s="30"/>
      <c r="J859" s="29"/>
      <c r="K859" s="29"/>
      <c r="L859" s="29"/>
      <c r="M859" s="29"/>
      <c r="N859" s="29"/>
      <c r="O859" s="29"/>
      <c r="P859" s="29"/>
      <c r="Q859" s="29"/>
      <c r="R859" s="29"/>
      <c r="S859" s="29"/>
      <c r="T859" s="29"/>
      <c r="U859" s="29"/>
      <c r="V859" s="29"/>
      <c r="W859" s="29"/>
      <c r="X859" s="29"/>
      <c r="Y859" s="29"/>
      <c r="Z859" s="29"/>
      <c r="AA859" s="29"/>
      <c r="AB859" s="29"/>
      <c r="AC859" s="29"/>
      <c r="AD859" s="29"/>
      <c r="AE859" s="29"/>
      <c r="AF859" s="29"/>
      <c r="AG859" s="29"/>
      <c r="AH859" s="29"/>
      <c r="AI859" s="29"/>
      <c r="AJ859" s="29"/>
      <c r="AK859" s="29"/>
      <c r="AL859" s="29"/>
      <c r="AM859" s="29"/>
      <c r="AN859" s="29"/>
      <c r="AO859" s="29"/>
      <c r="AP859" s="29"/>
      <c r="AQ859" s="29"/>
      <c r="AR859" s="29"/>
    </row>
    <row r="860" spans="1:44" ht="12.75" customHeight="1" x14ac:dyDescent="0.25">
      <c r="A860" s="30"/>
      <c r="B860" s="30"/>
      <c r="C860" s="603"/>
      <c r="D860" s="604"/>
      <c r="E860" s="604"/>
      <c r="F860" s="604"/>
      <c r="G860" s="58"/>
      <c r="H860" s="58"/>
      <c r="I860" s="30"/>
      <c r="J860" s="29"/>
      <c r="K860" s="29"/>
      <c r="L860" s="29"/>
      <c r="M860" s="29"/>
      <c r="N860" s="29"/>
      <c r="O860" s="29"/>
      <c r="P860" s="29"/>
      <c r="Q860" s="29"/>
      <c r="R860" s="29"/>
      <c r="S860" s="29"/>
      <c r="T860" s="29"/>
      <c r="U860" s="29"/>
      <c r="V860" s="29"/>
      <c r="W860" s="29"/>
      <c r="X860" s="29"/>
      <c r="Y860" s="29"/>
      <c r="Z860" s="29"/>
      <c r="AA860" s="29"/>
      <c r="AB860" s="29"/>
      <c r="AC860" s="29"/>
      <c r="AD860" s="29"/>
      <c r="AE860" s="29"/>
      <c r="AF860" s="29"/>
      <c r="AG860" s="29"/>
      <c r="AH860" s="29"/>
      <c r="AI860" s="29"/>
      <c r="AJ860" s="29"/>
      <c r="AK860" s="29"/>
      <c r="AL860" s="29"/>
      <c r="AM860" s="29"/>
      <c r="AN860" s="29"/>
      <c r="AO860" s="29"/>
      <c r="AP860" s="29"/>
      <c r="AQ860" s="29"/>
      <c r="AR860" s="29"/>
    </row>
    <row r="861" spans="1:44" ht="12.75" customHeight="1" x14ac:dyDescent="0.25">
      <c r="A861" s="30"/>
      <c r="B861" s="30"/>
      <c r="C861" s="603"/>
      <c r="D861" s="604"/>
      <c r="E861" s="604"/>
      <c r="F861" s="604"/>
      <c r="G861" s="58"/>
      <c r="H861" s="58"/>
      <c r="I861" s="30"/>
      <c r="J861" s="29"/>
      <c r="K861" s="29"/>
      <c r="L861" s="29"/>
      <c r="M861" s="29"/>
      <c r="N861" s="29"/>
      <c r="O861" s="29"/>
      <c r="P861" s="29"/>
      <c r="Q861" s="29"/>
      <c r="R861" s="29"/>
      <c r="S861" s="29"/>
      <c r="T861" s="29"/>
      <c r="U861" s="29"/>
      <c r="V861" s="29"/>
      <c r="W861" s="29"/>
      <c r="X861" s="29"/>
      <c r="Y861" s="29"/>
      <c r="Z861" s="29"/>
      <c r="AA861" s="29"/>
      <c r="AB861" s="29"/>
      <c r="AC861" s="29"/>
      <c r="AD861" s="29"/>
      <c r="AE861" s="29"/>
      <c r="AF861" s="29"/>
      <c r="AG861" s="29"/>
      <c r="AH861" s="29"/>
      <c r="AI861" s="29"/>
      <c r="AJ861" s="29"/>
      <c r="AK861" s="29"/>
      <c r="AL861" s="29"/>
      <c r="AM861" s="29"/>
      <c r="AN861" s="29"/>
      <c r="AO861" s="29"/>
      <c r="AP861" s="29"/>
      <c r="AQ861" s="29"/>
      <c r="AR861" s="29"/>
    </row>
    <row r="862" spans="1:44" ht="12.75" customHeight="1" x14ac:dyDescent="0.25">
      <c r="A862" s="30"/>
      <c r="B862" s="30"/>
      <c r="C862" s="603"/>
      <c r="D862" s="604"/>
      <c r="E862" s="604"/>
      <c r="F862" s="604"/>
      <c r="G862" s="58"/>
      <c r="H862" s="58"/>
      <c r="I862" s="30"/>
      <c r="J862" s="29"/>
      <c r="K862" s="29"/>
      <c r="L862" s="29"/>
      <c r="M862" s="29"/>
      <c r="N862" s="29"/>
      <c r="O862" s="29"/>
      <c r="P862" s="29"/>
      <c r="Q862" s="29"/>
      <c r="R862" s="29"/>
      <c r="S862" s="29"/>
      <c r="T862" s="29"/>
      <c r="U862" s="29"/>
      <c r="V862" s="29"/>
      <c r="W862" s="29"/>
      <c r="X862" s="29"/>
      <c r="Y862" s="29"/>
      <c r="Z862" s="29"/>
      <c r="AA862" s="29"/>
      <c r="AB862" s="29"/>
      <c r="AC862" s="29"/>
      <c r="AD862" s="29"/>
      <c r="AE862" s="29"/>
      <c r="AF862" s="29"/>
      <c r="AG862" s="29"/>
      <c r="AH862" s="29"/>
      <c r="AI862" s="29"/>
      <c r="AJ862" s="29"/>
      <c r="AK862" s="29"/>
      <c r="AL862" s="29"/>
      <c r="AM862" s="29"/>
      <c r="AN862" s="29"/>
      <c r="AO862" s="29"/>
      <c r="AP862" s="29"/>
      <c r="AQ862" s="29"/>
      <c r="AR862" s="29"/>
    </row>
    <row r="863" spans="1:44" ht="12.75" customHeight="1" x14ac:dyDescent="0.25">
      <c r="A863" s="30"/>
      <c r="B863" s="30"/>
      <c r="C863" s="603"/>
      <c r="D863" s="604"/>
      <c r="E863" s="604"/>
      <c r="F863" s="604"/>
      <c r="G863" s="58"/>
      <c r="H863" s="58"/>
      <c r="I863" s="30"/>
      <c r="J863" s="29"/>
      <c r="K863" s="29"/>
      <c r="L863" s="29"/>
      <c r="M863" s="29"/>
      <c r="N863" s="29"/>
      <c r="O863" s="29"/>
      <c r="P863" s="29"/>
      <c r="Q863" s="29"/>
      <c r="R863" s="29"/>
      <c r="S863" s="29"/>
      <c r="T863" s="29"/>
      <c r="U863" s="29"/>
      <c r="V863" s="29"/>
      <c r="W863" s="29"/>
      <c r="X863" s="29"/>
      <c r="Y863" s="29"/>
      <c r="Z863" s="29"/>
      <c r="AA863" s="29"/>
      <c r="AB863" s="29"/>
      <c r="AC863" s="29"/>
      <c r="AD863" s="29"/>
      <c r="AE863" s="29"/>
      <c r="AF863" s="29"/>
      <c r="AG863" s="29"/>
      <c r="AH863" s="29"/>
      <c r="AI863" s="29"/>
      <c r="AJ863" s="29"/>
      <c r="AK863" s="29"/>
      <c r="AL863" s="29"/>
      <c r="AM863" s="29"/>
      <c r="AN863" s="29"/>
      <c r="AO863" s="29"/>
      <c r="AP863" s="29"/>
      <c r="AQ863" s="29"/>
      <c r="AR863" s="29"/>
    </row>
    <row r="864" spans="1:44" ht="12.75" customHeight="1" x14ac:dyDescent="0.25">
      <c r="A864" s="30"/>
      <c r="B864" s="30"/>
      <c r="C864" s="603"/>
      <c r="D864" s="604"/>
      <c r="E864" s="604"/>
      <c r="F864" s="604"/>
      <c r="G864" s="58"/>
      <c r="H864" s="58"/>
      <c r="I864" s="30"/>
      <c r="J864" s="29"/>
      <c r="K864" s="29"/>
      <c r="L864" s="29"/>
      <c r="M864" s="29"/>
      <c r="N864" s="29"/>
      <c r="O864" s="29"/>
      <c r="P864" s="29"/>
      <c r="Q864" s="29"/>
      <c r="R864" s="29"/>
      <c r="S864" s="29"/>
      <c r="T864" s="29"/>
      <c r="U864" s="29"/>
      <c r="V864" s="29"/>
      <c r="W864" s="29"/>
      <c r="X864" s="29"/>
      <c r="Y864" s="29"/>
      <c r="Z864" s="29"/>
      <c r="AA864" s="29"/>
      <c r="AB864" s="29"/>
      <c r="AC864" s="29"/>
      <c r="AD864" s="29"/>
      <c r="AE864" s="29"/>
      <c r="AF864" s="29"/>
      <c r="AG864" s="29"/>
      <c r="AH864" s="29"/>
      <c r="AI864" s="29"/>
      <c r="AJ864" s="29"/>
      <c r="AK864" s="29"/>
      <c r="AL864" s="29"/>
      <c r="AM864" s="29"/>
      <c r="AN864" s="29"/>
      <c r="AO864" s="29"/>
      <c r="AP864" s="29"/>
      <c r="AQ864" s="29"/>
      <c r="AR864" s="29"/>
    </row>
    <row r="865" spans="1:44" ht="12.75" customHeight="1" x14ac:dyDescent="0.25">
      <c r="A865" s="30"/>
      <c r="B865" s="30"/>
      <c r="C865" s="603"/>
      <c r="D865" s="604"/>
      <c r="E865" s="604"/>
      <c r="F865" s="604"/>
      <c r="G865" s="58"/>
      <c r="H865" s="58"/>
      <c r="I865" s="30"/>
      <c r="J865" s="29"/>
      <c r="K865" s="29"/>
      <c r="L865" s="29"/>
      <c r="M865" s="29"/>
      <c r="N865" s="29"/>
      <c r="O865" s="29"/>
      <c r="P865" s="29"/>
      <c r="Q865" s="29"/>
      <c r="R865" s="29"/>
      <c r="S865" s="29"/>
      <c r="T865" s="29"/>
      <c r="U865" s="29"/>
      <c r="V865" s="29"/>
      <c r="W865" s="29"/>
      <c r="X865" s="29"/>
      <c r="Y865" s="29"/>
      <c r="Z865" s="29"/>
      <c r="AA865" s="29"/>
      <c r="AB865" s="29"/>
      <c r="AC865" s="29"/>
      <c r="AD865" s="29"/>
      <c r="AE865" s="29"/>
      <c r="AF865" s="29"/>
      <c r="AG865" s="29"/>
      <c r="AH865" s="29"/>
      <c r="AI865" s="29"/>
      <c r="AJ865" s="29"/>
      <c r="AK865" s="29"/>
      <c r="AL865" s="29"/>
      <c r="AM865" s="29"/>
      <c r="AN865" s="29"/>
      <c r="AO865" s="29"/>
      <c r="AP865" s="29"/>
      <c r="AQ865" s="29"/>
      <c r="AR865" s="29"/>
    </row>
    <row r="866" spans="1:44" ht="12.75" customHeight="1" x14ac:dyDescent="0.25">
      <c r="A866" s="30"/>
      <c r="B866" s="30"/>
      <c r="C866" s="603"/>
      <c r="D866" s="604"/>
      <c r="E866" s="604"/>
      <c r="F866" s="604"/>
      <c r="G866" s="58"/>
      <c r="H866" s="58"/>
      <c r="I866" s="30"/>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c r="AQ866" s="29"/>
      <c r="AR866" s="29"/>
    </row>
    <row r="867" spans="1:44" ht="12.75" customHeight="1" x14ac:dyDescent="0.25">
      <c r="A867" s="30"/>
      <c r="B867" s="30"/>
      <c r="C867" s="603"/>
      <c r="D867" s="604"/>
      <c r="E867" s="604"/>
      <c r="F867" s="604"/>
      <c r="G867" s="58"/>
      <c r="H867" s="58"/>
      <c r="I867" s="30"/>
      <c r="J867" s="29"/>
      <c r="K867" s="29"/>
      <c r="L867" s="29"/>
      <c r="M867" s="29"/>
      <c r="N867" s="29"/>
      <c r="O867" s="29"/>
      <c r="P867" s="29"/>
      <c r="Q867" s="29"/>
      <c r="R867" s="29"/>
      <c r="S867" s="29"/>
      <c r="T867" s="29"/>
      <c r="U867" s="29"/>
      <c r="V867" s="29"/>
      <c r="W867" s="29"/>
      <c r="X867" s="29"/>
      <c r="Y867" s="29"/>
      <c r="Z867" s="29"/>
      <c r="AA867" s="29"/>
      <c r="AB867" s="29"/>
      <c r="AC867" s="29"/>
      <c r="AD867" s="29"/>
      <c r="AE867" s="29"/>
      <c r="AF867" s="29"/>
      <c r="AG867" s="29"/>
      <c r="AH867" s="29"/>
      <c r="AI867" s="29"/>
      <c r="AJ867" s="29"/>
      <c r="AK867" s="29"/>
      <c r="AL867" s="29"/>
      <c r="AM867" s="29"/>
      <c r="AN867" s="29"/>
      <c r="AO867" s="29"/>
      <c r="AP867" s="29"/>
      <c r="AQ867" s="29"/>
      <c r="AR867" s="29"/>
    </row>
    <row r="868" spans="1:44" ht="12.75" customHeight="1" x14ac:dyDescent="0.25">
      <c r="A868" s="30"/>
      <c r="B868" s="30"/>
      <c r="C868" s="603"/>
      <c r="D868" s="604"/>
      <c r="E868" s="604"/>
      <c r="F868" s="604"/>
      <c r="G868" s="58"/>
      <c r="H868" s="58"/>
      <c r="I868" s="30"/>
      <c r="J868" s="29"/>
      <c r="K868" s="29"/>
      <c r="L868" s="29"/>
      <c r="M868" s="29"/>
      <c r="N868" s="29"/>
      <c r="O868" s="29"/>
      <c r="P868" s="29"/>
      <c r="Q868" s="29"/>
      <c r="R868" s="29"/>
      <c r="S868" s="29"/>
      <c r="T868" s="29"/>
      <c r="U868" s="29"/>
      <c r="V868" s="29"/>
      <c r="W868" s="29"/>
      <c r="X868" s="29"/>
      <c r="Y868" s="29"/>
      <c r="Z868" s="29"/>
      <c r="AA868" s="29"/>
      <c r="AB868" s="29"/>
      <c r="AC868" s="29"/>
      <c r="AD868" s="29"/>
      <c r="AE868" s="29"/>
      <c r="AF868" s="29"/>
      <c r="AG868" s="29"/>
      <c r="AH868" s="29"/>
      <c r="AI868" s="29"/>
      <c r="AJ868" s="29"/>
      <c r="AK868" s="29"/>
      <c r="AL868" s="29"/>
      <c r="AM868" s="29"/>
      <c r="AN868" s="29"/>
      <c r="AO868" s="29"/>
      <c r="AP868" s="29"/>
      <c r="AQ868" s="29"/>
      <c r="AR868" s="29"/>
    </row>
    <row r="869" spans="1:44" ht="12.75" customHeight="1" x14ac:dyDescent="0.25">
      <c r="A869" s="30"/>
      <c r="B869" s="30"/>
      <c r="C869" s="603"/>
      <c r="D869" s="604"/>
      <c r="E869" s="604"/>
      <c r="F869" s="604"/>
      <c r="G869" s="58"/>
      <c r="H869" s="58"/>
      <c r="I869" s="30"/>
      <c r="J869" s="29"/>
      <c r="K869" s="29"/>
      <c r="L869" s="29"/>
      <c r="M869" s="29"/>
      <c r="N869" s="29"/>
      <c r="O869" s="29"/>
      <c r="P869" s="29"/>
      <c r="Q869" s="29"/>
      <c r="R869" s="29"/>
      <c r="S869" s="29"/>
      <c r="T869" s="29"/>
      <c r="U869" s="29"/>
      <c r="V869" s="29"/>
      <c r="W869" s="29"/>
      <c r="X869" s="29"/>
      <c r="Y869" s="29"/>
      <c r="Z869" s="29"/>
      <c r="AA869" s="29"/>
      <c r="AB869" s="29"/>
      <c r="AC869" s="29"/>
      <c r="AD869" s="29"/>
      <c r="AE869" s="29"/>
      <c r="AF869" s="29"/>
      <c r="AG869" s="29"/>
      <c r="AH869" s="29"/>
      <c r="AI869" s="29"/>
      <c r="AJ869" s="29"/>
      <c r="AK869" s="29"/>
      <c r="AL869" s="29"/>
      <c r="AM869" s="29"/>
      <c r="AN869" s="29"/>
      <c r="AO869" s="29"/>
      <c r="AP869" s="29"/>
      <c r="AQ869" s="29"/>
      <c r="AR869" s="29"/>
    </row>
    <row r="870" spans="1:44" ht="12.75" customHeight="1" x14ac:dyDescent="0.25">
      <c r="A870" s="30"/>
      <c r="B870" s="30"/>
      <c r="C870" s="603"/>
      <c r="D870" s="604"/>
      <c r="E870" s="604"/>
      <c r="F870" s="604"/>
      <c r="G870" s="58"/>
      <c r="H870" s="58"/>
      <c r="I870" s="30"/>
      <c r="J870" s="29"/>
      <c r="K870" s="29"/>
      <c r="L870" s="29"/>
      <c r="M870" s="29"/>
      <c r="N870" s="29"/>
      <c r="O870" s="29"/>
      <c r="P870" s="29"/>
      <c r="Q870" s="29"/>
      <c r="R870" s="29"/>
      <c r="S870" s="29"/>
      <c r="T870" s="29"/>
      <c r="U870" s="29"/>
      <c r="V870" s="29"/>
      <c r="W870" s="29"/>
      <c r="X870" s="29"/>
      <c r="Y870" s="29"/>
      <c r="Z870" s="29"/>
      <c r="AA870" s="29"/>
      <c r="AB870" s="29"/>
      <c r="AC870" s="29"/>
      <c r="AD870" s="29"/>
      <c r="AE870" s="29"/>
      <c r="AF870" s="29"/>
      <c r="AG870" s="29"/>
      <c r="AH870" s="29"/>
      <c r="AI870" s="29"/>
      <c r="AJ870" s="29"/>
      <c r="AK870" s="29"/>
      <c r="AL870" s="29"/>
      <c r="AM870" s="29"/>
      <c r="AN870" s="29"/>
      <c r="AO870" s="29"/>
      <c r="AP870" s="29"/>
      <c r="AQ870" s="29"/>
      <c r="AR870" s="29"/>
    </row>
    <row r="871" spans="1:44" ht="12.75" customHeight="1" x14ac:dyDescent="0.25">
      <c r="A871" s="30"/>
      <c r="B871" s="30"/>
      <c r="C871" s="603"/>
      <c r="D871" s="604"/>
      <c r="E871" s="604"/>
      <c r="F871" s="604"/>
      <c r="G871" s="58"/>
      <c r="H871" s="58"/>
      <c r="I871" s="30"/>
      <c r="J871" s="29"/>
      <c r="K871" s="29"/>
      <c r="L871" s="29"/>
      <c r="M871" s="29"/>
      <c r="N871" s="29"/>
      <c r="O871" s="29"/>
      <c r="P871" s="29"/>
      <c r="Q871" s="29"/>
      <c r="R871" s="29"/>
      <c r="S871" s="29"/>
      <c r="T871" s="29"/>
      <c r="U871" s="29"/>
      <c r="V871" s="29"/>
      <c r="W871" s="29"/>
      <c r="X871" s="29"/>
      <c r="Y871" s="29"/>
      <c r="Z871" s="29"/>
      <c r="AA871" s="29"/>
      <c r="AB871" s="29"/>
      <c r="AC871" s="29"/>
      <c r="AD871" s="29"/>
      <c r="AE871" s="29"/>
      <c r="AF871" s="29"/>
      <c r="AG871" s="29"/>
      <c r="AH871" s="29"/>
      <c r="AI871" s="29"/>
      <c r="AJ871" s="29"/>
      <c r="AK871" s="29"/>
      <c r="AL871" s="29"/>
      <c r="AM871" s="29"/>
      <c r="AN871" s="29"/>
      <c r="AO871" s="29"/>
      <c r="AP871" s="29"/>
      <c r="AQ871" s="29"/>
      <c r="AR871" s="29"/>
    </row>
    <row r="872" spans="1:44" ht="12.75" customHeight="1" x14ac:dyDescent="0.25">
      <c r="A872" s="30"/>
      <c r="B872" s="30"/>
      <c r="C872" s="603"/>
      <c r="D872" s="604"/>
      <c r="E872" s="604"/>
      <c r="F872" s="604"/>
      <c r="G872" s="58"/>
      <c r="H872" s="58"/>
      <c r="I872" s="30"/>
      <c r="J872" s="29"/>
      <c r="K872" s="29"/>
      <c r="L872" s="29"/>
      <c r="M872" s="29"/>
      <c r="N872" s="29"/>
      <c r="O872" s="29"/>
      <c r="P872" s="29"/>
      <c r="Q872" s="29"/>
      <c r="R872" s="29"/>
      <c r="S872" s="29"/>
      <c r="T872" s="29"/>
      <c r="U872" s="29"/>
      <c r="V872" s="29"/>
      <c r="W872" s="29"/>
      <c r="X872" s="29"/>
      <c r="Y872" s="29"/>
      <c r="Z872" s="29"/>
      <c r="AA872" s="29"/>
      <c r="AB872" s="29"/>
      <c r="AC872" s="29"/>
      <c r="AD872" s="29"/>
      <c r="AE872" s="29"/>
      <c r="AF872" s="29"/>
      <c r="AG872" s="29"/>
      <c r="AH872" s="29"/>
      <c r="AI872" s="29"/>
      <c r="AJ872" s="29"/>
      <c r="AK872" s="29"/>
      <c r="AL872" s="29"/>
      <c r="AM872" s="29"/>
      <c r="AN872" s="29"/>
      <c r="AO872" s="29"/>
      <c r="AP872" s="29"/>
      <c r="AQ872" s="29"/>
      <c r="AR872" s="29"/>
    </row>
    <row r="873" spans="1:44" ht="12.75" customHeight="1" x14ac:dyDescent="0.25">
      <c r="A873" s="30"/>
      <c r="B873" s="30"/>
      <c r="C873" s="603"/>
      <c r="D873" s="604"/>
      <c r="E873" s="604"/>
      <c r="F873" s="604"/>
      <c r="G873" s="58"/>
      <c r="H873" s="58"/>
      <c r="I873" s="30"/>
      <c r="J873" s="29"/>
      <c r="K873" s="29"/>
      <c r="L873" s="29"/>
      <c r="M873" s="29"/>
      <c r="N873" s="29"/>
      <c r="O873" s="29"/>
      <c r="P873" s="29"/>
      <c r="Q873" s="29"/>
      <c r="R873" s="29"/>
      <c r="S873" s="29"/>
      <c r="T873" s="29"/>
      <c r="U873" s="29"/>
      <c r="V873" s="29"/>
      <c r="W873" s="29"/>
      <c r="X873" s="29"/>
      <c r="Y873" s="29"/>
      <c r="Z873" s="29"/>
      <c r="AA873" s="29"/>
      <c r="AB873" s="29"/>
      <c r="AC873" s="29"/>
      <c r="AD873" s="29"/>
      <c r="AE873" s="29"/>
      <c r="AF873" s="29"/>
      <c r="AG873" s="29"/>
      <c r="AH873" s="29"/>
      <c r="AI873" s="29"/>
      <c r="AJ873" s="29"/>
      <c r="AK873" s="29"/>
      <c r="AL873" s="29"/>
      <c r="AM873" s="29"/>
      <c r="AN873" s="29"/>
      <c r="AO873" s="29"/>
      <c r="AP873" s="29"/>
      <c r="AQ873" s="29"/>
      <c r="AR873" s="29"/>
    </row>
    <row r="874" spans="1:44" ht="12.75" customHeight="1" x14ac:dyDescent="0.25">
      <c r="A874" s="30"/>
      <c r="B874" s="30"/>
      <c r="C874" s="603"/>
      <c r="D874" s="604"/>
      <c r="E874" s="604"/>
      <c r="F874" s="604"/>
      <c r="G874" s="58"/>
      <c r="H874" s="58"/>
      <c r="I874" s="30"/>
      <c r="J874" s="29"/>
      <c r="K874" s="29"/>
      <c r="L874" s="29"/>
      <c r="M874" s="29"/>
      <c r="N874" s="29"/>
      <c r="O874" s="29"/>
      <c r="P874" s="29"/>
      <c r="Q874" s="29"/>
      <c r="R874" s="29"/>
      <c r="S874" s="29"/>
      <c r="T874" s="29"/>
      <c r="U874" s="29"/>
      <c r="V874" s="29"/>
      <c r="W874" s="29"/>
      <c r="X874" s="29"/>
      <c r="Y874" s="29"/>
      <c r="Z874" s="29"/>
      <c r="AA874" s="29"/>
      <c r="AB874" s="29"/>
      <c r="AC874" s="29"/>
      <c r="AD874" s="29"/>
      <c r="AE874" s="29"/>
      <c r="AF874" s="29"/>
      <c r="AG874" s="29"/>
      <c r="AH874" s="29"/>
      <c r="AI874" s="29"/>
      <c r="AJ874" s="29"/>
      <c r="AK874" s="29"/>
      <c r="AL874" s="29"/>
      <c r="AM874" s="29"/>
      <c r="AN874" s="29"/>
      <c r="AO874" s="29"/>
      <c r="AP874" s="29"/>
      <c r="AQ874" s="29"/>
      <c r="AR874" s="29"/>
    </row>
    <row r="875" spans="1:44" ht="12.75" customHeight="1" x14ac:dyDescent="0.25">
      <c r="A875" s="30"/>
      <c r="B875" s="30"/>
      <c r="C875" s="603"/>
      <c r="D875" s="604"/>
      <c r="E875" s="604"/>
      <c r="F875" s="604"/>
      <c r="G875" s="58"/>
      <c r="H875" s="58"/>
      <c r="I875" s="30"/>
      <c r="J875" s="29"/>
      <c r="K875" s="29"/>
      <c r="L875" s="29"/>
      <c r="M875" s="29"/>
      <c r="N875" s="29"/>
      <c r="O875" s="29"/>
      <c r="P875" s="29"/>
      <c r="Q875" s="29"/>
      <c r="R875" s="29"/>
      <c r="S875" s="29"/>
      <c r="T875" s="29"/>
      <c r="U875" s="29"/>
      <c r="V875" s="29"/>
      <c r="W875" s="29"/>
      <c r="X875" s="29"/>
      <c r="Y875" s="29"/>
      <c r="Z875" s="29"/>
      <c r="AA875" s="29"/>
      <c r="AB875" s="29"/>
      <c r="AC875" s="29"/>
      <c r="AD875" s="29"/>
      <c r="AE875" s="29"/>
      <c r="AF875" s="29"/>
      <c r="AG875" s="29"/>
      <c r="AH875" s="29"/>
      <c r="AI875" s="29"/>
      <c r="AJ875" s="29"/>
      <c r="AK875" s="29"/>
      <c r="AL875" s="29"/>
      <c r="AM875" s="29"/>
      <c r="AN875" s="29"/>
      <c r="AO875" s="29"/>
      <c r="AP875" s="29"/>
      <c r="AQ875" s="29"/>
      <c r="AR875" s="29"/>
    </row>
    <row r="876" spans="1:44" ht="12.75" customHeight="1" x14ac:dyDescent="0.25">
      <c r="A876" s="30"/>
      <c r="B876" s="30"/>
      <c r="C876" s="603"/>
      <c r="D876" s="604"/>
      <c r="E876" s="604"/>
      <c r="F876" s="604"/>
      <c r="G876" s="58"/>
      <c r="H876" s="58"/>
      <c r="I876" s="30"/>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c r="AQ876" s="29"/>
      <c r="AR876" s="29"/>
    </row>
    <row r="877" spans="1:44" ht="12.75" customHeight="1" x14ac:dyDescent="0.25">
      <c r="A877" s="30"/>
      <c r="B877" s="30"/>
      <c r="C877" s="603"/>
      <c r="D877" s="604"/>
      <c r="E877" s="604"/>
      <c r="F877" s="604"/>
      <c r="G877" s="58"/>
      <c r="H877" s="58"/>
      <c r="I877" s="30"/>
      <c r="J877" s="29"/>
      <c r="K877" s="29"/>
      <c r="L877" s="29"/>
      <c r="M877" s="29"/>
      <c r="N877" s="29"/>
      <c r="O877" s="29"/>
      <c r="P877" s="29"/>
      <c r="Q877" s="29"/>
      <c r="R877" s="29"/>
      <c r="S877" s="29"/>
      <c r="T877" s="29"/>
      <c r="U877" s="29"/>
      <c r="V877" s="29"/>
      <c r="W877" s="29"/>
      <c r="X877" s="29"/>
      <c r="Y877" s="29"/>
      <c r="Z877" s="29"/>
      <c r="AA877" s="29"/>
      <c r="AB877" s="29"/>
      <c r="AC877" s="29"/>
      <c r="AD877" s="29"/>
      <c r="AE877" s="29"/>
      <c r="AF877" s="29"/>
      <c r="AG877" s="29"/>
      <c r="AH877" s="29"/>
      <c r="AI877" s="29"/>
      <c r="AJ877" s="29"/>
      <c r="AK877" s="29"/>
      <c r="AL877" s="29"/>
      <c r="AM877" s="29"/>
      <c r="AN877" s="29"/>
      <c r="AO877" s="29"/>
      <c r="AP877" s="29"/>
      <c r="AQ877" s="29"/>
      <c r="AR877" s="29"/>
    </row>
    <row r="878" spans="1:44" ht="12.75" customHeight="1" x14ac:dyDescent="0.25">
      <c r="A878" s="30"/>
      <c r="B878" s="30"/>
      <c r="C878" s="603"/>
      <c r="D878" s="604"/>
      <c r="E878" s="604"/>
      <c r="F878" s="604"/>
      <c r="G878" s="58"/>
      <c r="H878" s="58"/>
      <c r="I878" s="30"/>
      <c r="J878" s="29"/>
      <c r="K878" s="29"/>
      <c r="L878" s="29"/>
      <c r="M878" s="29"/>
      <c r="N878" s="29"/>
      <c r="O878" s="29"/>
      <c r="P878" s="29"/>
      <c r="Q878" s="29"/>
      <c r="R878" s="29"/>
      <c r="S878" s="29"/>
      <c r="T878" s="29"/>
      <c r="U878" s="29"/>
      <c r="V878" s="29"/>
      <c r="W878" s="29"/>
      <c r="X878" s="29"/>
      <c r="Y878" s="29"/>
      <c r="Z878" s="29"/>
      <c r="AA878" s="29"/>
      <c r="AB878" s="29"/>
      <c r="AC878" s="29"/>
      <c r="AD878" s="29"/>
      <c r="AE878" s="29"/>
      <c r="AF878" s="29"/>
      <c r="AG878" s="29"/>
      <c r="AH878" s="29"/>
      <c r="AI878" s="29"/>
      <c r="AJ878" s="29"/>
      <c r="AK878" s="29"/>
      <c r="AL878" s="29"/>
      <c r="AM878" s="29"/>
      <c r="AN878" s="29"/>
      <c r="AO878" s="29"/>
      <c r="AP878" s="29"/>
      <c r="AQ878" s="29"/>
      <c r="AR878" s="29"/>
    </row>
    <row r="879" spans="1:44" ht="12.75" customHeight="1" x14ac:dyDescent="0.25">
      <c r="A879" s="30"/>
      <c r="B879" s="30"/>
      <c r="C879" s="603"/>
      <c r="D879" s="604"/>
      <c r="E879" s="604"/>
      <c r="F879" s="604"/>
      <c r="G879" s="58"/>
      <c r="H879" s="58"/>
      <c r="I879" s="30"/>
      <c r="J879" s="29"/>
      <c r="K879" s="29"/>
      <c r="L879" s="29"/>
      <c r="M879" s="29"/>
      <c r="N879" s="29"/>
      <c r="O879" s="29"/>
      <c r="P879" s="29"/>
      <c r="Q879" s="29"/>
      <c r="R879" s="29"/>
      <c r="S879" s="29"/>
      <c r="T879" s="29"/>
      <c r="U879" s="29"/>
      <c r="V879" s="29"/>
      <c r="W879" s="29"/>
      <c r="X879" s="29"/>
      <c r="Y879" s="29"/>
      <c r="Z879" s="29"/>
      <c r="AA879" s="29"/>
      <c r="AB879" s="29"/>
      <c r="AC879" s="29"/>
      <c r="AD879" s="29"/>
      <c r="AE879" s="29"/>
      <c r="AF879" s="29"/>
      <c r="AG879" s="29"/>
      <c r="AH879" s="29"/>
      <c r="AI879" s="29"/>
      <c r="AJ879" s="29"/>
      <c r="AK879" s="29"/>
      <c r="AL879" s="29"/>
      <c r="AM879" s="29"/>
      <c r="AN879" s="29"/>
      <c r="AO879" s="29"/>
      <c r="AP879" s="29"/>
      <c r="AQ879" s="29"/>
      <c r="AR879" s="29"/>
    </row>
    <row r="880" spans="1:44" ht="12.75" customHeight="1" x14ac:dyDescent="0.25">
      <c r="A880" s="30"/>
      <c r="B880" s="30"/>
      <c r="C880" s="603"/>
      <c r="D880" s="604"/>
      <c r="E880" s="604"/>
      <c r="F880" s="604"/>
      <c r="G880" s="58"/>
      <c r="H880" s="58"/>
      <c r="I880" s="30"/>
      <c r="J880" s="29"/>
      <c r="K880" s="29"/>
      <c r="L880" s="29"/>
      <c r="M880" s="29"/>
      <c r="N880" s="29"/>
      <c r="O880" s="29"/>
      <c r="P880" s="29"/>
      <c r="Q880" s="29"/>
      <c r="R880" s="29"/>
      <c r="S880" s="29"/>
      <c r="T880" s="29"/>
      <c r="U880" s="29"/>
      <c r="V880" s="29"/>
      <c r="W880" s="29"/>
      <c r="X880" s="29"/>
      <c r="Y880" s="29"/>
      <c r="Z880" s="29"/>
      <c r="AA880" s="29"/>
      <c r="AB880" s="29"/>
      <c r="AC880" s="29"/>
      <c r="AD880" s="29"/>
      <c r="AE880" s="29"/>
      <c r="AF880" s="29"/>
      <c r="AG880" s="29"/>
      <c r="AH880" s="29"/>
      <c r="AI880" s="29"/>
      <c r="AJ880" s="29"/>
      <c r="AK880" s="29"/>
      <c r="AL880" s="29"/>
      <c r="AM880" s="29"/>
      <c r="AN880" s="29"/>
      <c r="AO880" s="29"/>
      <c r="AP880" s="29"/>
      <c r="AQ880" s="29"/>
      <c r="AR880" s="29"/>
    </row>
    <row r="881" spans="1:44" ht="12.75" customHeight="1" x14ac:dyDescent="0.25">
      <c r="A881" s="30"/>
      <c r="B881" s="30"/>
      <c r="C881" s="603"/>
      <c r="D881" s="604"/>
      <c r="E881" s="604"/>
      <c r="F881" s="604"/>
      <c r="G881" s="58"/>
      <c r="H881" s="58"/>
      <c r="I881" s="30"/>
      <c r="J881" s="29"/>
      <c r="K881" s="29"/>
      <c r="L881" s="29"/>
      <c r="M881" s="29"/>
      <c r="N881" s="29"/>
      <c r="O881" s="29"/>
      <c r="P881" s="29"/>
      <c r="Q881" s="29"/>
      <c r="R881" s="29"/>
      <c r="S881" s="29"/>
      <c r="T881" s="29"/>
      <c r="U881" s="29"/>
      <c r="V881" s="29"/>
      <c r="W881" s="29"/>
      <c r="X881" s="29"/>
      <c r="Y881" s="29"/>
      <c r="Z881" s="29"/>
      <c r="AA881" s="29"/>
      <c r="AB881" s="29"/>
      <c r="AC881" s="29"/>
      <c r="AD881" s="29"/>
      <c r="AE881" s="29"/>
      <c r="AF881" s="29"/>
      <c r="AG881" s="29"/>
      <c r="AH881" s="29"/>
      <c r="AI881" s="29"/>
      <c r="AJ881" s="29"/>
      <c r="AK881" s="29"/>
      <c r="AL881" s="29"/>
      <c r="AM881" s="29"/>
      <c r="AN881" s="29"/>
      <c r="AO881" s="29"/>
      <c r="AP881" s="29"/>
      <c r="AQ881" s="29"/>
      <c r="AR881" s="29"/>
    </row>
    <row r="882" spans="1:44" ht="12.75" customHeight="1" x14ac:dyDescent="0.25">
      <c r="A882" s="30"/>
      <c r="B882" s="30"/>
      <c r="C882" s="603"/>
      <c r="D882" s="604"/>
      <c r="E882" s="604"/>
      <c r="F882" s="604"/>
      <c r="G882" s="58"/>
      <c r="H882" s="58"/>
      <c r="I882" s="30"/>
      <c r="J882" s="29"/>
      <c r="K882" s="29"/>
      <c r="L882" s="29"/>
      <c r="M882" s="29"/>
      <c r="N882" s="29"/>
      <c r="O882" s="29"/>
      <c r="P882" s="29"/>
      <c r="Q882" s="29"/>
      <c r="R882" s="29"/>
      <c r="S882" s="29"/>
      <c r="T882" s="29"/>
      <c r="U882" s="29"/>
      <c r="V882" s="29"/>
      <c r="W882" s="29"/>
      <c r="X882" s="29"/>
      <c r="Y882" s="29"/>
      <c r="Z882" s="29"/>
      <c r="AA882" s="29"/>
      <c r="AB882" s="29"/>
      <c r="AC882" s="29"/>
      <c r="AD882" s="29"/>
      <c r="AE882" s="29"/>
      <c r="AF882" s="29"/>
      <c r="AG882" s="29"/>
      <c r="AH882" s="29"/>
      <c r="AI882" s="29"/>
      <c r="AJ882" s="29"/>
      <c r="AK882" s="29"/>
      <c r="AL882" s="29"/>
      <c r="AM882" s="29"/>
      <c r="AN882" s="29"/>
      <c r="AO882" s="29"/>
      <c r="AP882" s="29"/>
      <c r="AQ882" s="29"/>
      <c r="AR882" s="29"/>
    </row>
    <row r="883" spans="1:44" ht="12.75" customHeight="1" x14ac:dyDescent="0.25">
      <c r="A883" s="30"/>
      <c r="B883" s="30"/>
      <c r="C883" s="603"/>
      <c r="D883" s="604"/>
      <c r="E883" s="604"/>
      <c r="F883" s="604"/>
      <c r="G883" s="58"/>
      <c r="H883" s="58"/>
      <c r="I883" s="30"/>
      <c r="J883" s="29"/>
      <c r="K883" s="29"/>
      <c r="L883" s="29"/>
      <c r="M883" s="29"/>
      <c r="N883" s="29"/>
      <c r="O883" s="29"/>
      <c r="P883" s="29"/>
      <c r="Q883" s="29"/>
      <c r="R883" s="29"/>
      <c r="S883" s="29"/>
      <c r="T883" s="29"/>
      <c r="U883" s="29"/>
      <c r="V883" s="29"/>
      <c r="W883" s="29"/>
      <c r="X883" s="29"/>
      <c r="Y883" s="29"/>
      <c r="Z883" s="29"/>
      <c r="AA883" s="29"/>
      <c r="AB883" s="29"/>
      <c r="AC883" s="29"/>
      <c r="AD883" s="29"/>
      <c r="AE883" s="29"/>
      <c r="AF883" s="29"/>
      <c r="AG883" s="29"/>
      <c r="AH883" s="29"/>
      <c r="AI883" s="29"/>
      <c r="AJ883" s="29"/>
      <c r="AK883" s="29"/>
      <c r="AL883" s="29"/>
      <c r="AM883" s="29"/>
      <c r="AN883" s="29"/>
      <c r="AO883" s="29"/>
      <c r="AP883" s="29"/>
      <c r="AQ883" s="29"/>
      <c r="AR883" s="29"/>
    </row>
    <row r="884" spans="1:44" ht="12.75" customHeight="1" x14ac:dyDescent="0.25">
      <c r="A884" s="30"/>
      <c r="B884" s="30"/>
      <c r="C884" s="603"/>
      <c r="D884" s="604"/>
      <c r="E884" s="604"/>
      <c r="F884" s="604"/>
      <c r="G884" s="58"/>
      <c r="H884" s="58"/>
      <c r="I884" s="30"/>
      <c r="J884" s="29"/>
      <c r="K884" s="29"/>
      <c r="L884" s="29"/>
      <c r="M884" s="29"/>
      <c r="N884" s="29"/>
      <c r="O884" s="29"/>
      <c r="P884" s="29"/>
      <c r="Q884" s="29"/>
      <c r="R884" s="29"/>
      <c r="S884" s="29"/>
      <c r="T884" s="29"/>
      <c r="U884" s="29"/>
      <c r="V884" s="29"/>
      <c r="W884" s="29"/>
      <c r="X884" s="29"/>
      <c r="Y884" s="29"/>
      <c r="Z884" s="29"/>
      <c r="AA884" s="29"/>
      <c r="AB884" s="29"/>
      <c r="AC884" s="29"/>
      <c r="AD884" s="29"/>
      <c r="AE884" s="29"/>
      <c r="AF884" s="29"/>
      <c r="AG884" s="29"/>
      <c r="AH884" s="29"/>
      <c r="AI884" s="29"/>
      <c r="AJ884" s="29"/>
      <c r="AK884" s="29"/>
      <c r="AL884" s="29"/>
      <c r="AM884" s="29"/>
      <c r="AN884" s="29"/>
      <c r="AO884" s="29"/>
      <c r="AP884" s="29"/>
      <c r="AQ884" s="29"/>
      <c r="AR884" s="29"/>
    </row>
    <row r="885" spans="1:44" ht="12.75" customHeight="1" x14ac:dyDescent="0.25">
      <c r="A885" s="30"/>
      <c r="B885" s="30"/>
      <c r="C885" s="603"/>
      <c r="D885" s="604"/>
      <c r="E885" s="604"/>
      <c r="F885" s="604"/>
      <c r="G885" s="58"/>
      <c r="H885" s="58"/>
      <c r="I885" s="30"/>
      <c r="J885" s="29"/>
      <c r="K885" s="29"/>
      <c r="L885" s="29"/>
      <c r="M885" s="29"/>
      <c r="N885" s="29"/>
      <c r="O885" s="29"/>
      <c r="P885" s="29"/>
      <c r="Q885" s="29"/>
      <c r="R885" s="29"/>
      <c r="S885" s="29"/>
      <c r="T885" s="29"/>
      <c r="U885" s="29"/>
      <c r="V885" s="29"/>
      <c r="W885" s="29"/>
      <c r="X885" s="29"/>
      <c r="Y885" s="29"/>
      <c r="Z885" s="29"/>
      <c r="AA885" s="29"/>
      <c r="AB885" s="29"/>
      <c r="AC885" s="29"/>
      <c r="AD885" s="29"/>
      <c r="AE885" s="29"/>
      <c r="AF885" s="29"/>
      <c r="AG885" s="29"/>
      <c r="AH885" s="29"/>
      <c r="AI885" s="29"/>
      <c r="AJ885" s="29"/>
      <c r="AK885" s="29"/>
      <c r="AL885" s="29"/>
      <c r="AM885" s="29"/>
      <c r="AN885" s="29"/>
      <c r="AO885" s="29"/>
      <c r="AP885" s="29"/>
      <c r="AQ885" s="29"/>
      <c r="AR885" s="29"/>
    </row>
    <row r="886" spans="1:44" ht="12.75" customHeight="1" x14ac:dyDescent="0.25">
      <c r="A886" s="30"/>
      <c r="B886" s="30"/>
      <c r="C886" s="603"/>
      <c r="D886" s="604"/>
      <c r="E886" s="604"/>
      <c r="F886" s="604"/>
      <c r="G886" s="58"/>
      <c r="H886" s="58"/>
      <c r="I886" s="30"/>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c r="AQ886" s="29"/>
      <c r="AR886" s="29"/>
    </row>
    <row r="887" spans="1:44" ht="12.75" customHeight="1" x14ac:dyDescent="0.25">
      <c r="A887" s="30"/>
      <c r="B887" s="30"/>
      <c r="C887" s="603"/>
      <c r="D887" s="604"/>
      <c r="E887" s="604"/>
      <c r="F887" s="604"/>
      <c r="G887" s="58"/>
      <c r="H887" s="58"/>
      <c r="I887" s="30"/>
      <c r="J887" s="29"/>
      <c r="K887" s="29"/>
      <c r="L887" s="29"/>
      <c r="M887" s="29"/>
      <c r="N887" s="29"/>
      <c r="O887" s="29"/>
      <c r="P887" s="29"/>
      <c r="Q887" s="29"/>
      <c r="R887" s="29"/>
      <c r="S887" s="29"/>
      <c r="T887" s="29"/>
      <c r="U887" s="29"/>
      <c r="V887" s="29"/>
      <c r="W887" s="29"/>
      <c r="X887" s="29"/>
      <c r="Y887" s="29"/>
      <c r="Z887" s="29"/>
      <c r="AA887" s="29"/>
      <c r="AB887" s="29"/>
      <c r="AC887" s="29"/>
      <c r="AD887" s="29"/>
      <c r="AE887" s="29"/>
      <c r="AF887" s="29"/>
      <c r="AG887" s="29"/>
      <c r="AH887" s="29"/>
      <c r="AI887" s="29"/>
      <c r="AJ887" s="29"/>
      <c r="AK887" s="29"/>
      <c r="AL887" s="29"/>
      <c r="AM887" s="29"/>
      <c r="AN887" s="29"/>
      <c r="AO887" s="29"/>
      <c r="AP887" s="29"/>
      <c r="AQ887" s="29"/>
      <c r="AR887" s="29"/>
    </row>
    <row r="888" spans="1:44" ht="12.75" customHeight="1" x14ac:dyDescent="0.25">
      <c r="A888" s="30"/>
      <c r="B888" s="30"/>
      <c r="C888" s="603"/>
      <c r="D888" s="604"/>
      <c r="E888" s="604"/>
      <c r="F888" s="604"/>
      <c r="G888" s="58"/>
      <c r="H888" s="58"/>
      <c r="I888" s="30"/>
      <c r="J888" s="29"/>
      <c r="K888" s="29"/>
      <c r="L888" s="29"/>
      <c r="M888" s="29"/>
      <c r="N888" s="29"/>
      <c r="O888" s="29"/>
      <c r="P888" s="29"/>
      <c r="Q888" s="29"/>
      <c r="R888" s="29"/>
      <c r="S888" s="29"/>
      <c r="T888" s="29"/>
      <c r="U888" s="29"/>
      <c r="V888" s="29"/>
      <c r="W888" s="29"/>
      <c r="X888" s="29"/>
      <c r="Y888" s="29"/>
      <c r="Z888" s="29"/>
      <c r="AA888" s="29"/>
      <c r="AB888" s="29"/>
      <c r="AC888" s="29"/>
      <c r="AD888" s="29"/>
      <c r="AE888" s="29"/>
      <c r="AF888" s="29"/>
      <c r="AG888" s="29"/>
      <c r="AH888" s="29"/>
      <c r="AI888" s="29"/>
      <c r="AJ888" s="29"/>
      <c r="AK888" s="29"/>
      <c r="AL888" s="29"/>
      <c r="AM888" s="29"/>
      <c r="AN888" s="29"/>
      <c r="AO888" s="29"/>
      <c r="AP888" s="29"/>
      <c r="AQ888" s="29"/>
      <c r="AR888" s="29"/>
    </row>
    <row r="889" spans="1:44" ht="12.75" customHeight="1" x14ac:dyDescent="0.25">
      <c r="A889" s="30"/>
      <c r="B889" s="30"/>
      <c r="C889" s="603"/>
      <c r="D889" s="604"/>
      <c r="E889" s="604"/>
      <c r="F889" s="604"/>
      <c r="G889" s="58"/>
      <c r="H889" s="58"/>
      <c r="I889" s="30"/>
      <c r="J889" s="29"/>
      <c r="K889" s="29"/>
      <c r="L889" s="29"/>
      <c r="M889" s="29"/>
      <c r="N889" s="29"/>
      <c r="O889" s="29"/>
      <c r="P889" s="29"/>
      <c r="Q889" s="29"/>
      <c r="R889" s="29"/>
      <c r="S889" s="29"/>
      <c r="T889" s="29"/>
      <c r="U889" s="29"/>
      <c r="V889" s="29"/>
      <c r="W889" s="29"/>
      <c r="X889" s="29"/>
      <c r="Y889" s="29"/>
      <c r="Z889" s="29"/>
      <c r="AA889" s="29"/>
      <c r="AB889" s="29"/>
      <c r="AC889" s="29"/>
      <c r="AD889" s="29"/>
      <c r="AE889" s="29"/>
      <c r="AF889" s="29"/>
      <c r="AG889" s="29"/>
      <c r="AH889" s="29"/>
      <c r="AI889" s="29"/>
      <c r="AJ889" s="29"/>
      <c r="AK889" s="29"/>
      <c r="AL889" s="29"/>
      <c r="AM889" s="29"/>
      <c r="AN889" s="29"/>
      <c r="AO889" s="29"/>
      <c r="AP889" s="29"/>
      <c r="AQ889" s="29"/>
      <c r="AR889" s="29"/>
    </row>
    <row r="890" spans="1:44" ht="12.75" customHeight="1" x14ac:dyDescent="0.25">
      <c r="A890" s="30"/>
      <c r="B890" s="30"/>
      <c r="C890" s="603"/>
      <c r="D890" s="604"/>
      <c r="E890" s="604"/>
      <c r="F890" s="604"/>
      <c r="G890" s="58"/>
      <c r="H890" s="58"/>
      <c r="I890" s="30"/>
      <c r="J890" s="29"/>
      <c r="K890" s="29"/>
      <c r="L890" s="29"/>
      <c r="M890" s="29"/>
      <c r="N890" s="29"/>
      <c r="O890" s="29"/>
      <c r="P890" s="29"/>
      <c r="Q890" s="29"/>
      <c r="R890" s="29"/>
      <c r="S890" s="29"/>
      <c r="T890" s="29"/>
      <c r="U890" s="29"/>
      <c r="V890" s="29"/>
      <c r="W890" s="29"/>
      <c r="X890" s="29"/>
      <c r="Y890" s="29"/>
      <c r="Z890" s="29"/>
      <c r="AA890" s="29"/>
      <c r="AB890" s="29"/>
      <c r="AC890" s="29"/>
      <c r="AD890" s="29"/>
      <c r="AE890" s="29"/>
      <c r="AF890" s="29"/>
      <c r="AG890" s="29"/>
      <c r="AH890" s="29"/>
      <c r="AI890" s="29"/>
      <c r="AJ890" s="29"/>
      <c r="AK890" s="29"/>
      <c r="AL890" s="29"/>
      <c r="AM890" s="29"/>
      <c r="AN890" s="29"/>
      <c r="AO890" s="29"/>
      <c r="AP890" s="29"/>
      <c r="AQ890" s="29"/>
      <c r="AR890" s="29"/>
    </row>
    <row r="891" spans="1:44" ht="12.75" customHeight="1" x14ac:dyDescent="0.25">
      <c r="A891" s="30"/>
      <c r="B891" s="30"/>
      <c r="C891" s="603"/>
      <c r="D891" s="604"/>
      <c r="E891" s="604"/>
      <c r="F891" s="604"/>
      <c r="G891" s="58"/>
      <c r="H891" s="58"/>
      <c r="I891" s="30"/>
      <c r="J891" s="29"/>
      <c r="K891" s="29"/>
      <c r="L891" s="29"/>
      <c r="M891" s="29"/>
      <c r="N891" s="29"/>
      <c r="O891" s="29"/>
      <c r="P891" s="29"/>
      <c r="Q891" s="29"/>
      <c r="R891" s="29"/>
      <c r="S891" s="29"/>
      <c r="T891" s="29"/>
      <c r="U891" s="29"/>
      <c r="V891" s="29"/>
      <c r="W891" s="29"/>
      <c r="X891" s="29"/>
      <c r="Y891" s="29"/>
      <c r="Z891" s="29"/>
      <c r="AA891" s="29"/>
      <c r="AB891" s="29"/>
      <c r="AC891" s="29"/>
      <c r="AD891" s="29"/>
      <c r="AE891" s="29"/>
      <c r="AF891" s="29"/>
      <c r="AG891" s="29"/>
      <c r="AH891" s="29"/>
      <c r="AI891" s="29"/>
      <c r="AJ891" s="29"/>
      <c r="AK891" s="29"/>
      <c r="AL891" s="29"/>
      <c r="AM891" s="29"/>
      <c r="AN891" s="29"/>
      <c r="AO891" s="29"/>
      <c r="AP891" s="29"/>
      <c r="AQ891" s="29"/>
      <c r="AR891" s="29"/>
    </row>
    <row r="892" spans="1:44" ht="12.75" customHeight="1" x14ac:dyDescent="0.25">
      <c r="A892" s="30"/>
      <c r="B892" s="30"/>
      <c r="C892" s="603"/>
      <c r="D892" s="604"/>
      <c r="E892" s="604"/>
      <c r="F892" s="604"/>
      <c r="G892" s="58"/>
      <c r="H892" s="58"/>
      <c r="I892" s="30"/>
      <c r="J892" s="29"/>
      <c r="K892" s="29"/>
      <c r="L892" s="29"/>
      <c r="M892" s="29"/>
      <c r="N892" s="29"/>
      <c r="O892" s="29"/>
      <c r="P892" s="29"/>
      <c r="Q892" s="29"/>
      <c r="R892" s="29"/>
      <c r="S892" s="29"/>
      <c r="T892" s="29"/>
      <c r="U892" s="29"/>
      <c r="V892" s="29"/>
      <c r="W892" s="29"/>
      <c r="X892" s="29"/>
      <c r="Y892" s="29"/>
      <c r="Z892" s="29"/>
      <c r="AA892" s="29"/>
      <c r="AB892" s="29"/>
      <c r="AC892" s="29"/>
      <c r="AD892" s="29"/>
      <c r="AE892" s="29"/>
      <c r="AF892" s="29"/>
      <c r="AG892" s="29"/>
      <c r="AH892" s="29"/>
      <c r="AI892" s="29"/>
      <c r="AJ892" s="29"/>
      <c r="AK892" s="29"/>
      <c r="AL892" s="29"/>
      <c r="AM892" s="29"/>
      <c r="AN892" s="29"/>
      <c r="AO892" s="29"/>
      <c r="AP892" s="29"/>
      <c r="AQ892" s="29"/>
      <c r="AR892" s="29"/>
    </row>
    <row r="893" spans="1:44" ht="12.75" customHeight="1" x14ac:dyDescent="0.25">
      <c r="A893" s="30"/>
      <c r="B893" s="30"/>
      <c r="C893" s="603"/>
      <c r="D893" s="604"/>
      <c r="E893" s="604"/>
      <c r="F893" s="604"/>
      <c r="G893" s="58"/>
      <c r="H893" s="58"/>
      <c r="I893" s="30"/>
      <c r="J893" s="29"/>
      <c r="K893" s="29"/>
      <c r="L893" s="29"/>
      <c r="M893" s="29"/>
      <c r="N893" s="29"/>
      <c r="O893" s="29"/>
      <c r="P893" s="29"/>
      <c r="Q893" s="29"/>
      <c r="R893" s="29"/>
      <c r="S893" s="29"/>
      <c r="T893" s="29"/>
      <c r="U893" s="29"/>
      <c r="V893" s="29"/>
      <c r="W893" s="29"/>
      <c r="X893" s="29"/>
      <c r="Y893" s="29"/>
      <c r="Z893" s="29"/>
      <c r="AA893" s="29"/>
      <c r="AB893" s="29"/>
      <c r="AC893" s="29"/>
      <c r="AD893" s="29"/>
      <c r="AE893" s="29"/>
      <c r="AF893" s="29"/>
      <c r="AG893" s="29"/>
      <c r="AH893" s="29"/>
      <c r="AI893" s="29"/>
      <c r="AJ893" s="29"/>
      <c r="AK893" s="29"/>
      <c r="AL893" s="29"/>
      <c r="AM893" s="29"/>
      <c r="AN893" s="29"/>
      <c r="AO893" s="29"/>
      <c r="AP893" s="29"/>
      <c r="AQ893" s="29"/>
      <c r="AR893" s="29"/>
    </row>
    <row r="894" spans="1:44" ht="12.75" customHeight="1" x14ac:dyDescent="0.25">
      <c r="A894" s="30"/>
      <c r="B894" s="30"/>
      <c r="C894" s="603"/>
      <c r="D894" s="604"/>
      <c r="E894" s="604"/>
      <c r="F894" s="604"/>
      <c r="G894" s="58"/>
      <c r="H894" s="58"/>
      <c r="I894" s="30"/>
      <c r="J894" s="29"/>
      <c r="K894" s="29"/>
      <c r="L894" s="29"/>
      <c r="M894" s="29"/>
      <c r="N894" s="29"/>
      <c r="O894" s="29"/>
      <c r="P894" s="29"/>
      <c r="Q894" s="29"/>
      <c r="R894" s="29"/>
      <c r="S894" s="29"/>
      <c r="T894" s="29"/>
      <c r="U894" s="29"/>
      <c r="V894" s="29"/>
      <c r="W894" s="29"/>
      <c r="X894" s="29"/>
      <c r="Y894" s="29"/>
      <c r="Z894" s="29"/>
      <c r="AA894" s="29"/>
      <c r="AB894" s="29"/>
      <c r="AC894" s="29"/>
      <c r="AD894" s="29"/>
      <c r="AE894" s="29"/>
      <c r="AF894" s="29"/>
      <c r="AG894" s="29"/>
      <c r="AH894" s="29"/>
      <c r="AI894" s="29"/>
      <c r="AJ894" s="29"/>
      <c r="AK894" s="29"/>
      <c r="AL894" s="29"/>
      <c r="AM894" s="29"/>
      <c r="AN894" s="29"/>
      <c r="AO894" s="29"/>
      <c r="AP894" s="29"/>
      <c r="AQ894" s="29"/>
      <c r="AR894" s="29"/>
    </row>
    <row r="895" spans="1:44" ht="12.75" customHeight="1" x14ac:dyDescent="0.25">
      <c r="A895" s="30"/>
      <c r="B895" s="30"/>
      <c r="C895" s="603"/>
      <c r="D895" s="604"/>
      <c r="E895" s="604"/>
      <c r="F895" s="604"/>
      <c r="G895" s="58"/>
      <c r="H895" s="58"/>
      <c r="I895" s="30"/>
      <c r="J895" s="29"/>
      <c r="K895" s="29"/>
      <c r="L895" s="29"/>
      <c r="M895" s="29"/>
      <c r="N895" s="29"/>
      <c r="O895" s="29"/>
      <c r="P895" s="29"/>
      <c r="Q895" s="29"/>
      <c r="R895" s="29"/>
      <c r="S895" s="29"/>
      <c r="T895" s="29"/>
      <c r="U895" s="29"/>
      <c r="V895" s="29"/>
      <c r="W895" s="29"/>
      <c r="X895" s="29"/>
      <c r="Y895" s="29"/>
      <c r="Z895" s="29"/>
      <c r="AA895" s="29"/>
      <c r="AB895" s="29"/>
      <c r="AC895" s="29"/>
      <c r="AD895" s="29"/>
      <c r="AE895" s="29"/>
      <c r="AF895" s="29"/>
      <c r="AG895" s="29"/>
      <c r="AH895" s="29"/>
      <c r="AI895" s="29"/>
      <c r="AJ895" s="29"/>
      <c r="AK895" s="29"/>
      <c r="AL895" s="29"/>
      <c r="AM895" s="29"/>
      <c r="AN895" s="29"/>
      <c r="AO895" s="29"/>
      <c r="AP895" s="29"/>
      <c r="AQ895" s="29"/>
      <c r="AR895" s="29"/>
    </row>
    <row r="896" spans="1:44" ht="12.75" customHeight="1" x14ac:dyDescent="0.25">
      <c r="A896" s="30"/>
      <c r="B896" s="30"/>
      <c r="C896" s="603"/>
      <c r="D896" s="604"/>
      <c r="E896" s="604"/>
      <c r="F896" s="604"/>
      <c r="G896" s="58"/>
      <c r="H896" s="58"/>
      <c r="I896" s="30"/>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c r="AQ896" s="29"/>
      <c r="AR896" s="29"/>
    </row>
    <row r="897" spans="1:44" ht="12.75" customHeight="1" x14ac:dyDescent="0.25">
      <c r="A897" s="30"/>
      <c r="B897" s="30"/>
      <c r="C897" s="603"/>
      <c r="D897" s="604"/>
      <c r="E897" s="604"/>
      <c r="F897" s="604"/>
      <c r="G897" s="58"/>
      <c r="H897" s="58"/>
      <c r="I897" s="30"/>
      <c r="J897" s="29"/>
      <c r="K897" s="29"/>
      <c r="L897" s="29"/>
      <c r="M897" s="29"/>
      <c r="N897" s="29"/>
      <c r="O897" s="29"/>
      <c r="P897" s="29"/>
      <c r="Q897" s="29"/>
      <c r="R897" s="29"/>
      <c r="S897" s="29"/>
      <c r="T897" s="29"/>
      <c r="U897" s="29"/>
      <c r="V897" s="29"/>
      <c r="W897" s="29"/>
      <c r="X897" s="29"/>
      <c r="Y897" s="29"/>
      <c r="Z897" s="29"/>
      <c r="AA897" s="29"/>
      <c r="AB897" s="29"/>
      <c r="AC897" s="29"/>
      <c r="AD897" s="29"/>
      <c r="AE897" s="29"/>
      <c r="AF897" s="29"/>
      <c r="AG897" s="29"/>
      <c r="AH897" s="29"/>
      <c r="AI897" s="29"/>
      <c r="AJ897" s="29"/>
      <c r="AK897" s="29"/>
      <c r="AL897" s="29"/>
      <c r="AM897" s="29"/>
      <c r="AN897" s="29"/>
      <c r="AO897" s="29"/>
      <c r="AP897" s="29"/>
      <c r="AQ897" s="29"/>
      <c r="AR897" s="29"/>
    </row>
    <row r="898" spans="1:44" ht="12.75" customHeight="1" x14ac:dyDescent="0.25">
      <c r="A898" s="30"/>
      <c r="B898" s="30"/>
      <c r="C898" s="603"/>
      <c r="D898" s="604"/>
      <c r="E898" s="604"/>
      <c r="F898" s="604"/>
      <c r="G898" s="58"/>
      <c r="H898" s="58"/>
      <c r="I898" s="30"/>
      <c r="J898" s="29"/>
      <c r="K898" s="29"/>
      <c r="L898" s="29"/>
      <c r="M898" s="29"/>
      <c r="N898" s="29"/>
      <c r="O898" s="29"/>
      <c r="P898" s="29"/>
      <c r="Q898" s="29"/>
      <c r="R898" s="29"/>
      <c r="S898" s="29"/>
      <c r="T898" s="29"/>
      <c r="U898" s="29"/>
      <c r="V898" s="29"/>
      <c r="W898" s="29"/>
      <c r="X898" s="29"/>
      <c r="Y898" s="29"/>
      <c r="Z898" s="29"/>
      <c r="AA898" s="29"/>
      <c r="AB898" s="29"/>
      <c r="AC898" s="29"/>
      <c r="AD898" s="29"/>
      <c r="AE898" s="29"/>
      <c r="AF898" s="29"/>
      <c r="AG898" s="29"/>
      <c r="AH898" s="29"/>
      <c r="AI898" s="29"/>
      <c r="AJ898" s="29"/>
      <c r="AK898" s="29"/>
      <c r="AL898" s="29"/>
      <c r="AM898" s="29"/>
      <c r="AN898" s="29"/>
      <c r="AO898" s="29"/>
      <c r="AP898" s="29"/>
      <c r="AQ898" s="29"/>
      <c r="AR898" s="29"/>
    </row>
    <row r="899" spans="1:44" ht="12.75" customHeight="1" x14ac:dyDescent="0.25">
      <c r="A899" s="30"/>
      <c r="B899" s="30"/>
      <c r="C899" s="603"/>
      <c r="D899" s="604"/>
      <c r="E899" s="604"/>
      <c r="F899" s="604"/>
      <c r="G899" s="58"/>
      <c r="H899" s="58"/>
      <c r="I899" s="30"/>
      <c r="J899" s="29"/>
      <c r="K899" s="29"/>
      <c r="L899" s="29"/>
      <c r="M899" s="29"/>
      <c r="N899" s="29"/>
      <c r="O899" s="29"/>
      <c r="P899" s="29"/>
      <c r="Q899" s="29"/>
      <c r="R899" s="29"/>
      <c r="S899" s="29"/>
      <c r="T899" s="29"/>
      <c r="U899" s="29"/>
      <c r="V899" s="29"/>
      <c r="W899" s="29"/>
      <c r="X899" s="29"/>
      <c r="Y899" s="29"/>
      <c r="Z899" s="29"/>
      <c r="AA899" s="29"/>
      <c r="AB899" s="29"/>
      <c r="AC899" s="29"/>
      <c r="AD899" s="29"/>
      <c r="AE899" s="29"/>
      <c r="AF899" s="29"/>
      <c r="AG899" s="29"/>
      <c r="AH899" s="29"/>
      <c r="AI899" s="29"/>
      <c r="AJ899" s="29"/>
      <c r="AK899" s="29"/>
      <c r="AL899" s="29"/>
      <c r="AM899" s="29"/>
      <c r="AN899" s="29"/>
      <c r="AO899" s="29"/>
      <c r="AP899" s="29"/>
      <c r="AQ899" s="29"/>
      <c r="AR899" s="29"/>
    </row>
    <row r="900" spans="1:44" ht="12.75" customHeight="1" x14ac:dyDescent="0.25">
      <c r="A900" s="30"/>
      <c r="B900" s="30"/>
      <c r="C900" s="603"/>
      <c r="D900" s="604"/>
      <c r="E900" s="604"/>
      <c r="F900" s="604"/>
      <c r="G900" s="58"/>
      <c r="H900" s="58"/>
      <c r="I900" s="30"/>
      <c r="J900" s="29"/>
      <c r="K900" s="29"/>
      <c r="L900" s="29"/>
      <c r="M900" s="29"/>
      <c r="N900" s="29"/>
      <c r="O900" s="29"/>
      <c r="P900" s="29"/>
      <c r="Q900" s="29"/>
      <c r="R900" s="29"/>
      <c r="S900" s="29"/>
      <c r="T900" s="29"/>
      <c r="U900" s="29"/>
      <c r="V900" s="29"/>
      <c r="W900" s="29"/>
      <c r="X900" s="29"/>
      <c r="Y900" s="29"/>
      <c r="Z900" s="29"/>
      <c r="AA900" s="29"/>
      <c r="AB900" s="29"/>
      <c r="AC900" s="29"/>
      <c r="AD900" s="29"/>
      <c r="AE900" s="29"/>
      <c r="AF900" s="29"/>
      <c r="AG900" s="29"/>
      <c r="AH900" s="29"/>
      <c r="AI900" s="29"/>
      <c r="AJ900" s="29"/>
      <c r="AK900" s="29"/>
      <c r="AL900" s="29"/>
      <c r="AM900" s="29"/>
      <c r="AN900" s="29"/>
      <c r="AO900" s="29"/>
      <c r="AP900" s="29"/>
      <c r="AQ900" s="29"/>
      <c r="AR900" s="29"/>
    </row>
    <row r="901" spans="1:44" ht="12.75" customHeight="1" x14ac:dyDescent="0.25">
      <c r="A901" s="30"/>
      <c r="B901" s="30"/>
      <c r="C901" s="603"/>
      <c r="D901" s="604"/>
      <c r="E901" s="604"/>
      <c r="F901" s="604"/>
      <c r="G901" s="58"/>
      <c r="H901" s="58"/>
      <c r="I901" s="30"/>
      <c r="J901" s="29"/>
      <c r="K901" s="29"/>
      <c r="L901" s="29"/>
      <c r="M901" s="29"/>
      <c r="N901" s="29"/>
      <c r="O901" s="29"/>
      <c r="P901" s="29"/>
      <c r="Q901" s="29"/>
      <c r="R901" s="29"/>
      <c r="S901" s="29"/>
      <c r="T901" s="29"/>
      <c r="U901" s="29"/>
      <c r="V901" s="29"/>
      <c r="W901" s="29"/>
      <c r="X901" s="29"/>
      <c r="Y901" s="29"/>
      <c r="Z901" s="29"/>
      <c r="AA901" s="29"/>
      <c r="AB901" s="29"/>
      <c r="AC901" s="29"/>
      <c r="AD901" s="29"/>
      <c r="AE901" s="29"/>
      <c r="AF901" s="29"/>
      <c r="AG901" s="29"/>
      <c r="AH901" s="29"/>
      <c r="AI901" s="29"/>
      <c r="AJ901" s="29"/>
      <c r="AK901" s="29"/>
      <c r="AL901" s="29"/>
      <c r="AM901" s="29"/>
      <c r="AN901" s="29"/>
      <c r="AO901" s="29"/>
      <c r="AP901" s="29"/>
      <c r="AQ901" s="29"/>
      <c r="AR901" s="29"/>
    </row>
    <row r="902" spans="1:44" ht="12.75" customHeight="1" x14ac:dyDescent="0.25">
      <c r="A902" s="30"/>
      <c r="B902" s="30"/>
      <c r="C902" s="603"/>
      <c r="D902" s="604"/>
      <c r="E902" s="604"/>
      <c r="F902" s="604"/>
      <c r="G902" s="58"/>
      <c r="H902" s="58"/>
      <c r="I902" s="30"/>
      <c r="J902" s="29"/>
      <c r="K902" s="29"/>
      <c r="L902" s="29"/>
      <c r="M902" s="29"/>
      <c r="N902" s="29"/>
      <c r="O902" s="29"/>
      <c r="P902" s="29"/>
      <c r="Q902" s="29"/>
      <c r="R902" s="29"/>
      <c r="S902" s="29"/>
      <c r="T902" s="29"/>
      <c r="U902" s="29"/>
      <c r="V902" s="29"/>
      <c r="W902" s="29"/>
      <c r="X902" s="29"/>
      <c r="Y902" s="29"/>
      <c r="Z902" s="29"/>
      <c r="AA902" s="29"/>
      <c r="AB902" s="29"/>
      <c r="AC902" s="29"/>
      <c r="AD902" s="29"/>
      <c r="AE902" s="29"/>
      <c r="AF902" s="29"/>
      <c r="AG902" s="29"/>
      <c r="AH902" s="29"/>
      <c r="AI902" s="29"/>
      <c r="AJ902" s="29"/>
      <c r="AK902" s="29"/>
      <c r="AL902" s="29"/>
      <c r="AM902" s="29"/>
      <c r="AN902" s="29"/>
      <c r="AO902" s="29"/>
      <c r="AP902" s="29"/>
      <c r="AQ902" s="29"/>
      <c r="AR902" s="29"/>
    </row>
    <row r="903" spans="1:44" ht="12.75" customHeight="1" x14ac:dyDescent="0.25">
      <c r="A903" s="30"/>
      <c r="B903" s="30"/>
      <c r="C903" s="603"/>
      <c r="D903" s="604"/>
      <c r="E903" s="604"/>
      <c r="F903" s="604"/>
      <c r="G903" s="58"/>
      <c r="H903" s="58"/>
      <c r="I903" s="30"/>
      <c r="J903" s="29"/>
      <c r="K903" s="29"/>
      <c r="L903" s="29"/>
      <c r="M903" s="29"/>
      <c r="N903" s="29"/>
      <c r="O903" s="29"/>
      <c r="P903" s="29"/>
      <c r="Q903" s="29"/>
      <c r="R903" s="29"/>
      <c r="S903" s="29"/>
      <c r="T903" s="29"/>
      <c r="U903" s="29"/>
      <c r="V903" s="29"/>
      <c r="W903" s="29"/>
      <c r="X903" s="29"/>
      <c r="Y903" s="29"/>
      <c r="Z903" s="29"/>
      <c r="AA903" s="29"/>
      <c r="AB903" s="29"/>
      <c r="AC903" s="29"/>
      <c r="AD903" s="29"/>
      <c r="AE903" s="29"/>
      <c r="AF903" s="29"/>
      <c r="AG903" s="29"/>
      <c r="AH903" s="29"/>
      <c r="AI903" s="29"/>
      <c r="AJ903" s="29"/>
      <c r="AK903" s="29"/>
      <c r="AL903" s="29"/>
      <c r="AM903" s="29"/>
      <c r="AN903" s="29"/>
      <c r="AO903" s="29"/>
      <c r="AP903" s="29"/>
      <c r="AQ903" s="29"/>
      <c r="AR903" s="29"/>
    </row>
    <row r="904" spans="1:44" ht="12.75" customHeight="1" x14ac:dyDescent="0.25">
      <c r="A904" s="30"/>
      <c r="B904" s="30"/>
      <c r="C904" s="603"/>
      <c r="D904" s="604"/>
      <c r="E904" s="604"/>
      <c r="F904" s="604"/>
      <c r="G904" s="58"/>
      <c r="H904" s="58"/>
      <c r="I904" s="30"/>
      <c r="J904" s="29"/>
      <c r="K904" s="29"/>
      <c r="L904" s="29"/>
      <c r="M904" s="29"/>
      <c r="N904" s="29"/>
      <c r="O904" s="29"/>
      <c r="P904" s="29"/>
      <c r="Q904" s="29"/>
      <c r="R904" s="29"/>
      <c r="S904" s="29"/>
      <c r="T904" s="29"/>
      <c r="U904" s="29"/>
      <c r="V904" s="29"/>
      <c r="W904" s="29"/>
      <c r="X904" s="29"/>
      <c r="Y904" s="29"/>
      <c r="Z904" s="29"/>
      <c r="AA904" s="29"/>
      <c r="AB904" s="29"/>
      <c r="AC904" s="29"/>
      <c r="AD904" s="29"/>
      <c r="AE904" s="29"/>
      <c r="AF904" s="29"/>
      <c r="AG904" s="29"/>
      <c r="AH904" s="29"/>
      <c r="AI904" s="29"/>
      <c r="AJ904" s="29"/>
      <c r="AK904" s="29"/>
      <c r="AL904" s="29"/>
      <c r="AM904" s="29"/>
      <c r="AN904" s="29"/>
      <c r="AO904" s="29"/>
      <c r="AP904" s="29"/>
      <c r="AQ904" s="29"/>
      <c r="AR904" s="29"/>
    </row>
    <row r="905" spans="1:44" ht="12.75" customHeight="1" x14ac:dyDescent="0.25">
      <c r="A905" s="30"/>
      <c r="B905" s="30"/>
      <c r="C905" s="603"/>
      <c r="D905" s="604"/>
      <c r="E905" s="604"/>
      <c r="F905" s="604"/>
      <c r="G905" s="58"/>
      <c r="H905" s="58"/>
      <c r="I905" s="30"/>
      <c r="J905" s="29"/>
      <c r="K905" s="29"/>
      <c r="L905" s="29"/>
      <c r="M905" s="29"/>
      <c r="N905" s="29"/>
      <c r="O905" s="29"/>
      <c r="P905" s="29"/>
      <c r="Q905" s="29"/>
      <c r="R905" s="29"/>
      <c r="S905" s="29"/>
      <c r="T905" s="29"/>
      <c r="U905" s="29"/>
      <c r="V905" s="29"/>
      <c r="W905" s="29"/>
      <c r="X905" s="29"/>
      <c r="Y905" s="29"/>
      <c r="Z905" s="29"/>
      <c r="AA905" s="29"/>
      <c r="AB905" s="29"/>
      <c r="AC905" s="29"/>
      <c r="AD905" s="29"/>
      <c r="AE905" s="29"/>
      <c r="AF905" s="29"/>
      <c r="AG905" s="29"/>
      <c r="AH905" s="29"/>
      <c r="AI905" s="29"/>
      <c r="AJ905" s="29"/>
      <c r="AK905" s="29"/>
      <c r="AL905" s="29"/>
      <c r="AM905" s="29"/>
      <c r="AN905" s="29"/>
      <c r="AO905" s="29"/>
      <c r="AP905" s="29"/>
      <c r="AQ905" s="29"/>
      <c r="AR905" s="29"/>
    </row>
    <row r="906" spans="1:44" ht="12.75" customHeight="1" x14ac:dyDescent="0.25">
      <c r="A906" s="30"/>
      <c r="B906" s="30"/>
      <c r="C906" s="603"/>
      <c r="D906" s="604"/>
      <c r="E906" s="604"/>
      <c r="F906" s="604"/>
      <c r="G906" s="58"/>
      <c r="H906" s="58"/>
      <c r="I906" s="30"/>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c r="AQ906" s="29"/>
      <c r="AR906" s="29"/>
    </row>
    <row r="907" spans="1:44" ht="12.75" customHeight="1" x14ac:dyDescent="0.25">
      <c r="A907" s="30"/>
      <c r="B907" s="30"/>
      <c r="C907" s="603"/>
      <c r="D907" s="604"/>
      <c r="E907" s="604"/>
      <c r="F907" s="604"/>
      <c r="G907" s="58"/>
      <c r="H907" s="58"/>
      <c r="I907" s="30"/>
      <c r="J907" s="29"/>
      <c r="K907" s="29"/>
      <c r="L907" s="29"/>
      <c r="M907" s="29"/>
      <c r="N907" s="29"/>
      <c r="O907" s="29"/>
      <c r="P907" s="29"/>
      <c r="Q907" s="29"/>
      <c r="R907" s="29"/>
      <c r="S907" s="29"/>
      <c r="T907" s="29"/>
      <c r="U907" s="29"/>
      <c r="V907" s="29"/>
      <c r="W907" s="29"/>
      <c r="X907" s="29"/>
      <c r="Y907" s="29"/>
      <c r="Z907" s="29"/>
      <c r="AA907" s="29"/>
      <c r="AB907" s="29"/>
      <c r="AC907" s="29"/>
      <c r="AD907" s="29"/>
      <c r="AE907" s="29"/>
      <c r="AF907" s="29"/>
      <c r="AG907" s="29"/>
      <c r="AH907" s="29"/>
      <c r="AI907" s="29"/>
      <c r="AJ907" s="29"/>
      <c r="AK907" s="29"/>
      <c r="AL907" s="29"/>
      <c r="AM907" s="29"/>
      <c r="AN907" s="29"/>
      <c r="AO907" s="29"/>
      <c r="AP907" s="29"/>
      <c r="AQ907" s="29"/>
      <c r="AR907" s="29"/>
    </row>
    <row r="908" spans="1:44" ht="12.75" customHeight="1" x14ac:dyDescent="0.25">
      <c r="A908" s="30"/>
      <c r="B908" s="30"/>
      <c r="C908" s="603"/>
      <c r="D908" s="604"/>
      <c r="E908" s="604"/>
      <c r="F908" s="604"/>
      <c r="G908" s="58"/>
      <c r="H908" s="58"/>
      <c r="I908" s="30"/>
      <c r="J908" s="29"/>
      <c r="K908" s="29"/>
      <c r="L908" s="29"/>
      <c r="M908" s="29"/>
      <c r="N908" s="29"/>
      <c r="O908" s="29"/>
      <c r="P908" s="29"/>
      <c r="Q908" s="29"/>
      <c r="R908" s="29"/>
      <c r="S908" s="29"/>
      <c r="T908" s="29"/>
      <c r="U908" s="29"/>
      <c r="V908" s="29"/>
      <c r="W908" s="29"/>
      <c r="X908" s="29"/>
      <c r="Y908" s="29"/>
      <c r="Z908" s="29"/>
      <c r="AA908" s="29"/>
      <c r="AB908" s="29"/>
      <c r="AC908" s="29"/>
      <c r="AD908" s="29"/>
      <c r="AE908" s="29"/>
      <c r="AF908" s="29"/>
      <c r="AG908" s="29"/>
      <c r="AH908" s="29"/>
      <c r="AI908" s="29"/>
      <c r="AJ908" s="29"/>
      <c r="AK908" s="29"/>
      <c r="AL908" s="29"/>
      <c r="AM908" s="29"/>
      <c r="AN908" s="29"/>
      <c r="AO908" s="29"/>
      <c r="AP908" s="29"/>
      <c r="AQ908" s="29"/>
      <c r="AR908" s="29"/>
    </row>
    <row r="909" spans="1:44" ht="12.75" customHeight="1" x14ac:dyDescent="0.25">
      <c r="A909" s="30"/>
      <c r="B909" s="30"/>
      <c r="C909" s="603"/>
      <c r="D909" s="604"/>
      <c r="E909" s="604"/>
      <c r="F909" s="604"/>
      <c r="G909" s="58"/>
      <c r="H909" s="58"/>
      <c r="I909" s="30"/>
      <c r="J909" s="29"/>
      <c r="K909" s="29"/>
      <c r="L909" s="29"/>
      <c r="M909" s="29"/>
      <c r="N909" s="29"/>
      <c r="O909" s="29"/>
      <c r="P909" s="29"/>
      <c r="Q909" s="29"/>
      <c r="R909" s="29"/>
      <c r="S909" s="29"/>
      <c r="T909" s="29"/>
      <c r="U909" s="29"/>
      <c r="V909" s="29"/>
      <c r="W909" s="29"/>
      <c r="X909" s="29"/>
      <c r="Y909" s="29"/>
      <c r="Z909" s="29"/>
      <c r="AA909" s="29"/>
      <c r="AB909" s="29"/>
      <c r="AC909" s="29"/>
      <c r="AD909" s="29"/>
      <c r="AE909" s="29"/>
      <c r="AF909" s="29"/>
      <c r="AG909" s="29"/>
      <c r="AH909" s="29"/>
      <c r="AI909" s="29"/>
      <c r="AJ909" s="29"/>
      <c r="AK909" s="29"/>
      <c r="AL909" s="29"/>
      <c r="AM909" s="29"/>
      <c r="AN909" s="29"/>
      <c r="AO909" s="29"/>
      <c r="AP909" s="29"/>
      <c r="AQ909" s="29"/>
      <c r="AR909" s="29"/>
    </row>
    <row r="910" spans="1:44" ht="12.75" customHeight="1" x14ac:dyDescent="0.25">
      <c r="A910" s="30"/>
      <c r="B910" s="30"/>
      <c r="C910" s="603"/>
      <c r="D910" s="604"/>
      <c r="E910" s="604"/>
      <c r="F910" s="604"/>
      <c r="G910" s="58"/>
      <c r="H910" s="58"/>
      <c r="I910" s="30"/>
      <c r="J910" s="29"/>
      <c r="K910" s="29"/>
      <c r="L910" s="29"/>
      <c r="M910" s="29"/>
      <c r="N910" s="29"/>
      <c r="O910" s="29"/>
      <c r="P910" s="29"/>
      <c r="Q910" s="29"/>
      <c r="R910" s="29"/>
      <c r="S910" s="29"/>
      <c r="T910" s="29"/>
      <c r="U910" s="29"/>
      <c r="V910" s="29"/>
      <c r="W910" s="29"/>
      <c r="X910" s="29"/>
      <c r="Y910" s="29"/>
      <c r="Z910" s="29"/>
      <c r="AA910" s="29"/>
      <c r="AB910" s="29"/>
      <c r="AC910" s="29"/>
      <c r="AD910" s="29"/>
      <c r="AE910" s="29"/>
      <c r="AF910" s="29"/>
      <c r="AG910" s="29"/>
      <c r="AH910" s="29"/>
      <c r="AI910" s="29"/>
      <c r="AJ910" s="29"/>
      <c r="AK910" s="29"/>
      <c r="AL910" s="29"/>
      <c r="AM910" s="29"/>
      <c r="AN910" s="29"/>
      <c r="AO910" s="29"/>
      <c r="AP910" s="29"/>
      <c r="AQ910" s="29"/>
      <c r="AR910" s="29"/>
    </row>
    <row r="911" spans="1:44" ht="12.75" customHeight="1" x14ac:dyDescent="0.25">
      <c r="A911" s="30"/>
      <c r="B911" s="30"/>
      <c r="C911" s="603"/>
      <c r="D911" s="604"/>
      <c r="E911" s="604"/>
      <c r="F911" s="604"/>
      <c r="G911" s="58"/>
      <c r="H911" s="58"/>
      <c r="I911" s="30"/>
      <c r="J911" s="29"/>
      <c r="K911" s="29"/>
      <c r="L911" s="29"/>
      <c r="M911" s="29"/>
      <c r="N911" s="29"/>
      <c r="O911" s="29"/>
      <c r="P911" s="29"/>
      <c r="Q911" s="29"/>
      <c r="R911" s="29"/>
      <c r="S911" s="29"/>
      <c r="T911" s="29"/>
      <c r="U911" s="29"/>
      <c r="V911" s="29"/>
      <c r="W911" s="29"/>
      <c r="X911" s="29"/>
      <c r="Y911" s="29"/>
      <c r="Z911" s="29"/>
      <c r="AA911" s="29"/>
      <c r="AB911" s="29"/>
      <c r="AC911" s="29"/>
      <c r="AD911" s="29"/>
      <c r="AE911" s="29"/>
      <c r="AF911" s="29"/>
      <c r="AG911" s="29"/>
      <c r="AH911" s="29"/>
      <c r="AI911" s="29"/>
      <c r="AJ911" s="29"/>
      <c r="AK911" s="29"/>
      <c r="AL911" s="29"/>
      <c r="AM911" s="29"/>
      <c r="AN911" s="29"/>
      <c r="AO911" s="29"/>
      <c r="AP911" s="29"/>
      <c r="AQ911" s="29"/>
      <c r="AR911" s="29"/>
    </row>
    <row r="912" spans="1:44" ht="12.75" customHeight="1" x14ac:dyDescent="0.25">
      <c r="A912" s="30"/>
      <c r="B912" s="30"/>
      <c r="C912" s="603"/>
      <c r="D912" s="604"/>
      <c r="E912" s="604"/>
      <c r="F912" s="604"/>
      <c r="G912" s="58"/>
      <c r="H912" s="58"/>
      <c r="I912" s="30"/>
      <c r="J912" s="29"/>
      <c r="K912" s="29"/>
      <c r="L912" s="29"/>
      <c r="M912" s="29"/>
      <c r="N912" s="29"/>
      <c r="O912" s="29"/>
      <c r="P912" s="29"/>
      <c r="Q912" s="29"/>
      <c r="R912" s="29"/>
      <c r="S912" s="29"/>
      <c r="T912" s="29"/>
      <c r="U912" s="29"/>
      <c r="V912" s="29"/>
      <c r="W912" s="29"/>
      <c r="X912" s="29"/>
      <c r="Y912" s="29"/>
      <c r="Z912" s="29"/>
      <c r="AA912" s="29"/>
      <c r="AB912" s="29"/>
      <c r="AC912" s="29"/>
      <c r="AD912" s="29"/>
      <c r="AE912" s="29"/>
      <c r="AF912" s="29"/>
      <c r="AG912" s="29"/>
      <c r="AH912" s="29"/>
      <c r="AI912" s="29"/>
      <c r="AJ912" s="29"/>
      <c r="AK912" s="29"/>
      <c r="AL912" s="29"/>
      <c r="AM912" s="29"/>
      <c r="AN912" s="29"/>
      <c r="AO912" s="29"/>
      <c r="AP912" s="29"/>
      <c r="AQ912" s="29"/>
      <c r="AR912" s="29"/>
    </row>
    <row r="913" spans="1:44" ht="12.75" customHeight="1" x14ac:dyDescent="0.25">
      <c r="A913" s="30"/>
      <c r="B913" s="30"/>
      <c r="C913" s="603"/>
      <c r="D913" s="604"/>
      <c r="E913" s="604"/>
      <c r="F913" s="604"/>
      <c r="G913" s="58"/>
      <c r="H913" s="58"/>
      <c r="I913" s="30"/>
      <c r="J913" s="29"/>
      <c r="K913" s="29"/>
      <c r="L913" s="29"/>
      <c r="M913" s="29"/>
      <c r="N913" s="29"/>
      <c r="O913" s="29"/>
      <c r="P913" s="29"/>
      <c r="Q913" s="29"/>
      <c r="R913" s="29"/>
      <c r="S913" s="29"/>
      <c r="T913" s="29"/>
      <c r="U913" s="29"/>
      <c r="V913" s="29"/>
      <c r="W913" s="29"/>
      <c r="X913" s="29"/>
      <c r="Y913" s="29"/>
      <c r="Z913" s="29"/>
      <c r="AA913" s="29"/>
      <c r="AB913" s="29"/>
      <c r="AC913" s="29"/>
      <c r="AD913" s="29"/>
      <c r="AE913" s="29"/>
      <c r="AF913" s="29"/>
      <c r="AG913" s="29"/>
      <c r="AH913" s="29"/>
      <c r="AI913" s="29"/>
      <c r="AJ913" s="29"/>
      <c r="AK913" s="29"/>
      <c r="AL913" s="29"/>
      <c r="AM913" s="29"/>
      <c r="AN913" s="29"/>
      <c r="AO913" s="29"/>
      <c r="AP913" s="29"/>
      <c r="AQ913" s="29"/>
      <c r="AR913" s="29"/>
    </row>
    <row r="914" spans="1:44" ht="12.75" customHeight="1" x14ac:dyDescent="0.25">
      <c r="A914" s="30"/>
      <c r="B914" s="30"/>
      <c r="C914" s="603"/>
      <c r="D914" s="604"/>
      <c r="E914" s="604"/>
      <c r="F914" s="604"/>
      <c r="G914" s="58"/>
      <c r="H914" s="58"/>
      <c r="I914" s="30"/>
      <c r="J914" s="29"/>
      <c r="K914" s="29"/>
      <c r="L914" s="29"/>
      <c r="M914" s="29"/>
      <c r="N914" s="29"/>
      <c r="O914" s="29"/>
      <c r="P914" s="29"/>
      <c r="Q914" s="29"/>
      <c r="R914" s="29"/>
      <c r="S914" s="29"/>
      <c r="T914" s="29"/>
      <c r="U914" s="29"/>
      <c r="V914" s="29"/>
      <c r="W914" s="29"/>
      <c r="X914" s="29"/>
      <c r="Y914" s="29"/>
      <c r="Z914" s="29"/>
      <c r="AA914" s="29"/>
      <c r="AB914" s="29"/>
      <c r="AC914" s="29"/>
      <c r="AD914" s="29"/>
      <c r="AE914" s="29"/>
      <c r="AF914" s="29"/>
      <c r="AG914" s="29"/>
      <c r="AH914" s="29"/>
      <c r="AI914" s="29"/>
      <c r="AJ914" s="29"/>
      <c r="AK914" s="29"/>
      <c r="AL914" s="29"/>
      <c r="AM914" s="29"/>
      <c r="AN914" s="29"/>
      <c r="AO914" s="29"/>
      <c r="AP914" s="29"/>
      <c r="AQ914" s="29"/>
      <c r="AR914" s="29"/>
    </row>
    <row r="915" spans="1:44" ht="12.75" customHeight="1" x14ac:dyDescent="0.25">
      <c r="A915" s="30"/>
      <c r="B915" s="30"/>
      <c r="C915" s="603"/>
      <c r="D915" s="604"/>
      <c r="E915" s="604"/>
      <c r="F915" s="604"/>
      <c r="G915" s="58"/>
      <c r="H915" s="58"/>
      <c r="I915" s="30"/>
      <c r="J915" s="29"/>
      <c r="K915" s="29"/>
      <c r="L915" s="29"/>
      <c r="M915" s="29"/>
      <c r="N915" s="29"/>
      <c r="O915" s="29"/>
      <c r="P915" s="29"/>
      <c r="Q915" s="29"/>
      <c r="R915" s="29"/>
      <c r="S915" s="29"/>
      <c r="T915" s="29"/>
      <c r="U915" s="29"/>
      <c r="V915" s="29"/>
      <c r="W915" s="29"/>
      <c r="X915" s="29"/>
      <c r="Y915" s="29"/>
      <c r="Z915" s="29"/>
      <c r="AA915" s="29"/>
      <c r="AB915" s="29"/>
      <c r="AC915" s="29"/>
      <c r="AD915" s="29"/>
      <c r="AE915" s="29"/>
      <c r="AF915" s="29"/>
      <c r="AG915" s="29"/>
      <c r="AH915" s="29"/>
      <c r="AI915" s="29"/>
      <c r="AJ915" s="29"/>
      <c r="AK915" s="29"/>
      <c r="AL915" s="29"/>
      <c r="AM915" s="29"/>
      <c r="AN915" s="29"/>
      <c r="AO915" s="29"/>
      <c r="AP915" s="29"/>
      <c r="AQ915" s="29"/>
      <c r="AR915" s="29"/>
    </row>
    <row r="916" spans="1:44" ht="12.75" customHeight="1" x14ac:dyDescent="0.25">
      <c r="A916" s="30"/>
      <c r="B916" s="30"/>
      <c r="C916" s="603"/>
      <c r="D916" s="604"/>
      <c r="E916" s="604"/>
      <c r="F916" s="604"/>
      <c r="G916" s="58"/>
      <c r="H916" s="58"/>
      <c r="I916" s="30"/>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c r="AQ916" s="29"/>
      <c r="AR916" s="29"/>
    </row>
    <row r="917" spans="1:44" ht="12.75" customHeight="1" x14ac:dyDescent="0.25">
      <c r="A917" s="30"/>
      <c r="B917" s="30"/>
      <c r="C917" s="603"/>
      <c r="D917" s="604"/>
      <c r="E917" s="604"/>
      <c r="F917" s="604"/>
      <c r="G917" s="58"/>
      <c r="H917" s="58"/>
      <c r="I917" s="30"/>
      <c r="J917" s="29"/>
      <c r="K917" s="29"/>
      <c r="L917" s="29"/>
      <c r="M917" s="29"/>
      <c r="N917" s="29"/>
      <c r="O917" s="29"/>
      <c r="P917" s="29"/>
      <c r="Q917" s="29"/>
      <c r="R917" s="29"/>
      <c r="S917" s="29"/>
      <c r="T917" s="29"/>
      <c r="U917" s="29"/>
      <c r="V917" s="29"/>
      <c r="W917" s="29"/>
      <c r="X917" s="29"/>
      <c r="Y917" s="29"/>
      <c r="Z917" s="29"/>
      <c r="AA917" s="29"/>
      <c r="AB917" s="29"/>
      <c r="AC917" s="29"/>
      <c r="AD917" s="29"/>
      <c r="AE917" s="29"/>
      <c r="AF917" s="29"/>
      <c r="AG917" s="29"/>
      <c r="AH917" s="29"/>
      <c r="AI917" s="29"/>
      <c r="AJ917" s="29"/>
      <c r="AK917" s="29"/>
      <c r="AL917" s="29"/>
      <c r="AM917" s="29"/>
      <c r="AN917" s="29"/>
      <c r="AO917" s="29"/>
      <c r="AP917" s="29"/>
      <c r="AQ917" s="29"/>
      <c r="AR917" s="29"/>
    </row>
    <row r="918" spans="1:44" ht="12.75" customHeight="1" x14ac:dyDescent="0.25">
      <c r="A918" s="30"/>
      <c r="B918" s="30"/>
      <c r="C918" s="603"/>
      <c r="D918" s="604"/>
      <c r="E918" s="604"/>
      <c r="F918" s="604"/>
      <c r="G918" s="58"/>
      <c r="H918" s="58"/>
      <c r="I918" s="30"/>
      <c r="J918" s="29"/>
      <c r="K918" s="29"/>
      <c r="L918" s="29"/>
      <c r="M918" s="29"/>
      <c r="N918" s="29"/>
      <c r="O918" s="29"/>
      <c r="P918" s="29"/>
      <c r="Q918" s="29"/>
      <c r="R918" s="29"/>
      <c r="S918" s="29"/>
      <c r="T918" s="29"/>
      <c r="U918" s="29"/>
      <c r="V918" s="29"/>
      <c r="W918" s="29"/>
      <c r="X918" s="29"/>
      <c r="Y918" s="29"/>
      <c r="Z918" s="29"/>
      <c r="AA918" s="29"/>
      <c r="AB918" s="29"/>
      <c r="AC918" s="29"/>
      <c r="AD918" s="29"/>
      <c r="AE918" s="29"/>
      <c r="AF918" s="29"/>
      <c r="AG918" s="29"/>
      <c r="AH918" s="29"/>
      <c r="AI918" s="29"/>
      <c r="AJ918" s="29"/>
      <c r="AK918" s="29"/>
      <c r="AL918" s="29"/>
      <c r="AM918" s="29"/>
      <c r="AN918" s="29"/>
      <c r="AO918" s="29"/>
      <c r="AP918" s="29"/>
      <c r="AQ918" s="29"/>
      <c r="AR918" s="29"/>
    </row>
    <row r="919" spans="1:44" ht="12.75" customHeight="1" x14ac:dyDescent="0.25">
      <c r="A919" s="30"/>
      <c r="B919" s="30"/>
      <c r="C919" s="603"/>
      <c r="D919" s="604"/>
      <c r="E919" s="604"/>
      <c r="F919" s="604"/>
      <c r="G919" s="58"/>
      <c r="H919" s="58"/>
      <c r="I919" s="30"/>
      <c r="J919" s="29"/>
      <c r="K919" s="29"/>
      <c r="L919" s="29"/>
      <c r="M919" s="29"/>
      <c r="N919" s="29"/>
      <c r="O919" s="29"/>
      <c r="P919" s="29"/>
      <c r="Q919" s="29"/>
      <c r="R919" s="29"/>
      <c r="S919" s="29"/>
      <c r="T919" s="29"/>
      <c r="U919" s="29"/>
      <c r="V919" s="29"/>
      <c r="W919" s="29"/>
      <c r="X919" s="29"/>
      <c r="Y919" s="29"/>
      <c r="Z919" s="29"/>
      <c r="AA919" s="29"/>
      <c r="AB919" s="29"/>
      <c r="AC919" s="29"/>
      <c r="AD919" s="29"/>
      <c r="AE919" s="29"/>
      <c r="AF919" s="29"/>
      <c r="AG919" s="29"/>
      <c r="AH919" s="29"/>
      <c r="AI919" s="29"/>
      <c r="AJ919" s="29"/>
      <c r="AK919" s="29"/>
      <c r="AL919" s="29"/>
      <c r="AM919" s="29"/>
      <c r="AN919" s="29"/>
      <c r="AO919" s="29"/>
      <c r="AP919" s="29"/>
      <c r="AQ919" s="29"/>
      <c r="AR919" s="29"/>
    </row>
    <row r="920" spans="1:44" ht="12.75" customHeight="1" x14ac:dyDescent="0.25">
      <c r="A920" s="30"/>
      <c r="B920" s="30"/>
      <c r="C920" s="603"/>
      <c r="D920" s="604"/>
      <c r="E920" s="604"/>
      <c r="F920" s="604"/>
      <c r="G920" s="58"/>
      <c r="H920" s="58"/>
      <c r="I920" s="30"/>
      <c r="J920" s="29"/>
      <c r="K920" s="29"/>
      <c r="L920" s="29"/>
      <c r="M920" s="29"/>
      <c r="N920" s="29"/>
      <c r="O920" s="29"/>
      <c r="P920" s="29"/>
      <c r="Q920" s="29"/>
      <c r="R920" s="29"/>
      <c r="S920" s="29"/>
      <c r="T920" s="29"/>
      <c r="U920" s="29"/>
      <c r="V920" s="29"/>
      <c r="W920" s="29"/>
      <c r="X920" s="29"/>
      <c r="Y920" s="29"/>
      <c r="Z920" s="29"/>
      <c r="AA920" s="29"/>
      <c r="AB920" s="29"/>
      <c r="AC920" s="29"/>
      <c r="AD920" s="29"/>
      <c r="AE920" s="29"/>
      <c r="AF920" s="29"/>
      <c r="AG920" s="29"/>
      <c r="AH920" s="29"/>
      <c r="AI920" s="29"/>
      <c r="AJ920" s="29"/>
      <c r="AK920" s="29"/>
      <c r="AL920" s="29"/>
      <c r="AM920" s="29"/>
      <c r="AN920" s="29"/>
      <c r="AO920" s="29"/>
      <c r="AP920" s="29"/>
      <c r="AQ920" s="29"/>
      <c r="AR920" s="29"/>
    </row>
    <row r="921" spans="1:44" ht="12.75" customHeight="1" x14ac:dyDescent="0.25">
      <c r="A921" s="30"/>
      <c r="B921" s="30"/>
      <c r="C921" s="603"/>
      <c r="D921" s="604"/>
      <c r="E921" s="604"/>
      <c r="F921" s="604"/>
      <c r="G921" s="58"/>
      <c r="H921" s="58"/>
      <c r="I921" s="30"/>
      <c r="J921" s="29"/>
      <c r="K921" s="29"/>
      <c r="L921" s="29"/>
      <c r="M921" s="29"/>
      <c r="N921" s="29"/>
      <c r="O921" s="29"/>
      <c r="P921" s="29"/>
      <c r="Q921" s="29"/>
      <c r="R921" s="29"/>
      <c r="S921" s="29"/>
      <c r="T921" s="29"/>
      <c r="U921" s="29"/>
      <c r="V921" s="29"/>
      <c r="W921" s="29"/>
      <c r="X921" s="29"/>
      <c r="Y921" s="29"/>
      <c r="Z921" s="29"/>
      <c r="AA921" s="29"/>
      <c r="AB921" s="29"/>
      <c r="AC921" s="29"/>
      <c r="AD921" s="29"/>
      <c r="AE921" s="29"/>
      <c r="AF921" s="29"/>
      <c r="AG921" s="29"/>
      <c r="AH921" s="29"/>
      <c r="AI921" s="29"/>
      <c r="AJ921" s="29"/>
      <c r="AK921" s="29"/>
      <c r="AL921" s="29"/>
      <c r="AM921" s="29"/>
      <c r="AN921" s="29"/>
      <c r="AO921" s="29"/>
      <c r="AP921" s="29"/>
      <c r="AQ921" s="29"/>
      <c r="AR921" s="29"/>
    </row>
    <row r="922" spans="1:44" ht="12.75" customHeight="1" x14ac:dyDescent="0.25">
      <c r="A922" s="30"/>
      <c r="B922" s="30"/>
      <c r="C922" s="603"/>
      <c r="D922" s="604"/>
      <c r="E922" s="604"/>
      <c r="F922" s="604"/>
      <c r="G922" s="58"/>
      <c r="H922" s="58"/>
      <c r="I922" s="30"/>
      <c r="J922" s="29"/>
      <c r="K922" s="29"/>
      <c r="L922" s="29"/>
      <c r="M922" s="29"/>
      <c r="N922" s="29"/>
      <c r="O922" s="29"/>
      <c r="P922" s="29"/>
      <c r="Q922" s="29"/>
      <c r="R922" s="29"/>
      <c r="S922" s="29"/>
      <c r="T922" s="29"/>
      <c r="U922" s="29"/>
      <c r="V922" s="29"/>
      <c r="W922" s="29"/>
      <c r="X922" s="29"/>
      <c r="Y922" s="29"/>
      <c r="Z922" s="29"/>
      <c r="AA922" s="29"/>
      <c r="AB922" s="29"/>
      <c r="AC922" s="29"/>
      <c r="AD922" s="29"/>
      <c r="AE922" s="29"/>
      <c r="AF922" s="29"/>
      <c r="AG922" s="29"/>
      <c r="AH922" s="29"/>
      <c r="AI922" s="29"/>
      <c r="AJ922" s="29"/>
      <c r="AK922" s="29"/>
      <c r="AL922" s="29"/>
      <c r="AM922" s="29"/>
      <c r="AN922" s="29"/>
      <c r="AO922" s="29"/>
      <c r="AP922" s="29"/>
      <c r="AQ922" s="29"/>
      <c r="AR922" s="29"/>
    </row>
    <row r="923" spans="1:44" ht="12.75" customHeight="1" x14ac:dyDescent="0.25">
      <c r="A923" s="30"/>
      <c r="B923" s="30"/>
      <c r="C923" s="603"/>
      <c r="D923" s="604"/>
      <c r="E923" s="604"/>
      <c r="F923" s="604"/>
      <c r="G923" s="58"/>
      <c r="H923" s="58"/>
      <c r="I923" s="30"/>
      <c r="J923" s="29"/>
      <c r="K923" s="29"/>
      <c r="L923" s="29"/>
      <c r="M923" s="29"/>
      <c r="N923" s="29"/>
      <c r="O923" s="29"/>
      <c r="P923" s="29"/>
      <c r="Q923" s="29"/>
      <c r="R923" s="29"/>
      <c r="S923" s="29"/>
      <c r="T923" s="29"/>
      <c r="U923" s="29"/>
      <c r="V923" s="29"/>
      <c r="W923" s="29"/>
      <c r="X923" s="29"/>
      <c r="Y923" s="29"/>
      <c r="Z923" s="29"/>
      <c r="AA923" s="29"/>
      <c r="AB923" s="29"/>
      <c r="AC923" s="29"/>
      <c r="AD923" s="29"/>
      <c r="AE923" s="29"/>
      <c r="AF923" s="29"/>
      <c r="AG923" s="29"/>
      <c r="AH923" s="29"/>
      <c r="AI923" s="29"/>
      <c r="AJ923" s="29"/>
      <c r="AK923" s="29"/>
      <c r="AL923" s="29"/>
      <c r="AM923" s="29"/>
      <c r="AN923" s="29"/>
      <c r="AO923" s="29"/>
      <c r="AP923" s="29"/>
      <c r="AQ923" s="29"/>
      <c r="AR923" s="29"/>
    </row>
    <row r="924" spans="1:44" ht="12.75" customHeight="1" x14ac:dyDescent="0.25">
      <c r="A924" s="30"/>
      <c r="B924" s="30"/>
      <c r="C924" s="603"/>
      <c r="D924" s="604"/>
      <c r="E924" s="604"/>
      <c r="F924" s="604"/>
      <c r="G924" s="58"/>
      <c r="H924" s="58"/>
      <c r="I924" s="30"/>
      <c r="J924" s="29"/>
      <c r="K924" s="29"/>
      <c r="L924" s="29"/>
      <c r="M924" s="29"/>
      <c r="N924" s="29"/>
      <c r="O924" s="29"/>
      <c r="P924" s="29"/>
      <c r="Q924" s="29"/>
      <c r="R924" s="29"/>
      <c r="S924" s="29"/>
      <c r="T924" s="29"/>
      <c r="U924" s="29"/>
      <c r="V924" s="29"/>
      <c r="W924" s="29"/>
      <c r="X924" s="29"/>
      <c r="Y924" s="29"/>
      <c r="Z924" s="29"/>
      <c r="AA924" s="29"/>
      <c r="AB924" s="29"/>
      <c r="AC924" s="29"/>
      <c r="AD924" s="29"/>
      <c r="AE924" s="29"/>
      <c r="AF924" s="29"/>
      <c r="AG924" s="29"/>
      <c r="AH924" s="29"/>
      <c r="AI924" s="29"/>
      <c r="AJ924" s="29"/>
      <c r="AK924" s="29"/>
      <c r="AL924" s="29"/>
      <c r="AM924" s="29"/>
      <c r="AN924" s="29"/>
      <c r="AO924" s="29"/>
      <c r="AP924" s="29"/>
      <c r="AQ924" s="29"/>
      <c r="AR924" s="29"/>
    </row>
    <row r="925" spans="1:44" ht="12.75" customHeight="1" x14ac:dyDescent="0.25">
      <c r="A925" s="30"/>
      <c r="B925" s="30"/>
      <c r="C925" s="603"/>
      <c r="D925" s="604"/>
      <c r="E925" s="604"/>
      <c r="F925" s="604"/>
      <c r="G925" s="58"/>
      <c r="H925" s="58"/>
      <c r="I925" s="30"/>
      <c r="J925" s="29"/>
      <c r="K925" s="29"/>
      <c r="L925" s="29"/>
      <c r="M925" s="29"/>
      <c r="N925" s="29"/>
      <c r="O925" s="29"/>
      <c r="P925" s="29"/>
      <c r="Q925" s="29"/>
      <c r="R925" s="29"/>
      <c r="S925" s="29"/>
      <c r="T925" s="29"/>
      <c r="U925" s="29"/>
      <c r="V925" s="29"/>
      <c r="W925" s="29"/>
      <c r="X925" s="29"/>
      <c r="Y925" s="29"/>
      <c r="Z925" s="29"/>
      <c r="AA925" s="29"/>
      <c r="AB925" s="29"/>
      <c r="AC925" s="29"/>
      <c r="AD925" s="29"/>
      <c r="AE925" s="29"/>
      <c r="AF925" s="29"/>
      <c r="AG925" s="29"/>
      <c r="AH925" s="29"/>
      <c r="AI925" s="29"/>
      <c r="AJ925" s="29"/>
      <c r="AK925" s="29"/>
      <c r="AL925" s="29"/>
      <c r="AM925" s="29"/>
      <c r="AN925" s="29"/>
      <c r="AO925" s="29"/>
      <c r="AP925" s="29"/>
      <c r="AQ925" s="29"/>
      <c r="AR925" s="29"/>
    </row>
    <row r="926" spans="1:44" ht="12.75" customHeight="1" x14ac:dyDescent="0.25">
      <c r="A926" s="30"/>
      <c r="B926" s="30"/>
      <c r="C926" s="603"/>
      <c r="D926" s="604"/>
      <c r="E926" s="604"/>
      <c r="F926" s="604"/>
      <c r="G926" s="58"/>
      <c r="H926" s="58"/>
      <c r="I926" s="30"/>
      <c r="J926" s="29"/>
      <c r="K926" s="29"/>
      <c r="L926" s="29"/>
      <c r="M926" s="29"/>
      <c r="N926" s="29"/>
      <c r="O926" s="29"/>
      <c r="P926" s="29"/>
      <c r="Q926" s="29"/>
      <c r="R926" s="29"/>
      <c r="S926" s="29"/>
      <c r="T926" s="29"/>
      <c r="U926" s="29"/>
      <c r="V926" s="29"/>
      <c r="W926" s="29"/>
      <c r="X926" s="29"/>
      <c r="Y926" s="29"/>
      <c r="Z926" s="29"/>
      <c r="AA926" s="29"/>
      <c r="AB926" s="29"/>
      <c r="AC926" s="29"/>
      <c r="AD926" s="29"/>
      <c r="AE926" s="29"/>
      <c r="AF926" s="29"/>
      <c r="AG926" s="29"/>
      <c r="AH926" s="29"/>
      <c r="AI926" s="29"/>
      <c r="AJ926" s="29"/>
      <c r="AK926" s="29"/>
      <c r="AL926" s="29"/>
      <c r="AM926" s="29"/>
      <c r="AN926" s="29"/>
      <c r="AO926" s="29"/>
      <c r="AP926" s="29"/>
      <c r="AQ926" s="29"/>
      <c r="AR926" s="29"/>
    </row>
    <row r="927" spans="1:44" ht="12.75" customHeight="1" x14ac:dyDescent="0.25">
      <c r="A927" s="30"/>
      <c r="B927" s="30"/>
      <c r="C927" s="603"/>
      <c r="D927" s="604"/>
      <c r="E927" s="604"/>
      <c r="F927" s="604"/>
      <c r="G927" s="58"/>
      <c r="H927" s="58"/>
      <c r="I927" s="30"/>
      <c r="J927" s="29"/>
      <c r="K927" s="29"/>
      <c r="L927" s="29"/>
      <c r="M927" s="29"/>
      <c r="N927" s="29"/>
      <c r="O927" s="29"/>
      <c r="P927" s="29"/>
      <c r="Q927" s="29"/>
      <c r="R927" s="29"/>
      <c r="S927" s="29"/>
      <c r="T927" s="29"/>
      <c r="U927" s="29"/>
      <c r="V927" s="29"/>
      <c r="W927" s="29"/>
      <c r="X927" s="29"/>
      <c r="Y927" s="29"/>
      <c r="Z927" s="29"/>
      <c r="AA927" s="29"/>
      <c r="AB927" s="29"/>
      <c r="AC927" s="29"/>
      <c r="AD927" s="29"/>
      <c r="AE927" s="29"/>
      <c r="AF927" s="29"/>
      <c r="AG927" s="29"/>
      <c r="AH927" s="29"/>
      <c r="AI927" s="29"/>
      <c r="AJ927" s="29"/>
      <c r="AK927" s="29"/>
      <c r="AL927" s="29"/>
      <c r="AM927" s="29"/>
      <c r="AN927" s="29"/>
      <c r="AO927" s="29"/>
      <c r="AP927" s="29"/>
      <c r="AQ927" s="29"/>
      <c r="AR927" s="29"/>
    </row>
    <row r="928" spans="1:44" ht="12.75" customHeight="1" x14ac:dyDescent="0.25">
      <c r="A928" s="30"/>
      <c r="B928" s="30"/>
      <c r="C928" s="603"/>
      <c r="D928" s="604"/>
      <c r="E928" s="604"/>
      <c r="F928" s="604"/>
      <c r="G928" s="58"/>
      <c r="H928" s="58"/>
      <c r="I928" s="30"/>
      <c r="J928" s="29"/>
      <c r="K928" s="29"/>
      <c r="L928" s="29"/>
      <c r="M928" s="29"/>
      <c r="N928" s="29"/>
      <c r="O928" s="29"/>
      <c r="P928" s="29"/>
      <c r="Q928" s="29"/>
      <c r="R928" s="29"/>
      <c r="S928" s="29"/>
      <c r="T928" s="29"/>
      <c r="U928" s="29"/>
      <c r="V928" s="29"/>
      <c r="W928" s="29"/>
      <c r="X928" s="29"/>
      <c r="Y928" s="29"/>
      <c r="Z928" s="29"/>
      <c r="AA928" s="29"/>
      <c r="AB928" s="29"/>
      <c r="AC928" s="29"/>
      <c r="AD928" s="29"/>
      <c r="AE928" s="29"/>
      <c r="AF928" s="29"/>
      <c r="AG928" s="29"/>
      <c r="AH928" s="29"/>
      <c r="AI928" s="29"/>
      <c r="AJ928" s="29"/>
      <c r="AK928" s="29"/>
      <c r="AL928" s="29"/>
      <c r="AM928" s="29"/>
      <c r="AN928" s="29"/>
      <c r="AO928" s="29"/>
      <c r="AP928" s="29"/>
      <c r="AQ928" s="29"/>
      <c r="AR928" s="29"/>
    </row>
    <row r="929" spans="1:44" ht="12.75" customHeight="1" x14ac:dyDescent="0.25">
      <c r="A929" s="30"/>
      <c r="B929" s="30"/>
      <c r="C929" s="603"/>
      <c r="D929" s="604"/>
      <c r="E929" s="604"/>
      <c r="F929" s="604"/>
      <c r="G929" s="58"/>
      <c r="H929" s="58"/>
      <c r="I929" s="30"/>
      <c r="J929" s="29"/>
      <c r="K929" s="29"/>
      <c r="L929" s="29"/>
      <c r="M929" s="29"/>
      <c r="N929" s="29"/>
      <c r="O929" s="29"/>
      <c r="P929" s="29"/>
      <c r="Q929" s="29"/>
      <c r="R929" s="29"/>
      <c r="S929" s="29"/>
      <c r="T929" s="29"/>
      <c r="U929" s="29"/>
      <c r="V929" s="29"/>
      <c r="W929" s="29"/>
      <c r="X929" s="29"/>
      <c r="Y929" s="29"/>
      <c r="Z929" s="29"/>
      <c r="AA929" s="29"/>
      <c r="AB929" s="29"/>
      <c r="AC929" s="29"/>
      <c r="AD929" s="29"/>
      <c r="AE929" s="29"/>
      <c r="AF929" s="29"/>
      <c r="AG929" s="29"/>
      <c r="AH929" s="29"/>
      <c r="AI929" s="29"/>
      <c r="AJ929" s="29"/>
      <c r="AK929" s="29"/>
      <c r="AL929" s="29"/>
      <c r="AM929" s="29"/>
      <c r="AN929" s="29"/>
      <c r="AO929" s="29"/>
      <c r="AP929" s="29"/>
      <c r="AQ929" s="29"/>
      <c r="AR929" s="29"/>
    </row>
    <row r="930" spans="1:44" ht="12.75" customHeight="1" x14ac:dyDescent="0.25">
      <c r="A930" s="30"/>
      <c r="B930" s="30"/>
      <c r="C930" s="603"/>
      <c r="D930" s="604"/>
      <c r="E930" s="604"/>
      <c r="F930" s="604"/>
      <c r="G930" s="58"/>
      <c r="H930" s="58"/>
      <c r="I930" s="30"/>
      <c r="J930" s="29"/>
      <c r="K930" s="29"/>
      <c r="L930" s="29"/>
      <c r="M930" s="29"/>
      <c r="N930" s="29"/>
      <c r="O930" s="29"/>
      <c r="P930" s="29"/>
      <c r="Q930" s="29"/>
      <c r="R930" s="29"/>
      <c r="S930" s="29"/>
      <c r="T930" s="29"/>
      <c r="U930" s="29"/>
      <c r="V930" s="29"/>
      <c r="W930" s="29"/>
      <c r="X930" s="29"/>
      <c r="Y930" s="29"/>
      <c r="Z930" s="29"/>
      <c r="AA930" s="29"/>
      <c r="AB930" s="29"/>
      <c r="AC930" s="29"/>
      <c r="AD930" s="29"/>
      <c r="AE930" s="29"/>
      <c r="AF930" s="29"/>
      <c r="AG930" s="29"/>
      <c r="AH930" s="29"/>
      <c r="AI930" s="29"/>
      <c r="AJ930" s="29"/>
      <c r="AK930" s="29"/>
      <c r="AL930" s="29"/>
      <c r="AM930" s="29"/>
      <c r="AN930" s="29"/>
      <c r="AO930" s="29"/>
      <c r="AP930" s="29"/>
      <c r="AQ930" s="29"/>
      <c r="AR930" s="29"/>
    </row>
    <row r="931" spans="1:44" ht="12.75" customHeight="1" x14ac:dyDescent="0.25">
      <c r="A931" s="30"/>
      <c r="B931" s="30"/>
      <c r="C931" s="603"/>
      <c r="D931" s="604"/>
      <c r="E931" s="604"/>
      <c r="F931" s="604"/>
      <c r="G931" s="58"/>
      <c r="H931" s="58"/>
      <c r="I931" s="30"/>
      <c r="J931" s="29"/>
      <c r="K931" s="29"/>
      <c r="L931" s="29"/>
      <c r="M931" s="29"/>
      <c r="N931" s="29"/>
      <c r="O931" s="29"/>
      <c r="P931" s="29"/>
      <c r="Q931" s="29"/>
      <c r="R931" s="29"/>
      <c r="S931" s="29"/>
      <c r="T931" s="29"/>
      <c r="U931" s="29"/>
      <c r="V931" s="29"/>
      <c r="W931" s="29"/>
      <c r="X931" s="29"/>
      <c r="Y931" s="29"/>
      <c r="Z931" s="29"/>
      <c r="AA931" s="29"/>
      <c r="AB931" s="29"/>
      <c r="AC931" s="29"/>
      <c r="AD931" s="29"/>
      <c r="AE931" s="29"/>
      <c r="AF931" s="29"/>
      <c r="AG931" s="29"/>
      <c r="AH931" s="29"/>
      <c r="AI931" s="29"/>
      <c r="AJ931" s="29"/>
      <c r="AK931" s="29"/>
      <c r="AL931" s="29"/>
      <c r="AM931" s="29"/>
      <c r="AN931" s="29"/>
      <c r="AO931" s="29"/>
      <c r="AP931" s="29"/>
      <c r="AQ931" s="29"/>
      <c r="AR931" s="29"/>
    </row>
    <row r="932" spans="1:44" ht="12.75" customHeight="1" x14ac:dyDescent="0.25">
      <c r="A932" s="30"/>
      <c r="B932" s="30"/>
      <c r="C932" s="603"/>
      <c r="D932" s="604"/>
      <c r="E932" s="604"/>
      <c r="F932" s="604"/>
      <c r="G932" s="58"/>
      <c r="H932" s="58"/>
      <c r="I932" s="30"/>
      <c r="J932" s="29"/>
      <c r="K932" s="29"/>
      <c r="L932" s="29"/>
      <c r="M932" s="29"/>
      <c r="N932" s="29"/>
      <c r="O932" s="29"/>
      <c r="P932" s="29"/>
      <c r="Q932" s="29"/>
      <c r="R932" s="29"/>
      <c r="S932" s="29"/>
      <c r="T932" s="29"/>
      <c r="U932" s="29"/>
      <c r="V932" s="29"/>
      <c r="W932" s="29"/>
      <c r="X932" s="29"/>
      <c r="Y932" s="29"/>
      <c r="Z932" s="29"/>
      <c r="AA932" s="29"/>
      <c r="AB932" s="29"/>
      <c r="AC932" s="29"/>
      <c r="AD932" s="29"/>
      <c r="AE932" s="29"/>
      <c r="AF932" s="29"/>
      <c r="AG932" s="29"/>
      <c r="AH932" s="29"/>
      <c r="AI932" s="29"/>
      <c r="AJ932" s="29"/>
      <c r="AK932" s="29"/>
      <c r="AL932" s="29"/>
      <c r="AM932" s="29"/>
      <c r="AN932" s="29"/>
      <c r="AO932" s="29"/>
      <c r="AP932" s="29"/>
      <c r="AQ932" s="29"/>
      <c r="AR932" s="29"/>
    </row>
    <row r="933" spans="1:44" ht="12.75" customHeight="1" x14ac:dyDescent="0.25">
      <c r="A933" s="30"/>
      <c r="B933" s="30"/>
      <c r="C933" s="603"/>
      <c r="D933" s="604"/>
      <c r="E933" s="604"/>
      <c r="F933" s="604"/>
      <c r="G933" s="58"/>
      <c r="H933" s="58"/>
      <c r="I933" s="30"/>
      <c r="J933" s="29"/>
      <c r="K933" s="29"/>
      <c r="L933" s="29"/>
      <c r="M933" s="29"/>
      <c r="N933" s="29"/>
      <c r="O933" s="29"/>
      <c r="P933" s="29"/>
      <c r="Q933" s="29"/>
      <c r="R933" s="29"/>
      <c r="S933" s="29"/>
      <c r="T933" s="29"/>
      <c r="U933" s="29"/>
      <c r="V933" s="29"/>
      <c r="W933" s="29"/>
      <c r="X933" s="29"/>
      <c r="Y933" s="29"/>
      <c r="Z933" s="29"/>
      <c r="AA933" s="29"/>
      <c r="AB933" s="29"/>
      <c r="AC933" s="29"/>
      <c r="AD933" s="29"/>
      <c r="AE933" s="29"/>
      <c r="AF933" s="29"/>
      <c r="AG933" s="29"/>
      <c r="AH933" s="29"/>
      <c r="AI933" s="29"/>
      <c r="AJ933" s="29"/>
      <c r="AK933" s="29"/>
      <c r="AL933" s="29"/>
      <c r="AM933" s="29"/>
      <c r="AN933" s="29"/>
      <c r="AO933" s="29"/>
      <c r="AP933" s="29"/>
      <c r="AQ933" s="29"/>
      <c r="AR933" s="29"/>
    </row>
    <row r="934" spans="1:44" ht="12.75" customHeight="1" x14ac:dyDescent="0.25">
      <c r="A934" s="30"/>
      <c r="B934" s="30"/>
      <c r="C934" s="603"/>
      <c r="D934" s="604"/>
      <c r="E934" s="604"/>
      <c r="F934" s="604"/>
      <c r="G934" s="58"/>
      <c r="H934" s="58"/>
      <c r="I934" s="30"/>
      <c r="J934" s="29"/>
      <c r="K934" s="29"/>
      <c r="L934" s="29"/>
      <c r="M934" s="29"/>
      <c r="N934" s="29"/>
      <c r="O934" s="29"/>
      <c r="P934" s="29"/>
      <c r="Q934" s="29"/>
      <c r="R934" s="29"/>
      <c r="S934" s="29"/>
      <c r="T934" s="29"/>
      <c r="U934" s="29"/>
      <c r="V934" s="29"/>
      <c r="W934" s="29"/>
      <c r="X934" s="29"/>
      <c r="Y934" s="29"/>
      <c r="Z934" s="29"/>
      <c r="AA934" s="29"/>
      <c r="AB934" s="29"/>
      <c r="AC934" s="29"/>
      <c r="AD934" s="29"/>
      <c r="AE934" s="29"/>
      <c r="AF934" s="29"/>
      <c r="AG934" s="29"/>
      <c r="AH934" s="29"/>
      <c r="AI934" s="29"/>
      <c r="AJ934" s="29"/>
      <c r="AK934" s="29"/>
      <c r="AL934" s="29"/>
      <c r="AM934" s="29"/>
      <c r="AN934" s="29"/>
      <c r="AO934" s="29"/>
      <c r="AP934" s="29"/>
      <c r="AQ934" s="29"/>
      <c r="AR934" s="29"/>
    </row>
    <row r="935" spans="1:44" ht="12.75" customHeight="1" x14ac:dyDescent="0.25">
      <c r="A935" s="30"/>
      <c r="B935" s="30"/>
      <c r="C935" s="603"/>
      <c r="D935" s="604"/>
      <c r="E935" s="604"/>
      <c r="F935" s="604"/>
      <c r="G935" s="58"/>
      <c r="H935" s="58"/>
      <c r="I935" s="30"/>
      <c r="J935" s="29"/>
      <c r="K935" s="29"/>
      <c r="L935" s="29"/>
      <c r="M935" s="29"/>
      <c r="N935" s="29"/>
      <c r="O935" s="29"/>
      <c r="P935" s="29"/>
      <c r="Q935" s="29"/>
      <c r="R935" s="29"/>
      <c r="S935" s="29"/>
      <c r="T935" s="29"/>
      <c r="U935" s="29"/>
      <c r="V935" s="29"/>
      <c r="W935" s="29"/>
      <c r="X935" s="29"/>
      <c r="Y935" s="29"/>
      <c r="Z935" s="29"/>
      <c r="AA935" s="29"/>
      <c r="AB935" s="29"/>
      <c r="AC935" s="29"/>
      <c r="AD935" s="29"/>
      <c r="AE935" s="29"/>
      <c r="AF935" s="29"/>
      <c r="AG935" s="29"/>
      <c r="AH935" s="29"/>
      <c r="AI935" s="29"/>
      <c r="AJ935" s="29"/>
      <c r="AK935" s="29"/>
      <c r="AL935" s="29"/>
      <c r="AM935" s="29"/>
      <c r="AN935" s="29"/>
      <c r="AO935" s="29"/>
      <c r="AP935" s="29"/>
      <c r="AQ935" s="29"/>
      <c r="AR935" s="29"/>
    </row>
    <row r="936" spans="1:44" ht="12.75" customHeight="1" x14ac:dyDescent="0.25">
      <c r="A936" s="30"/>
      <c r="B936" s="30"/>
      <c r="C936" s="603"/>
      <c r="D936" s="604"/>
      <c r="E936" s="604"/>
      <c r="F936" s="604"/>
      <c r="G936" s="58"/>
      <c r="H936" s="58"/>
      <c r="I936" s="30"/>
      <c r="J936" s="29"/>
      <c r="K936" s="29"/>
      <c r="L936" s="29"/>
      <c r="M936" s="29"/>
      <c r="N936" s="29"/>
      <c r="O936" s="29"/>
      <c r="P936" s="29"/>
      <c r="Q936" s="29"/>
      <c r="R936" s="29"/>
      <c r="S936" s="29"/>
      <c r="T936" s="29"/>
      <c r="U936" s="29"/>
      <c r="V936" s="29"/>
      <c r="W936" s="29"/>
      <c r="X936" s="29"/>
      <c r="Y936" s="29"/>
      <c r="Z936" s="29"/>
      <c r="AA936" s="29"/>
      <c r="AB936" s="29"/>
      <c r="AC936" s="29"/>
      <c r="AD936" s="29"/>
      <c r="AE936" s="29"/>
      <c r="AF936" s="29"/>
      <c r="AG936" s="29"/>
      <c r="AH936" s="29"/>
      <c r="AI936" s="29"/>
      <c r="AJ936" s="29"/>
      <c r="AK936" s="29"/>
      <c r="AL936" s="29"/>
      <c r="AM936" s="29"/>
      <c r="AN936" s="29"/>
      <c r="AO936" s="29"/>
      <c r="AP936" s="29"/>
      <c r="AQ936" s="29"/>
      <c r="AR936" s="29"/>
    </row>
    <row r="937" spans="1:44" ht="12.75" customHeight="1" x14ac:dyDescent="0.25">
      <c r="A937" s="30"/>
      <c r="B937" s="30"/>
      <c r="C937" s="603"/>
      <c r="D937" s="604"/>
      <c r="E937" s="604"/>
      <c r="F937" s="604"/>
      <c r="G937" s="58"/>
      <c r="H937" s="58"/>
      <c r="I937" s="30"/>
      <c r="J937" s="29"/>
      <c r="K937" s="29"/>
      <c r="L937" s="29"/>
      <c r="M937" s="29"/>
      <c r="N937" s="29"/>
      <c r="O937" s="29"/>
      <c r="P937" s="29"/>
      <c r="Q937" s="29"/>
      <c r="R937" s="29"/>
      <c r="S937" s="29"/>
      <c r="T937" s="29"/>
      <c r="U937" s="29"/>
      <c r="V937" s="29"/>
      <c r="W937" s="29"/>
      <c r="X937" s="29"/>
      <c r="Y937" s="29"/>
      <c r="Z937" s="29"/>
      <c r="AA937" s="29"/>
      <c r="AB937" s="29"/>
      <c r="AC937" s="29"/>
      <c r="AD937" s="29"/>
      <c r="AE937" s="29"/>
      <c r="AF937" s="29"/>
      <c r="AG937" s="29"/>
      <c r="AH937" s="29"/>
      <c r="AI937" s="29"/>
      <c r="AJ937" s="29"/>
      <c r="AK937" s="29"/>
      <c r="AL937" s="29"/>
      <c r="AM937" s="29"/>
      <c r="AN937" s="29"/>
      <c r="AO937" s="29"/>
      <c r="AP937" s="29"/>
      <c r="AQ937" s="29"/>
      <c r="AR937" s="29"/>
    </row>
    <row r="938" spans="1:44" ht="12.75" customHeight="1" x14ac:dyDescent="0.25">
      <c r="A938" s="30"/>
      <c r="B938" s="30"/>
      <c r="C938" s="603"/>
      <c r="D938" s="604"/>
      <c r="E938" s="604"/>
      <c r="F938" s="604"/>
      <c r="G938" s="58"/>
      <c r="H938" s="58"/>
      <c r="I938" s="30"/>
      <c r="J938" s="29"/>
      <c r="K938" s="29"/>
      <c r="L938" s="29"/>
      <c r="M938" s="29"/>
      <c r="N938" s="29"/>
      <c r="O938" s="29"/>
      <c r="P938" s="29"/>
      <c r="Q938" s="29"/>
      <c r="R938" s="29"/>
      <c r="S938" s="29"/>
      <c r="T938" s="29"/>
      <c r="U938" s="29"/>
      <c r="V938" s="29"/>
      <c r="W938" s="29"/>
      <c r="X938" s="29"/>
      <c r="Y938" s="29"/>
      <c r="Z938" s="29"/>
      <c r="AA938" s="29"/>
      <c r="AB938" s="29"/>
      <c r="AC938" s="29"/>
      <c r="AD938" s="29"/>
      <c r="AE938" s="29"/>
      <c r="AF938" s="29"/>
      <c r="AG938" s="29"/>
      <c r="AH938" s="29"/>
      <c r="AI938" s="29"/>
      <c r="AJ938" s="29"/>
      <c r="AK938" s="29"/>
      <c r="AL938" s="29"/>
      <c r="AM938" s="29"/>
      <c r="AN938" s="29"/>
      <c r="AO938" s="29"/>
      <c r="AP938" s="29"/>
      <c r="AQ938" s="29"/>
      <c r="AR938" s="29"/>
    </row>
    <row r="939" spans="1:44" ht="12.75" customHeight="1" x14ac:dyDescent="0.25">
      <c r="A939" s="30"/>
      <c r="B939" s="30"/>
      <c r="C939" s="603"/>
      <c r="D939" s="604"/>
      <c r="E939" s="604"/>
      <c r="F939" s="604"/>
      <c r="G939" s="58"/>
      <c r="H939" s="58"/>
      <c r="I939" s="30"/>
      <c r="J939" s="29"/>
      <c r="K939" s="29"/>
      <c r="L939" s="29"/>
      <c r="M939" s="29"/>
      <c r="N939" s="29"/>
      <c r="O939" s="29"/>
      <c r="P939" s="29"/>
      <c r="Q939" s="29"/>
      <c r="R939" s="29"/>
      <c r="S939" s="29"/>
      <c r="T939" s="29"/>
      <c r="U939" s="29"/>
      <c r="V939" s="29"/>
      <c r="W939" s="29"/>
      <c r="X939" s="29"/>
      <c r="Y939" s="29"/>
      <c r="Z939" s="29"/>
      <c r="AA939" s="29"/>
      <c r="AB939" s="29"/>
      <c r="AC939" s="29"/>
      <c r="AD939" s="29"/>
      <c r="AE939" s="29"/>
      <c r="AF939" s="29"/>
      <c r="AG939" s="29"/>
      <c r="AH939" s="29"/>
      <c r="AI939" s="29"/>
      <c r="AJ939" s="29"/>
      <c r="AK939" s="29"/>
      <c r="AL939" s="29"/>
      <c r="AM939" s="29"/>
      <c r="AN939" s="29"/>
      <c r="AO939" s="29"/>
      <c r="AP939" s="29"/>
      <c r="AQ939" s="29"/>
      <c r="AR939" s="29"/>
    </row>
    <row r="940" spans="1:44" ht="12.75" customHeight="1" x14ac:dyDescent="0.25">
      <c r="A940" s="30"/>
      <c r="B940" s="30"/>
      <c r="C940" s="603"/>
      <c r="D940" s="604"/>
      <c r="E940" s="604"/>
      <c r="F940" s="604"/>
      <c r="G940" s="58"/>
      <c r="H940" s="58"/>
      <c r="I940" s="30"/>
      <c r="J940" s="29"/>
      <c r="K940" s="29"/>
      <c r="L940" s="29"/>
      <c r="M940" s="29"/>
      <c r="N940" s="29"/>
      <c r="O940" s="29"/>
      <c r="P940" s="29"/>
      <c r="Q940" s="29"/>
      <c r="R940" s="29"/>
      <c r="S940" s="29"/>
      <c r="T940" s="29"/>
      <c r="U940" s="29"/>
      <c r="V940" s="29"/>
      <c r="W940" s="29"/>
      <c r="X940" s="29"/>
      <c r="Y940" s="29"/>
      <c r="Z940" s="29"/>
      <c r="AA940" s="29"/>
      <c r="AB940" s="29"/>
      <c r="AC940" s="29"/>
      <c r="AD940" s="29"/>
      <c r="AE940" s="29"/>
      <c r="AF940" s="29"/>
      <c r="AG940" s="29"/>
      <c r="AH940" s="29"/>
      <c r="AI940" s="29"/>
      <c r="AJ940" s="29"/>
      <c r="AK940" s="29"/>
      <c r="AL940" s="29"/>
      <c r="AM940" s="29"/>
      <c r="AN940" s="29"/>
      <c r="AO940" s="29"/>
      <c r="AP940" s="29"/>
      <c r="AQ940" s="29"/>
      <c r="AR940" s="29"/>
    </row>
    <row r="941" spans="1:44" ht="12.75" customHeight="1" x14ac:dyDescent="0.25">
      <c r="A941" s="30"/>
      <c r="B941" s="30"/>
      <c r="C941" s="603"/>
      <c r="D941" s="604"/>
      <c r="E941" s="604"/>
      <c r="F941" s="604"/>
      <c r="G941" s="58"/>
      <c r="H941" s="58"/>
      <c r="I941" s="30"/>
      <c r="J941" s="29"/>
      <c r="K941" s="29"/>
      <c r="L941" s="29"/>
      <c r="M941" s="29"/>
      <c r="N941" s="29"/>
      <c r="O941" s="29"/>
      <c r="P941" s="29"/>
      <c r="Q941" s="29"/>
      <c r="R941" s="29"/>
      <c r="S941" s="29"/>
      <c r="T941" s="29"/>
      <c r="U941" s="29"/>
      <c r="V941" s="29"/>
      <c r="W941" s="29"/>
      <c r="X941" s="29"/>
      <c r="Y941" s="29"/>
      <c r="Z941" s="29"/>
      <c r="AA941" s="29"/>
      <c r="AB941" s="29"/>
      <c r="AC941" s="29"/>
      <c r="AD941" s="29"/>
      <c r="AE941" s="29"/>
      <c r="AF941" s="29"/>
      <c r="AG941" s="29"/>
      <c r="AH941" s="29"/>
      <c r="AI941" s="29"/>
      <c r="AJ941" s="29"/>
      <c r="AK941" s="29"/>
      <c r="AL941" s="29"/>
      <c r="AM941" s="29"/>
      <c r="AN941" s="29"/>
      <c r="AO941" s="29"/>
      <c r="AP941" s="29"/>
      <c r="AQ941" s="29"/>
      <c r="AR941" s="29"/>
    </row>
    <row r="942" spans="1:44" ht="12.75" customHeight="1" x14ac:dyDescent="0.25">
      <c r="A942" s="30"/>
      <c r="B942" s="30"/>
      <c r="C942" s="603"/>
      <c r="D942" s="604"/>
      <c r="E942" s="604"/>
      <c r="F942" s="604"/>
      <c r="G942" s="58"/>
      <c r="H942" s="58"/>
      <c r="I942" s="30"/>
      <c r="J942" s="29"/>
      <c r="K942" s="29"/>
      <c r="L942" s="29"/>
      <c r="M942" s="29"/>
      <c r="N942" s="29"/>
      <c r="O942" s="29"/>
      <c r="P942" s="29"/>
      <c r="Q942" s="29"/>
      <c r="R942" s="29"/>
      <c r="S942" s="29"/>
      <c r="T942" s="29"/>
      <c r="U942" s="29"/>
      <c r="V942" s="29"/>
      <c r="W942" s="29"/>
      <c r="X942" s="29"/>
      <c r="Y942" s="29"/>
      <c r="Z942" s="29"/>
      <c r="AA942" s="29"/>
      <c r="AB942" s="29"/>
      <c r="AC942" s="29"/>
      <c r="AD942" s="29"/>
      <c r="AE942" s="29"/>
      <c r="AF942" s="29"/>
      <c r="AG942" s="29"/>
      <c r="AH942" s="29"/>
      <c r="AI942" s="29"/>
      <c r="AJ942" s="29"/>
      <c r="AK942" s="29"/>
      <c r="AL942" s="29"/>
      <c r="AM942" s="29"/>
      <c r="AN942" s="29"/>
      <c r="AO942" s="29"/>
      <c r="AP942" s="29"/>
      <c r="AQ942" s="29"/>
      <c r="AR942" s="29"/>
    </row>
    <row r="943" spans="1:44" ht="12.75" customHeight="1" x14ac:dyDescent="0.25">
      <c r="A943" s="30"/>
      <c r="B943" s="30"/>
      <c r="C943" s="603"/>
      <c r="D943" s="604"/>
      <c r="E943" s="604"/>
      <c r="F943" s="604"/>
      <c r="G943" s="58"/>
      <c r="H943" s="58"/>
      <c r="I943" s="30"/>
      <c r="J943" s="29"/>
      <c r="K943" s="29"/>
      <c r="L943" s="29"/>
      <c r="M943" s="29"/>
      <c r="N943" s="29"/>
      <c r="O943" s="29"/>
      <c r="P943" s="29"/>
      <c r="Q943" s="29"/>
      <c r="R943" s="29"/>
      <c r="S943" s="29"/>
      <c r="T943" s="29"/>
      <c r="U943" s="29"/>
      <c r="V943" s="29"/>
      <c r="W943" s="29"/>
      <c r="X943" s="29"/>
      <c r="Y943" s="29"/>
      <c r="Z943" s="29"/>
      <c r="AA943" s="29"/>
      <c r="AB943" s="29"/>
      <c r="AC943" s="29"/>
      <c r="AD943" s="29"/>
      <c r="AE943" s="29"/>
      <c r="AF943" s="29"/>
      <c r="AG943" s="29"/>
      <c r="AH943" s="29"/>
      <c r="AI943" s="29"/>
      <c r="AJ943" s="29"/>
      <c r="AK943" s="29"/>
      <c r="AL943" s="29"/>
      <c r="AM943" s="29"/>
      <c r="AN943" s="29"/>
      <c r="AO943" s="29"/>
      <c r="AP943" s="29"/>
      <c r="AQ943" s="29"/>
      <c r="AR943" s="29"/>
    </row>
    <row r="944" spans="1:44" ht="12.75" customHeight="1" x14ac:dyDescent="0.25">
      <c r="A944" s="30"/>
      <c r="B944" s="30"/>
      <c r="C944" s="603"/>
      <c r="D944" s="604"/>
      <c r="E944" s="604"/>
      <c r="F944" s="604"/>
      <c r="G944" s="58"/>
      <c r="H944" s="58"/>
      <c r="I944" s="30"/>
      <c r="J944" s="29"/>
      <c r="K944" s="29"/>
      <c r="L944" s="29"/>
      <c r="M944" s="29"/>
      <c r="N944" s="29"/>
      <c r="O944" s="29"/>
      <c r="P944" s="29"/>
      <c r="Q944" s="29"/>
      <c r="R944" s="29"/>
      <c r="S944" s="29"/>
      <c r="T944" s="29"/>
      <c r="U944" s="29"/>
      <c r="V944" s="29"/>
      <c r="W944" s="29"/>
      <c r="X944" s="29"/>
      <c r="Y944" s="29"/>
      <c r="Z944" s="29"/>
      <c r="AA944" s="29"/>
      <c r="AB944" s="29"/>
      <c r="AC944" s="29"/>
      <c r="AD944" s="29"/>
      <c r="AE944" s="29"/>
      <c r="AF944" s="29"/>
      <c r="AG944" s="29"/>
      <c r="AH944" s="29"/>
      <c r="AI944" s="29"/>
      <c r="AJ944" s="29"/>
      <c r="AK944" s="29"/>
      <c r="AL944" s="29"/>
      <c r="AM944" s="29"/>
      <c r="AN944" s="29"/>
      <c r="AO944" s="29"/>
      <c r="AP944" s="29"/>
      <c r="AQ944" s="29"/>
      <c r="AR944" s="29"/>
    </row>
    <row r="945" spans="1:44" ht="12.75" customHeight="1" x14ac:dyDescent="0.25">
      <c r="A945" s="30"/>
      <c r="B945" s="30"/>
      <c r="C945" s="603"/>
      <c r="D945" s="604"/>
      <c r="E945" s="604"/>
      <c r="F945" s="604"/>
      <c r="G945" s="58"/>
      <c r="H945" s="58"/>
      <c r="I945" s="30"/>
      <c r="J945" s="29"/>
      <c r="K945" s="29"/>
      <c r="L945" s="29"/>
      <c r="M945" s="29"/>
      <c r="N945" s="29"/>
      <c r="O945" s="29"/>
      <c r="P945" s="29"/>
      <c r="Q945" s="29"/>
      <c r="R945" s="29"/>
      <c r="S945" s="29"/>
      <c r="T945" s="29"/>
      <c r="U945" s="29"/>
      <c r="V945" s="29"/>
      <c r="W945" s="29"/>
      <c r="X945" s="29"/>
      <c r="Y945" s="29"/>
      <c r="Z945" s="29"/>
      <c r="AA945" s="29"/>
      <c r="AB945" s="29"/>
      <c r="AC945" s="29"/>
      <c r="AD945" s="29"/>
      <c r="AE945" s="29"/>
      <c r="AF945" s="29"/>
      <c r="AG945" s="29"/>
      <c r="AH945" s="29"/>
      <c r="AI945" s="29"/>
      <c r="AJ945" s="29"/>
      <c r="AK945" s="29"/>
      <c r="AL945" s="29"/>
      <c r="AM945" s="29"/>
      <c r="AN945" s="29"/>
      <c r="AO945" s="29"/>
      <c r="AP945" s="29"/>
      <c r="AQ945" s="29"/>
      <c r="AR945" s="29"/>
    </row>
    <row r="946" spans="1:44" ht="12.75" customHeight="1" x14ac:dyDescent="0.25">
      <c r="A946" s="30"/>
      <c r="B946" s="30"/>
      <c r="C946" s="603"/>
      <c r="D946" s="604"/>
      <c r="E946" s="604"/>
      <c r="F946" s="604"/>
      <c r="G946" s="58"/>
      <c r="H946" s="58"/>
      <c r="I946" s="30"/>
      <c r="J946" s="29"/>
      <c r="K946" s="29"/>
      <c r="L946" s="29"/>
      <c r="M946" s="29"/>
      <c r="N946" s="29"/>
      <c r="O946" s="29"/>
      <c r="P946" s="29"/>
      <c r="Q946" s="29"/>
      <c r="R946" s="29"/>
      <c r="S946" s="29"/>
      <c r="T946" s="29"/>
      <c r="U946" s="29"/>
      <c r="V946" s="29"/>
      <c r="W946" s="29"/>
      <c r="X946" s="29"/>
      <c r="Y946" s="29"/>
      <c r="Z946" s="29"/>
      <c r="AA946" s="29"/>
      <c r="AB946" s="29"/>
      <c r="AC946" s="29"/>
      <c r="AD946" s="29"/>
      <c r="AE946" s="29"/>
      <c r="AF946" s="29"/>
      <c r="AG946" s="29"/>
      <c r="AH946" s="29"/>
      <c r="AI946" s="29"/>
      <c r="AJ946" s="29"/>
      <c r="AK946" s="29"/>
      <c r="AL946" s="29"/>
      <c r="AM946" s="29"/>
      <c r="AN946" s="29"/>
      <c r="AO946" s="29"/>
      <c r="AP946" s="29"/>
      <c r="AQ946" s="29"/>
      <c r="AR946" s="29"/>
    </row>
    <row r="947" spans="1:44" ht="12.75" customHeight="1" x14ac:dyDescent="0.25">
      <c r="A947" s="30"/>
      <c r="B947" s="30"/>
      <c r="C947" s="603"/>
      <c r="D947" s="604"/>
      <c r="E947" s="604"/>
      <c r="F947" s="604"/>
      <c r="G947" s="58"/>
      <c r="H947" s="58"/>
      <c r="I947" s="30"/>
      <c r="J947" s="29"/>
      <c r="K947" s="29"/>
      <c r="L947" s="29"/>
      <c r="M947" s="29"/>
      <c r="N947" s="29"/>
      <c r="O947" s="29"/>
      <c r="P947" s="29"/>
      <c r="Q947" s="29"/>
      <c r="R947" s="29"/>
      <c r="S947" s="29"/>
      <c r="T947" s="29"/>
      <c r="U947" s="29"/>
      <c r="V947" s="29"/>
      <c r="W947" s="29"/>
      <c r="X947" s="29"/>
      <c r="Y947" s="29"/>
      <c r="Z947" s="29"/>
      <c r="AA947" s="29"/>
      <c r="AB947" s="29"/>
      <c r="AC947" s="29"/>
      <c r="AD947" s="29"/>
      <c r="AE947" s="29"/>
      <c r="AF947" s="29"/>
      <c r="AG947" s="29"/>
      <c r="AH947" s="29"/>
      <c r="AI947" s="29"/>
      <c r="AJ947" s="29"/>
      <c r="AK947" s="29"/>
      <c r="AL947" s="29"/>
      <c r="AM947" s="29"/>
      <c r="AN947" s="29"/>
      <c r="AO947" s="29"/>
      <c r="AP947" s="29"/>
      <c r="AQ947" s="29"/>
      <c r="AR947" s="29"/>
    </row>
    <row r="948" spans="1:44" ht="12.75" customHeight="1" x14ac:dyDescent="0.25">
      <c r="A948" s="30"/>
      <c r="B948" s="30"/>
      <c r="C948" s="603"/>
      <c r="D948" s="604"/>
      <c r="E948" s="604"/>
      <c r="F948" s="604"/>
      <c r="G948" s="58"/>
      <c r="H948" s="58"/>
      <c r="I948" s="30"/>
      <c r="J948" s="29"/>
      <c r="K948" s="29"/>
      <c r="L948" s="29"/>
      <c r="M948" s="29"/>
      <c r="N948" s="29"/>
      <c r="O948" s="29"/>
      <c r="P948" s="29"/>
      <c r="Q948" s="29"/>
      <c r="R948" s="29"/>
      <c r="S948" s="29"/>
      <c r="T948" s="29"/>
      <c r="U948" s="29"/>
      <c r="V948" s="29"/>
      <c r="W948" s="29"/>
      <c r="X948" s="29"/>
      <c r="Y948" s="29"/>
      <c r="Z948" s="29"/>
      <c r="AA948" s="29"/>
      <c r="AB948" s="29"/>
      <c r="AC948" s="29"/>
      <c r="AD948" s="29"/>
      <c r="AE948" s="29"/>
      <c r="AF948" s="29"/>
      <c r="AG948" s="29"/>
      <c r="AH948" s="29"/>
      <c r="AI948" s="29"/>
      <c r="AJ948" s="29"/>
      <c r="AK948" s="29"/>
      <c r="AL948" s="29"/>
      <c r="AM948" s="29"/>
      <c r="AN948" s="29"/>
      <c r="AO948" s="29"/>
      <c r="AP948" s="29"/>
      <c r="AQ948" s="29"/>
      <c r="AR948" s="29"/>
    </row>
    <row r="949" spans="1:44" ht="12.75" customHeight="1" x14ac:dyDescent="0.25">
      <c r="A949" s="30"/>
      <c r="B949" s="30"/>
      <c r="C949" s="603"/>
      <c r="D949" s="604"/>
      <c r="E949" s="604"/>
      <c r="F949" s="604"/>
      <c r="G949" s="58"/>
      <c r="H949" s="58"/>
      <c r="I949" s="30"/>
      <c r="J949" s="29"/>
      <c r="K949" s="29"/>
      <c r="L949" s="29"/>
      <c r="M949" s="29"/>
      <c r="N949" s="29"/>
      <c r="O949" s="29"/>
      <c r="P949" s="29"/>
      <c r="Q949" s="29"/>
      <c r="R949" s="29"/>
      <c r="S949" s="29"/>
      <c r="T949" s="29"/>
      <c r="U949" s="29"/>
      <c r="V949" s="29"/>
      <c r="W949" s="29"/>
      <c r="X949" s="29"/>
      <c r="Y949" s="29"/>
      <c r="Z949" s="29"/>
      <c r="AA949" s="29"/>
      <c r="AB949" s="29"/>
      <c r="AC949" s="29"/>
      <c r="AD949" s="29"/>
      <c r="AE949" s="29"/>
      <c r="AF949" s="29"/>
      <c r="AG949" s="29"/>
      <c r="AH949" s="29"/>
      <c r="AI949" s="29"/>
      <c r="AJ949" s="29"/>
      <c r="AK949" s="29"/>
      <c r="AL949" s="29"/>
      <c r="AM949" s="29"/>
      <c r="AN949" s="29"/>
      <c r="AO949" s="29"/>
      <c r="AP949" s="29"/>
      <c r="AQ949" s="29"/>
      <c r="AR949" s="29"/>
    </row>
    <row r="950" spans="1:44" ht="12.75" customHeight="1" x14ac:dyDescent="0.25">
      <c r="A950" s="30"/>
      <c r="B950" s="30"/>
      <c r="C950" s="603"/>
      <c r="D950" s="604"/>
      <c r="E950" s="604"/>
      <c r="F950" s="604"/>
      <c r="G950" s="58"/>
      <c r="H950" s="58"/>
      <c r="I950" s="30"/>
      <c r="J950" s="29"/>
      <c r="K950" s="29"/>
      <c r="L950" s="29"/>
      <c r="M950" s="29"/>
      <c r="N950" s="29"/>
      <c r="O950" s="29"/>
      <c r="P950" s="29"/>
      <c r="Q950" s="29"/>
      <c r="R950" s="29"/>
      <c r="S950" s="29"/>
      <c r="T950" s="29"/>
      <c r="U950" s="29"/>
      <c r="V950" s="29"/>
      <c r="W950" s="29"/>
      <c r="X950" s="29"/>
      <c r="Y950" s="29"/>
      <c r="Z950" s="29"/>
      <c r="AA950" s="29"/>
      <c r="AB950" s="29"/>
      <c r="AC950" s="29"/>
      <c r="AD950" s="29"/>
      <c r="AE950" s="29"/>
      <c r="AF950" s="29"/>
      <c r="AG950" s="29"/>
      <c r="AH950" s="29"/>
      <c r="AI950" s="29"/>
      <c r="AJ950" s="29"/>
      <c r="AK950" s="29"/>
      <c r="AL950" s="29"/>
      <c r="AM950" s="29"/>
      <c r="AN950" s="29"/>
      <c r="AO950" s="29"/>
      <c r="AP950" s="29"/>
      <c r="AQ950" s="29"/>
      <c r="AR950" s="29"/>
    </row>
    <row r="951" spans="1:44" ht="12.75" customHeight="1" x14ac:dyDescent="0.25">
      <c r="A951" s="30"/>
      <c r="B951" s="30"/>
      <c r="C951" s="603"/>
      <c r="D951" s="604"/>
      <c r="E951" s="604"/>
      <c r="F951" s="604"/>
      <c r="G951" s="58"/>
      <c r="H951" s="58"/>
      <c r="I951" s="30"/>
      <c r="J951" s="29"/>
      <c r="K951" s="29"/>
      <c r="L951" s="29"/>
      <c r="M951" s="29"/>
      <c r="N951" s="29"/>
      <c r="O951" s="29"/>
      <c r="P951" s="29"/>
      <c r="Q951" s="29"/>
      <c r="R951" s="29"/>
      <c r="S951" s="29"/>
      <c r="T951" s="29"/>
      <c r="U951" s="29"/>
      <c r="V951" s="29"/>
      <c r="W951" s="29"/>
      <c r="X951" s="29"/>
      <c r="Y951" s="29"/>
      <c r="Z951" s="29"/>
      <c r="AA951" s="29"/>
      <c r="AB951" s="29"/>
      <c r="AC951" s="29"/>
      <c r="AD951" s="29"/>
      <c r="AE951" s="29"/>
      <c r="AF951" s="29"/>
      <c r="AG951" s="29"/>
      <c r="AH951" s="29"/>
      <c r="AI951" s="29"/>
      <c r="AJ951" s="29"/>
      <c r="AK951" s="29"/>
      <c r="AL951" s="29"/>
      <c r="AM951" s="29"/>
      <c r="AN951" s="29"/>
      <c r="AO951" s="29"/>
      <c r="AP951" s="29"/>
      <c r="AQ951" s="29"/>
      <c r="AR951" s="29"/>
    </row>
    <row r="952" spans="1:44" ht="12.75" customHeight="1" x14ac:dyDescent="0.25">
      <c r="A952" s="30"/>
      <c r="B952" s="30"/>
      <c r="C952" s="603"/>
      <c r="D952" s="604"/>
      <c r="E952" s="604"/>
      <c r="F952" s="604"/>
      <c r="G952" s="58"/>
      <c r="H952" s="58"/>
      <c r="I952" s="30"/>
      <c r="J952" s="29"/>
      <c r="K952" s="29"/>
      <c r="L952" s="29"/>
      <c r="M952" s="29"/>
      <c r="N952" s="29"/>
      <c r="O952" s="29"/>
      <c r="P952" s="29"/>
      <c r="Q952" s="29"/>
      <c r="R952" s="29"/>
      <c r="S952" s="29"/>
      <c r="T952" s="29"/>
      <c r="U952" s="29"/>
      <c r="V952" s="29"/>
      <c r="W952" s="29"/>
      <c r="X952" s="29"/>
      <c r="Y952" s="29"/>
      <c r="Z952" s="29"/>
      <c r="AA952" s="29"/>
      <c r="AB952" s="29"/>
      <c r="AC952" s="29"/>
      <c r="AD952" s="29"/>
      <c r="AE952" s="29"/>
      <c r="AF952" s="29"/>
      <c r="AG952" s="29"/>
      <c r="AH952" s="29"/>
      <c r="AI952" s="29"/>
      <c r="AJ952" s="29"/>
      <c r="AK952" s="29"/>
      <c r="AL952" s="29"/>
      <c r="AM952" s="29"/>
      <c r="AN952" s="29"/>
      <c r="AO952" s="29"/>
      <c r="AP952" s="29"/>
      <c r="AQ952" s="29"/>
      <c r="AR952" s="29"/>
    </row>
    <row r="953" spans="1:44" ht="12.75" customHeight="1" x14ac:dyDescent="0.25">
      <c r="A953" s="30"/>
      <c r="B953" s="30"/>
      <c r="C953" s="603"/>
      <c r="D953" s="604"/>
      <c r="E953" s="604"/>
      <c r="F953" s="604"/>
      <c r="G953" s="58"/>
      <c r="H953" s="58"/>
      <c r="I953" s="30"/>
      <c r="J953" s="29"/>
      <c r="K953" s="29"/>
      <c r="L953" s="29"/>
      <c r="M953" s="29"/>
      <c r="N953" s="29"/>
      <c r="O953" s="29"/>
      <c r="P953" s="29"/>
      <c r="Q953" s="29"/>
      <c r="R953" s="29"/>
      <c r="S953" s="29"/>
      <c r="T953" s="29"/>
      <c r="U953" s="29"/>
      <c r="V953" s="29"/>
      <c r="W953" s="29"/>
      <c r="X953" s="29"/>
      <c r="Y953" s="29"/>
      <c r="Z953" s="29"/>
      <c r="AA953" s="29"/>
      <c r="AB953" s="29"/>
      <c r="AC953" s="29"/>
      <c r="AD953" s="29"/>
      <c r="AE953" s="29"/>
      <c r="AF953" s="29"/>
      <c r="AG953" s="29"/>
      <c r="AH953" s="29"/>
      <c r="AI953" s="29"/>
      <c r="AJ953" s="29"/>
      <c r="AK953" s="29"/>
      <c r="AL953" s="29"/>
      <c r="AM953" s="29"/>
      <c r="AN953" s="29"/>
      <c r="AO953" s="29"/>
      <c r="AP953" s="29"/>
      <c r="AQ953" s="29"/>
      <c r="AR953" s="29"/>
    </row>
    <row r="954" spans="1:44" ht="12.75" customHeight="1" x14ac:dyDescent="0.25">
      <c r="A954" s="30"/>
      <c r="B954" s="30"/>
      <c r="C954" s="603"/>
      <c r="D954" s="604"/>
      <c r="E954" s="604"/>
      <c r="F954" s="604"/>
      <c r="G954" s="58"/>
      <c r="H954" s="58"/>
      <c r="I954" s="30"/>
      <c r="J954" s="29"/>
      <c r="K954" s="29"/>
      <c r="L954" s="29"/>
      <c r="M954" s="29"/>
      <c r="N954" s="29"/>
      <c r="O954" s="29"/>
      <c r="P954" s="29"/>
      <c r="Q954" s="29"/>
      <c r="R954" s="29"/>
      <c r="S954" s="29"/>
      <c r="T954" s="29"/>
      <c r="U954" s="29"/>
      <c r="V954" s="29"/>
      <c r="W954" s="29"/>
      <c r="X954" s="29"/>
      <c r="Y954" s="29"/>
      <c r="Z954" s="29"/>
      <c r="AA954" s="29"/>
      <c r="AB954" s="29"/>
      <c r="AC954" s="29"/>
      <c r="AD954" s="29"/>
      <c r="AE954" s="29"/>
      <c r="AF954" s="29"/>
      <c r="AG954" s="29"/>
      <c r="AH954" s="29"/>
      <c r="AI954" s="29"/>
      <c r="AJ954" s="29"/>
      <c r="AK954" s="29"/>
      <c r="AL954" s="29"/>
      <c r="AM954" s="29"/>
      <c r="AN954" s="29"/>
      <c r="AO954" s="29"/>
      <c r="AP954" s="29"/>
      <c r="AQ954" s="29"/>
      <c r="AR954" s="29"/>
    </row>
    <row r="955" spans="1:44" ht="12.75" customHeight="1" x14ac:dyDescent="0.25">
      <c r="A955" s="30"/>
      <c r="B955" s="30"/>
      <c r="C955" s="603"/>
      <c r="D955" s="604"/>
      <c r="E955" s="604"/>
      <c r="F955" s="604"/>
      <c r="G955" s="58"/>
      <c r="H955" s="58"/>
      <c r="I955" s="30"/>
      <c r="J955" s="29"/>
      <c r="K955" s="29"/>
      <c r="L955" s="29"/>
      <c r="M955" s="29"/>
      <c r="N955" s="29"/>
      <c r="O955" s="29"/>
      <c r="P955" s="29"/>
      <c r="Q955" s="29"/>
      <c r="R955" s="29"/>
      <c r="S955" s="29"/>
      <c r="T955" s="29"/>
      <c r="U955" s="29"/>
      <c r="V955" s="29"/>
      <c r="W955" s="29"/>
      <c r="X955" s="29"/>
      <c r="Y955" s="29"/>
      <c r="Z955" s="29"/>
      <c r="AA955" s="29"/>
      <c r="AB955" s="29"/>
      <c r="AC955" s="29"/>
      <c r="AD955" s="29"/>
      <c r="AE955" s="29"/>
      <c r="AF955" s="29"/>
      <c r="AG955" s="29"/>
      <c r="AH955" s="29"/>
      <c r="AI955" s="29"/>
      <c r="AJ955" s="29"/>
      <c r="AK955" s="29"/>
      <c r="AL955" s="29"/>
      <c r="AM955" s="29"/>
      <c r="AN955" s="29"/>
      <c r="AO955" s="29"/>
      <c r="AP955" s="29"/>
      <c r="AQ955" s="29"/>
      <c r="AR955" s="29"/>
    </row>
    <row r="956" spans="1:44" ht="12.75" customHeight="1" x14ac:dyDescent="0.25">
      <c r="A956" s="30"/>
      <c r="B956" s="30"/>
      <c r="C956" s="603"/>
      <c r="D956" s="604"/>
      <c r="E956" s="604"/>
      <c r="F956" s="604"/>
      <c r="G956" s="58"/>
      <c r="H956" s="58"/>
      <c r="I956" s="30"/>
      <c r="J956" s="29"/>
      <c r="K956" s="29"/>
      <c r="L956" s="29"/>
      <c r="M956" s="29"/>
      <c r="N956" s="29"/>
      <c r="O956" s="29"/>
      <c r="P956" s="29"/>
      <c r="Q956" s="29"/>
      <c r="R956" s="29"/>
      <c r="S956" s="29"/>
      <c r="T956" s="29"/>
      <c r="U956" s="29"/>
      <c r="V956" s="29"/>
      <c r="W956" s="29"/>
      <c r="X956" s="29"/>
      <c r="Y956" s="29"/>
      <c r="Z956" s="29"/>
      <c r="AA956" s="29"/>
      <c r="AB956" s="29"/>
      <c r="AC956" s="29"/>
      <c r="AD956" s="29"/>
      <c r="AE956" s="29"/>
      <c r="AF956" s="29"/>
      <c r="AG956" s="29"/>
      <c r="AH956" s="29"/>
      <c r="AI956" s="29"/>
      <c r="AJ956" s="29"/>
      <c r="AK956" s="29"/>
      <c r="AL956" s="29"/>
      <c r="AM956" s="29"/>
      <c r="AN956" s="29"/>
      <c r="AO956" s="29"/>
      <c r="AP956" s="29"/>
      <c r="AQ956" s="29"/>
      <c r="AR956" s="29"/>
    </row>
    <row r="957" spans="1:44" ht="12.75" customHeight="1" x14ac:dyDescent="0.25">
      <c r="A957" s="30"/>
      <c r="B957" s="30"/>
      <c r="C957" s="603"/>
      <c r="D957" s="604"/>
      <c r="E957" s="604"/>
      <c r="F957" s="604"/>
      <c r="G957" s="58"/>
      <c r="H957" s="58"/>
      <c r="I957" s="30"/>
      <c r="J957" s="29"/>
      <c r="K957" s="29"/>
      <c r="L957" s="29"/>
      <c r="M957" s="29"/>
      <c r="N957" s="29"/>
      <c r="O957" s="29"/>
      <c r="P957" s="29"/>
      <c r="Q957" s="29"/>
      <c r="R957" s="29"/>
      <c r="S957" s="29"/>
      <c r="T957" s="29"/>
      <c r="U957" s="29"/>
      <c r="V957" s="29"/>
      <c r="W957" s="29"/>
      <c r="X957" s="29"/>
      <c r="Y957" s="29"/>
      <c r="Z957" s="29"/>
      <c r="AA957" s="29"/>
      <c r="AB957" s="29"/>
      <c r="AC957" s="29"/>
      <c r="AD957" s="29"/>
      <c r="AE957" s="29"/>
      <c r="AF957" s="29"/>
      <c r="AG957" s="29"/>
      <c r="AH957" s="29"/>
      <c r="AI957" s="29"/>
      <c r="AJ957" s="29"/>
      <c r="AK957" s="29"/>
      <c r="AL957" s="29"/>
      <c r="AM957" s="29"/>
      <c r="AN957" s="29"/>
      <c r="AO957" s="29"/>
      <c r="AP957" s="29"/>
      <c r="AQ957" s="29"/>
      <c r="AR957" s="29"/>
    </row>
    <row r="958" spans="1:44" ht="12.75" customHeight="1" x14ac:dyDescent="0.25">
      <c r="A958" s="30"/>
      <c r="B958" s="30"/>
      <c r="C958" s="603"/>
      <c r="D958" s="604"/>
      <c r="E958" s="604"/>
      <c r="F958" s="604"/>
      <c r="G958" s="58"/>
      <c r="H958" s="58"/>
      <c r="I958" s="30"/>
      <c r="J958" s="29"/>
      <c r="K958" s="29"/>
      <c r="L958" s="29"/>
      <c r="M958" s="29"/>
      <c r="N958" s="29"/>
      <c r="O958" s="29"/>
      <c r="P958" s="29"/>
      <c r="Q958" s="29"/>
      <c r="R958" s="29"/>
      <c r="S958" s="29"/>
      <c r="T958" s="29"/>
      <c r="U958" s="29"/>
      <c r="V958" s="29"/>
      <c r="W958" s="29"/>
      <c r="X958" s="29"/>
      <c r="Y958" s="29"/>
      <c r="Z958" s="29"/>
      <c r="AA958" s="29"/>
      <c r="AB958" s="29"/>
      <c r="AC958" s="29"/>
      <c r="AD958" s="29"/>
      <c r="AE958" s="29"/>
      <c r="AF958" s="29"/>
      <c r="AG958" s="29"/>
      <c r="AH958" s="29"/>
      <c r="AI958" s="29"/>
      <c r="AJ958" s="29"/>
      <c r="AK958" s="29"/>
      <c r="AL958" s="29"/>
      <c r="AM958" s="29"/>
      <c r="AN958" s="29"/>
      <c r="AO958" s="29"/>
      <c r="AP958" s="29"/>
      <c r="AQ958" s="29"/>
      <c r="AR958" s="29"/>
    </row>
    <row r="959" spans="1:44" ht="12.75" customHeight="1" x14ac:dyDescent="0.25">
      <c r="A959" s="30"/>
      <c r="B959" s="30"/>
      <c r="C959" s="603"/>
      <c r="D959" s="604"/>
      <c r="E959" s="604"/>
      <c r="F959" s="604"/>
      <c r="G959" s="58"/>
      <c r="H959" s="58"/>
      <c r="I959" s="30"/>
      <c r="J959" s="29"/>
      <c r="K959" s="29"/>
      <c r="L959" s="29"/>
      <c r="M959" s="29"/>
      <c r="N959" s="29"/>
      <c r="O959" s="29"/>
      <c r="P959" s="29"/>
      <c r="Q959" s="29"/>
      <c r="R959" s="29"/>
      <c r="S959" s="29"/>
      <c r="T959" s="29"/>
      <c r="U959" s="29"/>
      <c r="V959" s="29"/>
      <c r="W959" s="29"/>
      <c r="X959" s="29"/>
      <c r="Y959" s="29"/>
      <c r="Z959" s="29"/>
      <c r="AA959" s="29"/>
      <c r="AB959" s="29"/>
      <c r="AC959" s="29"/>
      <c r="AD959" s="29"/>
      <c r="AE959" s="29"/>
      <c r="AF959" s="29"/>
      <c r="AG959" s="29"/>
      <c r="AH959" s="29"/>
      <c r="AI959" s="29"/>
      <c r="AJ959" s="29"/>
      <c r="AK959" s="29"/>
      <c r="AL959" s="29"/>
      <c r="AM959" s="29"/>
      <c r="AN959" s="29"/>
      <c r="AO959" s="29"/>
      <c r="AP959" s="29"/>
      <c r="AQ959" s="29"/>
      <c r="AR959" s="29"/>
    </row>
    <row r="960" spans="1:44" ht="12.75" customHeight="1" x14ac:dyDescent="0.25">
      <c r="A960" s="30"/>
      <c r="B960" s="30"/>
      <c r="C960" s="603"/>
      <c r="D960" s="604"/>
      <c r="E960" s="604"/>
      <c r="F960" s="604"/>
      <c r="G960" s="58"/>
      <c r="H960" s="58"/>
      <c r="I960" s="30"/>
      <c r="J960" s="29"/>
      <c r="K960" s="29"/>
      <c r="L960" s="29"/>
      <c r="M960" s="29"/>
      <c r="N960" s="29"/>
      <c r="O960" s="29"/>
      <c r="P960" s="29"/>
      <c r="Q960" s="29"/>
      <c r="R960" s="29"/>
      <c r="S960" s="29"/>
      <c r="T960" s="29"/>
      <c r="U960" s="29"/>
      <c r="V960" s="29"/>
      <c r="W960" s="29"/>
      <c r="X960" s="29"/>
      <c r="Y960" s="29"/>
      <c r="Z960" s="29"/>
      <c r="AA960" s="29"/>
      <c r="AB960" s="29"/>
      <c r="AC960" s="29"/>
      <c r="AD960" s="29"/>
      <c r="AE960" s="29"/>
      <c r="AF960" s="29"/>
      <c r="AG960" s="29"/>
      <c r="AH960" s="29"/>
      <c r="AI960" s="29"/>
      <c r="AJ960" s="29"/>
      <c r="AK960" s="29"/>
      <c r="AL960" s="29"/>
      <c r="AM960" s="29"/>
      <c r="AN960" s="29"/>
      <c r="AO960" s="29"/>
      <c r="AP960" s="29"/>
      <c r="AQ960" s="29"/>
      <c r="AR960" s="29"/>
    </row>
    <row r="961" spans="1:44" ht="12.75" customHeight="1" x14ac:dyDescent="0.25">
      <c r="A961" s="30"/>
      <c r="B961" s="30"/>
      <c r="C961" s="603"/>
      <c r="D961" s="604"/>
      <c r="E961" s="604"/>
      <c r="F961" s="604"/>
      <c r="G961" s="58"/>
      <c r="H961" s="58"/>
      <c r="I961" s="30"/>
      <c r="J961" s="29"/>
      <c r="K961" s="29"/>
      <c r="L961" s="29"/>
      <c r="M961" s="29"/>
      <c r="N961" s="29"/>
      <c r="O961" s="29"/>
      <c r="P961" s="29"/>
      <c r="Q961" s="29"/>
      <c r="R961" s="29"/>
      <c r="S961" s="29"/>
      <c r="T961" s="29"/>
      <c r="U961" s="29"/>
      <c r="V961" s="29"/>
      <c r="W961" s="29"/>
      <c r="X961" s="29"/>
      <c r="Y961" s="29"/>
      <c r="Z961" s="29"/>
      <c r="AA961" s="29"/>
      <c r="AB961" s="29"/>
      <c r="AC961" s="29"/>
      <c r="AD961" s="29"/>
      <c r="AE961" s="29"/>
      <c r="AF961" s="29"/>
      <c r="AG961" s="29"/>
      <c r="AH961" s="29"/>
      <c r="AI961" s="29"/>
      <c r="AJ961" s="29"/>
      <c r="AK961" s="29"/>
      <c r="AL961" s="29"/>
      <c r="AM961" s="29"/>
      <c r="AN961" s="29"/>
      <c r="AO961" s="29"/>
      <c r="AP961" s="29"/>
      <c r="AQ961" s="29"/>
      <c r="AR961" s="29"/>
    </row>
    <row r="962" spans="1:44" ht="12.75" customHeight="1" x14ac:dyDescent="0.25">
      <c r="A962" s="30"/>
      <c r="B962" s="30"/>
      <c r="C962" s="603"/>
      <c r="D962" s="604"/>
      <c r="E962" s="604"/>
      <c r="F962" s="604"/>
      <c r="G962" s="58"/>
      <c r="H962" s="58"/>
      <c r="I962" s="30"/>
      <c r="J962" s="29"/>
      <c r="K962" s="29"/>
      <c r="L962" s="29"/>
      <c r="M962" s="29"/>
      <c r="N962" s="29"/>
      <c r="O962" s="29"/>
      <c r="P962" s="29"/>
      <c r="Q962" s="29"/>
      <c r="R962" s="29"/>
      <c r="S962" s="29"/>
      <c r="T962" s="29"/>
      <c r="U962" s="29"/>
      <c r="V962" s="29"/>
      <c r="W962" s="29"/>
      <c r="X962" s="29"/>
      <c r="Y962" s="29"/>
      <c r="Z962" s="29"/>
      <c r="AA962" s="29"/>
      <c r="AB962" s="29"/>
      <c r="AC962" s="29"/>
      <c r="AD962" s="29"/>
      <c r="AE962" s="29"/>
      <c r="AF962" s="29"/>
      <c r="AG962" s="29"/>
      <c r="AH962" s="29"/>
      <c r="AI962" s="29"/>
      <c r="AJ962" s="29"/>
      <c r="AK962" s="29"/>
      <c r="AL962" s="29"/>
      <c r="AM962" s="29"/>
      <c r="AN962" s="29"/>
      <c r="AO962" s="29"/>
      <c r="AP962" s="29"/>
      <c r="AQ962" s="29"/>
      <c r="AR962" s="29"/>
    </row>
    <row r="963" spans="1:44" ht="12.75" customHeight="1" x14ac:dyDescent="0.25">
      <c r="A963" s="30"/>
      <c r="B963" s="30"/>
      <c r="C963" s="603"/>
      <c r="D963" s="604"/>
      <c r="E963" s="604"/>
      <c r="F963" s="604"/>
      <c r="G963" s="58"/>
      <c r="H963" s="58"/>
      <c r="I963" s="30"/>
      <c r="J963" s="29"/>
      <c r="K963" s="29"/>
      <c r="L963" s="29"/>
      <c r="M963" s="29"/>
      <c r="N963" s="29"/>
      <c r="O963" s="29"/>
      <c r="P963" s="29"/>
      <c r="Q963" s="29"/>
      <c r="R963" s="29"/>
      <c r="S963" s="29"/>
      <c r="T963" s="29"/>
      <c r="U963" s="29"/>
      <c r="V963" s="29"/>
      <c r="W963" s="29"/>
      <c r="X963" s="29"/>
      <c r="Y963" s="29"/>
      <c r="Z963" s="29"/>
      <c r="AA963" s="29"/>
      <c r="AB963" s="29"/>
      <c r="AC963" s="29"/>
      <c r="AD963" s="29"/>
      <c r="AE963" s="29"/>
      <c r="AF963" s="29"/>
      <c r="AG963" s="29"/>
      <c r="AH963" s="29"/>
      <c r="AI963" s="29"/>
      <c r="AJ963" s="29"/>
      <c r="AK963" s="29"/>
      <c r="AL963" s="29"/>
      <c r="AM963" s="29"/>
      <c r="AN963" s="29"/>
      <c r="AO963" s="29"/>
      <c r="AP963" s="29"/>
      <c r="AQ963" s="29"/>
      <c r="AR963" s="29"/>
    </row>
    <row r="964" spans="1:44" ht="12.75" customHeight="1" x14ac:dyDescent="0.25">
      <c r="A964" s="30"/>
      <c r="B964" s="30"/>
      <c r="C964" s="603"/>
      <c r="D964" s="604"/>
      <c r="E964" s="604"/>
      <c r="F964" s="604"/>
      <c r="G964" s="58"/>
      <c r="H964" s="58"/>
      <c r="I964" s="30"/>
      <c r="J964" s="29"/>
      <c r="K964" s="29"/>
      <c r="L964" s="29"/>
      <c r="M964" s="29"/>
      <c r="N964" s="29"/>
      <c r="O964" s="29"/>
      <c r="P964" s="29"/>
      <c r="Q964" s="29"/>
      <c r="R964" s="29"/>
      <c r="S964" s="29"/>
      <c r="T964" s="29"/>
      <c r="U964" s="29"/>
      <c r="V964" s="29"/>
      <c r="W964" s="29"/>
      <c r="X964" s="29"/>
      <c r="Y964" s="29"/>
      <c r="Z964" s="29"/>
      <c r="AA964" s="29"/>
      <c r="AB964" s="29"/>
      <c r="AC964" s="29"/>
      <c r="AD964" s="29"/>
      <c r="AE964" s="29"/>
      <c r="AF964" s="29"/>
      <c r="AG964" s="29"/>
      <c r="AH964" s="29"/>
      <c r="AI964" s="29"/>
      <c r="AJ964" s="29"/>
      <c r="AK964" s="29"/>
      <c r="AL964" s="29"/>
      <c r="AM964" s="29"/>
      <c r="AN964" s="29"/>
      <c r="AO964" s="29"/>
      <c r="AP964" s="29"/>
      <c r="AQ964" s="29"/>
      <c r="AR964" s="29"/>
    </row>
    <row r="965" spans="1:44" ht="12.75" customHeight="1" x14ac:dyDescent="0.25">
      <c r="A965" s="30"/>
      <c r="B965" s="30"/>
      <c r="C965" s="603"/>
      <c r="D965" s="604"/>
      <c r="E965" s="604"/>
      <c r="F965" s="604"/>
      <c r="G965" s="58"/>
      <c r="H965" s="58"/>
      <c r="I965" s="30"/>
      <c r="J965" s="29"/>
      <c r="K965" s="29"/>
      <c r="L965" s="29"/>
      <c r="M965" s="29"/>
      <c r="N965" s="29"/>
      <c r="O965" s="29"/>
      <c r="P965" s="29"/>
      <c r="Q965" s="29"/>
      <c r="R965" s="29"/>
      <c r="S965" s="29"/>
      <c r="T965" s="29"/>
      <c r="U965" s="29"/>
      <c r="V965" s="29"/>
      <c r="W965" s="29"/>
      <c r="X965" s="29"/>
      <c r="Y965" s="29"/>
      <c r="Z965" s="29"/>
      <c r="AA965" s="29"/>
      <c r="AB965" s="29"/>
      <c r="AC965" s="29"/>
      <c r="AD965" s="29"/>
      <c r="AE965" s="29"/>
      <c r="AF965" s="29"/>
      <c r="AG965" s="29"/>
      <c r="AH965" s="29"/>
      <c r="AI965" s="29"/>
      <c r="AJ965" s="29"/>
      <c r="AK965" s="29"/>
      <c r="AL965" s="29"/>
      <c r="AM965" s="29"/>
      <c r="AN965" s="29"/>
      <c r="AO965" s="29"/>
      <c r="AP965" s="29"/>
      <c r="AQ965" s="29"/>
      <c r="AR965" s="29"/>
    </row>
    <row r="966" spans="1:44" ht="12.75" customHeight="1" x14ac:dyDescent="0.25">
      <c r="A966" s="30"/>
      <c r="B966" s="30"/>
      <c r="C966" s="603"/>
      <c r="D966" s="604"/>
      <c r="E966" s="604"/>
      <c r="F966" s="604"/>
      <c r="G966" s="58"/>
      <c r="H966" s="58"/>
      <c r="I966" s="30"/>
      <c r="J966" s="29"/>
      <c r="K966" s="29"/>
      <c r="L966" s="29"/>
      <c r="M966" s="29"/>
      <c r="N966" s="29"/>
      <c r="O966" s="29"/>
      <c r="P966" s="29"/>
      <c r="Q966" s="29"/>
      <c r="R966" s="29"/>
      <c r="S966" s="29"/>
      <c r="T966" s="29"/>
      <c r="U966" s="29"/>
      <c r="V966" s="29"/>
      <c r="W966" s="29"/>
      <c r="X966" s="29"/>
      <c r="Y966" s="29"/>
      <c r="Z966" s="29"/>
      <c r="AA966" s="29"/>
      <c r="AB966" s="29"/>
      <c r="AC966" s="29"/>
      <c r="AD966" s="29"/>
      <c r="AE966" s="29"/>
      <c r="AF966" s="29"/>
      <c r="AG966" s="29"/>
      <c r="AH966" s="29"/>
      <c r="AI966" s="29"/>
      <c r="AJ966" s="29"/>
      <c r="AK966" s="29"/>
      <c r="AL966" s="29"/>
      <c r="AM966" s="29"/>
      <c r="AN966" s="29"/>
      <c r="AO966" s="29"/>
      <c r="AP966" s="29"/>
      <c r="AQ966" s="29"/>
      <c r="AR966" s="29"/>
    </row>
    <row r="967" spans="1:44" ht="12.75" customHeight="1" x14ac:dyDescent="0.25">
      <c r="A967" s="30"/>
      <c r="B967" s="30"/>
      <c r="C967" s="603"/>
      <c r="D967" s="604"/>
      <c r="E967" s="604"/>
      <c r="F967" s="604"/>
      <c r="G967" s="58"/>
      <c r="H967" s="58"/>
      <c r="I967" s="30"/>
      <c r="J967" s="29"/>
      <c r="K967" s="29"/>
      <c r="L967" s="29"/>
      <c r="M967" s="29"/>
      <c r="N967" s="29"/>
      <c r="O967" s="29"/>
      <c r="P967" s="29"/>
      <c r="Q967" s="29"/>
      <c r="R967" s="29"/>
      <c r="S967" s="29"/>
      <c r="T967" s="29"/>
      <c r="U967" s="29"/>
      <c r="V967" s="29"/>
      <c r="W967" s="29"/>
      <c r="X967" s="29"/>
      <c r="Y967" s="29"/>
      <c r="Z967" s="29"/>
      <c r="AA967" s="29"/>
      <c r="AB967" s="29"/>
      <c r="AC967" s="29"/>
      <c r="AD967" s="29"/>
      <c r="AE967" s="29"/>
      <c r="AF967" s="29"/>
      <c r="AG967" s="29"/>
      <c r="AH967" s="29"/>
      <c r="AI967" s="29"/>
      <c r="AJ967" s="29"/>
      <c r="AK967" s="29"/>
      <c r="AL967" s="29"/>
      <c r="AM967" s="29"/>
      <c r="AN967" s="29"/>
      <c r="AO967" s="29"/>
      <c r="AP967" s="29"/>
      <c r="AQ967" s="29"/>
      <c r="AR967" s="29"/>
    </row>
    <row r="968" spans="1:44" ht="12.75" customHeight="1" x14ac:dyDescent="0.25">
      <c r="A968" s="30"/>
      <c r="B968" s="30"/>
      <c r="C968" s="603"/>
      <c r="D968" s="604"/>
      <c r="E968" s="604"/>
      <c r="F968" s="604"/>
      <c r="G968" s="58"/>
      <c r="H968" s="58"/>
      <c r="I968" s="30"/>
      <c r="J968" s="29"/>
      <c r="K968" s="29"/>
      <c r="L968" s="29"/>
      <c r="M968" s="29"/>
      <c r="N968" s="29"/>
      <c r="O968" s="29"/>
      <c r="P968" s="29"/>
      <c r="Q968" s="29"/>
      <c r="R968" s="29"/>
      <c r="S968" s="29"/>
      <c r="T968" s="29"/>
      <c r="U968" s="29"/>
      <c r="V968" s="29"/>
      <c r="W968" s="29"/>
      <c r="X968" s="29"/>
      <c r="Y968" s="29"/>
      <c r="Z968" s="29"/>
      <c r="AA968" s="29"/>
      <c r="AB968" s="29"/>
      <c r="AC968" s="29"/>
      <c r="AD968" s="29"/>
      <c r="AE968" s="29"/>
      <c r="AF968" s="29"/>
      <c r="AG968" s="29"/>
      <c r="AH968" s="29"/>
      <c r="AI968" s="29"/>
      <c r="AJ968" s="29"/>
      <c r="AK968" s="29"/>
      <c r="AL968" s="29"/>
      <c r="AM968" s="29"/>
      <c r="AN968" s="29"/>
      <c r="AO968" s="29"/>
      <c r="AP968" s="29"/>
      <c r="AQ968" s="29"/>
      <c r="AR968" s="29"/>
    </row>
    <row r="969" spans="1:44" ht="12.75" customHeight="1" x14ac:dyDescent="0.25">
      <c r="A969" s="30"/>
      <c r="B969" s="30"/>
      <c r="C969" s="603"/>
      <c r="D969" s="604"/>
      <c r="E969" s="604"/>
      <c r="F969" s="604"/>
      <c r="G969" s="58"/>
      <c r="H969" s="58"/>
      <c r="I969" s="30"/>
      <c r="J969" s="29"/>
      <c r="K969" s="29"/>
      <c r="L969" s="29"/>
      <c r="M969" s="29"/>
      <c r="N969" s="29"/>
      <c r="O969" s="29"/>
      <c r="P969" s="29"/>
      <c r="Q969" s="29"/>
      <c r="R969" s="29"/>
      <c r="S969" s="29"/>
      <c r="T969" s="29"/>
      <c r="U969" s="29"/>
      <c r="V969" s="29"/>
      <c r="W969" s="29"/>
      <c r="X969" s="29"/>
      <c r="Y969" s="29"/>
      <c r="Z969" s="29"/>
      <c r="AA969" s="29"/>
      <c r="AB969" s="29"/>
      <c r="AC969" s="29"/>
      <c r="AD969" s="29"/>
      <c r="AE969" s="29"/>
      <c r="AF969" s="29"/>
      <c r="AG969" s="29"/>
      <c r="AH969" s="29"/>
      <c r="AI969" s="29"/>
      <c r="AJ969" s="29"/>
      <c r="AK969" s="29"/>
      <c r="AL969" s="29"/>
      <c r="AM969" s="29"/>
      <c r="AN969" s="29"/>
      <c r="AO969" s="29"/>
      <c r="AP969" s="29"/>
      <c r="AQ969" s="29"/>
      <c r="AR969" s="29"/>
    </row>
    <row r="970" spans="1:44" ht="12.75" customHeight="1" x14ac:dyDescent="0.25">
      <c r="A970" s="30"/>
      <c r="B970" s="30"/>
      <c r="C970" s="603"/>
      <c r="D970" s="604"/>
      <c r="E970" s="604"/>
      <c r="F970" s="604"/>
      <c r="G970" s="58"/>
      <c r="H970" s="58"/>
      <c r="I970" s="30"/>
      <c r="J970" s="29"/>
      <c r="K970" s="29"/>
      <c r="L970" s="29"/>
      <c r="M970" s="29"/>
      <c r="N970" s="29"/>
      <c r="O970" s="29"/>
      <c r="P970" s="29"/>
      <c r="Q970" s="29"/>
      <c r="R970" s="29"/>
      <c r="S970" s="29"/>
      <c r="T970" s="29"/>
      <c r="U970" s="29"/>
      <c r="V970" s="29"/>
      <c r="W970" s="29"/>
      <c r="X970" s="29"/>
      <c r="Y970" s="29"/>
      <c r="Z970" s="29"/>
      <c r="AA970" s="29"/>
      <c r="AB970" s="29"/>
      <c r="AC970" s="29"/>
      <c r="AD970" s="29"/>
      <c r="AE970" s="29"/>
      <c r="AF970" s="29"/>
      <c r="AG970" s="29"/>
      <c r="AH970" s="29"/>
      <c r="AI970" s="29"/>
      <c r="AJ970" s="29"/>
      <c r="AK970" s="29"/>
      <c r="AL970" s="29"/>
      <c r="AM970" s="29"/>
      <c r="AN970" s="29"/>
      <c r="AO970" s="29"/>
      <c r="AP970" s="29"/>
      <c r="AQ970" s="29"/>
      <c r="AR970" s="29"/>
    </row>
    <row r="971" spans="1:44" ht="12.75" customHeight="1" x14ac:dyDescent="0.25">
      <c r="A971" s="30"/>
      <c r="B971" s="30"/>
      <c r="C971" s="603"/>
      <c r="D971" s="604"/>
      <c r="E971" s="604"/>
      <c r="F971" s="604"/>
      <c r="G971" s="58"/>
      <c r="H971" s="58"/>
      <c r="I971" s="30"/>
      <c r="J971" s="29"/>
      <c r="K971" s="29"/>
      <c r="L971" s="29"/>
      <c r="M971" s="29"/>
      <c r="N971" s="29"/>
      <c r="O971" s="29"/>
      <c r="P971" s="29"/>
      <c r="Q971" s="29"/>
      <c r="R971" s="29"/>
      <c r="S971" s="29"/>
      <c r="T971" s="29"/>
      <c r="U971" s="29"/>
      <c r="V971" s="29"/>
      <c r="W971" s="29"/>
      <c r="X971" s="29"/>
      <c r="Y971" s="29"/>
      <c r="Z971" s="29"/>
      <c r="AA971" s="29"/>
      <c r="AB971" s="29"/>
      <c r="AC971" s="29"/>
      <c r="AD971" s="29"/>
      <c r="AE971" s="29"/>
      <c r="AF971" s="29"/>
      <c r="AG971" s="29"/>
      <c r="AH971" s="29"/>
      <c r="AI971" s="29"/>
      <c r="AJ971" s="29"/>
      <c r="AK971" s="29"/>
      <c r="AL971" s="29"/>
      <c r="AM971" s="29"/>
      <c r="AN971" s="29"/>
      <c r="AO971" s="29"/>
      <c r="AP971" s="29"/>
      <c r="AQ971" s="29"/>
      <c r="AR971" s="29"/>
    </row>
    <row r="972" spans="1:44" ht="12.75" customHeight="1" x14ac:dyDescent="0.25">
      <c r="A972" s="30"/>
      <c r="B972" s="30"/>
      <c r="C972" s="603"/>
      <c r="D972" s="604"/>
      <c r="E972" s="604"/>
      <c r="F972" s="604"/>
      <c r="G972" s="58"/>
      <c r="H972" s="58"/>
      <c r="I972" s="30"/>
      <c r="J972" s="29"/>
      <c r="K972" s="29"/>
      <c r="L972" s="29"/>
      <c r="M972" s="29"/>
      <c r="N972" s="29"/>
      <c r="O972" s="29"/>
      <c r="P972" s="29"/>
      <c r="Q972" s="29"/>
      <c r="R972" s="29"/>
      <c r="S972" s="29"/>
      <c r="T972" s="29"/>
      <c r="U972" s="29"/>
      <c r="V972" s="29"/>
      <c r="W972" s="29"/>
      <c r="X972" s="29"/>
      <c r="Y972" s="29"/>
      <c r="Z972" s="29"/>
      <c r="AA972" s="29"/>
      <c r="AB972" s="29"/>
      <c r="AC972" s="29"/>
      <c r="AD972" s="29"/>
      <c r="AE972" s="29"/>
      <c r="AF972" s="29"/>
      <c r="AG972" s="29"/>
      <c r="AH972" s="29"/>
      <c r="AI972" s="29"/>
      <c r="AJ972" s="29"/>
      <c r="AK972" s="29"/>
      <c r="AL972" s="29"/>
      <c r="AM972" s="29"/>
      <c r="AN972" s="29"/>
      <c r="AO972" s="29"/>
      <c r="AP972" s="29"/>
      <c r="AQ972" s="29"/>
      <c r="AR972" s="29"/>
    </row>
    <row r="973" spans="1:44" ht="12.75" customHeight="1" x14ac:dyDescent="0.25">
      <c r="A973" s="30"/>
      <c r="B973" s="30"/>
      <c r="C973" s="603"/>
      <c r="D973" s="604"/>
      <c r="E973" s="604"/>
      <c r="F973" s="604"/>
      <c r="G973" s="58"/>
      <c r="H973" s="58"/>
      <c r="I973" s="30"/>
      <c r="J973" s="29"/>
      <c r="K973" s="29"/>
      <c r="L973" s="29"/>
      <c r="M973" s="29"/>
      <c r="N973" s="29"/>
      <c r="O973" s="29"/>
      <c r="P973" s="29"/>
      <c r="Q973" s="29"/>
      <c r="R973" s="29"/>
      <c r="S973" s="29"/>
      <c r="T973" s="29"/>
      <c r="U973" s="29"/>
      <c r="V973" s="29"/>
      <c r="W973" s="29"/>
      <c r="X973" s="29"/>
      <c r="Y973" s="29"/>
      <c r="Z973" s="29"/>
      <c r="AA973" s="29"/>
      <c r="AB973" s="29"/>
      <c r="AC973" s="29"/>
      <c r="AD973" s="29"/>
      <c r="AE973" s="29"/>
      <c r="AF973" s="29"/>
      <c r="AG973" s="29"/>
      <c r="AH973" s="29"/>
      <c r="AI973" s="29"/>
      <c r="AJ973" s="29"/>
      <c r="AK973" s="29"/>
      <c r="AL973" s="29"/>
      <c r="AM973" s="29"/>
      <c r="AN973" s="29"/>
      <c r="AO973" s="29"/>
      <c r="AP973" s="29"/>
      <c r="AQ973" s="29"/>
      <c r="AR973" s="29"/>
    </row>
    <row r="974" spans="1:44" ht="12.75" customHeight="1" x14ac:dyDescent="0.25">
      <c r="A974" s="30"/>
      <c r="B974" s="30"/>
      <c r="C974" s="603"/>
      <c r="D974" s="604"/>
      <c r="E974" s="604"/>
      <c r="F974" s="604"/>
      <c r="G974" s="58"/>
      <c r="H974" s="58"/>
      <c r="I974" s="30"/>
      <c r="J974" s="29"/>
      <c r="K974" s="29"/>
      <c r="L974" s="29"/>
      <c r="M974" s="29"/>
      <c r="N974" s="29"/>
      <c r="O974" s="29"/>
      <c r="P974" s="29"/>
      <c r="Q974" s="29"/>
      <c r="R974" s="29"/>
      <c r="S974" s="29"/>
      <c r="T974" s="29"/>
      <c r="U974" s="29"/>
      <c r="V974" s="29"/>
      <c r="W974" s="29"/>
      <c r="X974" s="29"/>
      <c r="Y974" s="29"/>
      <c r="Z974" s="29"/>
      <c r="AA974" s="29"/>
      <c r="AB974" s="29"/>
      <c r="AC974" s="29"/>
      <c r="AD974" s="29"/>
      <c r="AE974" s="29"/>
      <c r="AF974" s="29"/>
      <c r="AG974" s="29"/>
      <c r="AH974" s="29"/>
      <c r="AI974" s="29"/>
      <c r="AJ974" s="29"/>
      <c r="AK974" s="29"/>
      <c r="AL974" s="29"/>
      <c r="AM974" s="29"/>
      <c r="AN974" s="29"/>
      <c r="AO974" s="29"/>
      <c r="AP974" s="29"/>
      <c r="AQ974" s="29"/>
      <c r="AR974" s="29"/>
    </row>
    <row r="975" spans="1:44" ht="12.75" customHeight="1" x14ac:dyDescent="0.25">
      <c r="A975" s="30"/>
      <c r="B975" s="30"/>
      <c r="C975" s="603"/>
      <c r="D975" s="604"/>
      <c r="E975" s="604"/>
      <c r="F975" s="604"/>
      <c r="G975" s="58"/>
      <c r="H975" s="58"/>
      <c r="I975" s="30"/>
      <c r="J975" s="29"/>
      <c r="K975" s="29"/>
      <c r="L975" s="29"/>
      <c r="M975" s="29"/>
      <c r="N975" s="29"/>
      <c r="O975" s="29"/>
      <c r="P975" s="29"/>
      <c r="Q975" s="29"/>
      <c r="R975" s="29"/>
      <c r="S975" s="29"/>
      <c r="T975" s="29"/>
      <c r="U975" s="29"/>
      <c r="V975" s="29"/>
      <c r="W975" s="29"/>
      <c r="X975" s="29"/>
      <c r="Y975" s="29"/>
      <c r="Z975" s="29"/>
      <c r="AA975" s="29"/>
      <c r="AB975" s="29"/>
      <c r="AC975" s="29"/>
      <c r="AD975" s="29"/>
      <c r="AE975" s="29"/>
      <c r="AF975" s="29"/>
      <c r="AG975" s="29"/>
      <c r="AH975" s="29"/>
      <c r="AI975" s="29"/>
      <c r="AJ975" s="29"/>
      <c r="AK975" s="29"/>
      <c r="AL975" s="29"/>
      <c r="AM975" s="29"/>
      <c r="AN975" s="29"/>
      <c r="AO975" s="29"/>
      <c r="AP975" s="29"/>
      <c r="AQ975" s="29"/>
      <c r="AR975" s="29"/>
    </row>
    <row r="976" spans="1:44" ht="12.75" customHeight="1" x14ac:dyDescent="0.25">
      <c r="A976" s="30"/>
      <c r="B976" s="30"/>
      <c r="C976" s="603"/>
      <c r="D976" s="604"/>
      <c r="E976" s="604"/>
      <c r="F976" s="604"/>
      <c r="G976" s="58"/>
      <c r="H976" s="58"/>
      <c r="I976" s="30"/>
      <c r="J976" s="29"/>
      <c r="K976" s="29"/>
      <c r="L976" s="29"/>
      <c r="M976" s="29"/>
      <c r="N976" s="29"/>
      <c r="O976" s="29"/>
      <c r="P976" s="29"/>
      <c r="Q976" s="29"/>
      <c r="R976" s="29"/>
      <c r="S976" s="29"/>
      <c r="T976" s="29"/>
      <c r="U976" s="29"/>
      <c r="V976" s="29"/>
      <c r="W976" s="29"/>
      <c r="X976" s="29"/>
      <c r="Y976" s="29"/>
      <c r="Z976" s="29"/>
      <c r="AA976" s="29"/>
      <c r="AB976" s="29"/>
      <c r="AC976" s="29"/>
      <c r="AD976" s="29"/>
      <c r="AE976" s="29"/>
      <c r="AF976" s="29"/>
      <c r="AG976" s="29"/>
      <c r="AH976" s="29"/>
      <c r="AI976" s="29"/>
      <c r="AJ976" s="29"/>
      <c r="AK976" s="29"/>
      <c r="AL976" s="29"/>
      <c r="AM976" s="29"/>
      <c r="AN976" s="29"/>
      <c r="AO976" s="29"/>
      <c r="AP976" s="29"/>
      <c r="AQ976" s="29"/>
      <c r="AR976" s="29"/>
    </row>
    <row r="977" spans="1:44" ht="12.75" customHeight="1" x14ac:dyDescent="0.25">
      <c r="A977" s="30"/>
      <c r="B977" s="30"/>
      <c r="C977" s="603"/>
      <c r="D977" s="604"/>
      <c r="E977" s="604"/>
      <c r="F977" s="604"/>
      <c r="G977" s="58"/>
      <c r="H977" s="58"/>
      <c r="I977" s="30"/>
      <c r="J977" s="29"/>
      <c r="K977" s="29"/>
      <c r="L977" s="29"/>
      <c r="M977" s="29"/>
      <c r="N977" s="29"/>
      <c r="O977" s="29"/>
      <c r="P977" s="29"/>
      <c r="Q977" s="29"/>
      <c r="R977" s="29"/>
      <c r="S977" s="29"/>
      <c r="T977" s="29"/>
      <c r="U977" s="29"/>
      <c r="V977" s="29"/>
      <c r="W977" s="29"/>
      <c r="X977" s="29"/>
      <c r="Y977" s="29"/>
      <c r="Z977" s="29"/>
      <c r="AA977" s="29"/>
      <c r="AB977" s="29"/>
      <c r="AC977" s="29"/>
      <c r="AD977" s="29"/>
      <c r="AE977" s="29"/>
      <c r="AF977" s="29"/>
      <c r="AG977" s="29"/>
      <c r="AH977" s="29"/>
      <c r="AI977" s="29"/>
      <c r="AJ977" s="29"/>
      <c r="AK977" s="29"/>
      <c r="AL977" s="29"/>
      <c r="AM977" s="29"/>
      <c r="AN977" s="29"/>
      <c r="AO977" s="29"/>
      <c r="AP977" s="29"/>
      <c r="AQ977" s="29"/>
      <c r="AR977" s="29"/>
    </row>
    <row r="978" spans="1:44" ht="12.75" customHeight="1" x14ac:dyDescent="0.25">
      <c r="A978" s="30"/>
      <c r="B978" s="30"/>
      <c r="C978" s="603"/>
      <c r="D978" s="604"/>
      <c r="E978" s="604"/>
      <c r="F978" s="604"/>
      <c r="G978" s="58"/>
      <c r="H978" s="58"/>
      <c r="I978" s="30"/>
      <c r="J978" s="29"/>
      <c r="K978" s="29"/>
      <c r="L978" s="29"/>
      <c r="M978" s="29"/>
      <c r="N978" s="29"/>
      <c r="O978" s="29"/>
      <c r="P978" s="29"/>
      <c r="Q978" s="29"/>
      <c r="R978" s="29"/>
      <c r="S978" s="29"/>
      <c r="T978" s="29"/>
      <c r="U978" s="29"/>
      <c r="V978" s="29"/>
      <c r="W978" s="29"/>
      <c r="X978" s="29"/>
      <c r="Y978" s="29"/>
      <c r="Z978" s="29"/>
      <c r="AA978" s="29"/>
      <c r="AB978" s="29"/>
      <c r="AC978" s="29"/>
      <c r="AD978" s="29"/>
      <c r="AE978" s="29"/>
      <c r="AF978" s="29"/>
      <c r="AG978" s="29"/>
      <c r="AH978" s="29"/>
      <c r="AI978" s="29"/>
      <c r="AJ978" s="29"/>
      <c r="AK978" s="29"/>
      <c r="AL978" s="29"/>
      <c r="AM978" s="29"/>
      <c r="AN978" s="29"/>
      <c r="AO978" s="29"/>
      <c r="AP978" s="29"/>
      <c r="AQ978" s="29"/>
      <c r="AR978" s="29"/>
    </row>
    <row r="979" spans="1:44" ht="12.75" customHeight="1" x14ac:dyDescent="0.25">
      <c r="A979" s="30"/>
      <c r="B979" s="30"/>
      <c r="C979" s="603"/>
      <c r="D979" s="604"/>
      <c r="E979" s="604"/>
      <c r="F979" s="604"/>
      <c r="G979" s="58"/>
      <c r="H979" s="58"/>
      <c r="I979" s="30"/>
      <c r="J979" s="29"/>
      <c r="K979" s="29"/>
      <c r="L979" s="29"/>
      <c r="M979" s="29"/>
      <c r="N979" s="29"/>
      <c r="O979" s="29"/>
      <c r="P979" s="29"/>
      <c r="Q979" s="29"/>
      <c r="R979" s="29"/>
      <c r="S979" s="29"/>
      <c r="T979" s="29"/>
      <c r="U979" s="29"/>
      <c r="V979" s="29"/>
      <c r="W979" s="29"/>
      <c r="X979" s="29"/>
      <c r="Y979" s="29"/>
      <c r="Z979" s="29"/>
      <c r="AA979" s="29"/>
      <c r="AB979" s="29"/>
      <c r="AC979" s="29"/>
      <c r="AD979" s="29"/>
      <c r="AE979" s="29"/>
      <c r="AF979" s="29"/>
      <c r="AG979" s="29"/>
      <c r="AH979" s="29"/>
      <c r="AI979" s="29"/>
      <c r="AJ979" s="29"/>
      <c r="AK979" s="29"/>
      <c r="AL979" s="29"/>
      <c r="AM979" s="29"/>
      <c r="AN979" s="29"/>
      <c r="AO979" s="29"/>
      <c r="AP979" s="29"/>
      <c r="AQ979" s="29"/>
      <c r="AR979" s="29"/>
    </row>
    <row r="980" spans="1:44" ht="12.75" customHeight="1" x14ac:dyDescent="0.25">
      <c r="A980" s="30"/>
      <c r="B980" s="30"/>
      <c r="C980" s="603"/>
      <c r="D980" s="604"/>
      <c r="E980" s="604"/>
      <c r="F980" s="604"/>
      <c r="G980" s="58"/>
      <c r="H980" s="58"/>
      <c r="I980" s="30"/>
      <c r="J980" s="29"/>
      <c r="K980" s="29"/>
      <c r="L980" s="29"/>
      <c r="M980" s="29"/>
      <c r="N980" s="29"/>
      <c r="O980" s="29"/>
      <c r="P980" s="29"/>
      <c r="Q980" s="29"/>
      <c r="R980" s="29"/>
      <c r="S980" s="29"/>
      <c r="T980" s="29"/>
      <c r="U980" s="29"/>
      <c r="V980" s="29"/>
      <c r="W980" s="29"/>
      <c r="X980" s="29"/>
      <c r="Y980" s="29"/>
      <c r="Z980" s="29"/>
      <c r="AA980" s="29"/>
      <c r="AB980" s="29"/>
      <c r="AC980" s="29"/>
      <c r="AD980" s="29"/>
      <c r="AE980" s="29"/>
      <c r="AF980" s="29"/>
      <c r="AG980" s="29"/>
      <c r="AH980" s="29"/>
      <c r="AI980" s="29"/>
      <c r="AJ980" s="29"/>
      <c r="AK980" s="29"/>
      <c r="AL980" s="29"/>
      <c r="AM980" s="29"/>
      <c r="AN980" s="29"/>
      <c r="AO980" s="29"/>
      <c r="AP980" s="29"/>
      <c r="AQ980" s="29"/>
      <c r="AR980" s="29"/>
    </row>
    <row r="981" spans="1:44" ht="12.75" customHeight="1" x14ac:dyDescent="0.25">
      <c r="A981" s="30"/>
      <c r="B981" s="30"/>
      <c r="C981" s="603"/>
      <c r="D981" s="604"/>
      <c r="E981" s="604"/>
      <c r="F981" s="604"/>
      <c r="G981" s="58"/>
      <c r="H981" s="58"/>
      <c r="I981" s="30"/>
      <c r="J981" s="29"/>
      <c r="K981" s="29"/>
      <c r="L981" s="29"/>
      <c r="M981" s="29"/>
      <c r="N981" s="29"/>
      <c r="O981" s="29"/>
      <c r="P981" s="29"/>
      <c r="Q981" s="29"/>
      <c r="R981" s="29"/>
      <c r="S981" s="29"/>
      <c r="T981" s="29"/>
      <c r="U981" s="29"/>
      <c r="V981" s="29"/>
      <c r="W981" s="29"/>
      <c r="X981" s="29"/>
      <c r="Y981" s="29"/>
      <c r="Z981" s="29"/>
      <c r="AA981" s="29"/>
      <c r="AB981" s="29"/>
      <c r="AC981" s="29"/>
      <c r="AD981" s="29"/>
      <c r="AE981" s="29"/>
      <c r="AF981" s="29"/>
      <c r="AG981" s="29"/>
      <c r="AH981" s="29"/>
      <c r="AI981" s="29"/>
      <c r="AJ981" s="29"/>
      <c r="AK981" s="29"/>
      <c r="AL981" s="29"/>
      <c r="AM981" s="29"/>
      <c r="AN981" s="29"/>
      <c r="AO981" s="29"/>
      <c r="AP981" s="29"/>
      <c r="AQ981" s="29"/>
      <c r="AR981" s="29"/>
    </row>
    <row r="982" spans="1:44" ht="12.75" customHeight="1" x14ac:dyDescent="0.25">
      <c r="A982" s="30"/>
      <c r="B982" s="30"/>
      <c r="C982" s="603"/>
      <c r="D982" s="604"/>
      <c r="E982" s="604"/>
      <c r="F982" s="604"/>
      <c r="G982" s="58"/>
      <c r="H982" s="58"/>
      <c r="I982" s="30"/>
      <c r="J982" s="29"/>
      <c r="K982" s="29"/>
      <c r="L982" s="29"/>
      <c r="M982" s="29"/>
      <c r="N982" s="29"/>
      <c r="O982" s="29"/>
      <c r="P982" s="29"/>
      <c r="Q982" s="29"/>
      <c r="R982" s="29"/>
      <c r="S982" s="29"/>
      <c r="T982" s="29"/>
      <c r="U982" s="29"/>
      <c r="V982" s="29"/>
      <c r="W982" s="29"/>
      <c r="X982" s="29"/>
      <c r="Y982" s="29"/>
      <c r="Z982" s="29"/>
      <c r="AA982" s="29"/>
      <c r="AB982" s="29"/>
      <c r="AC982" s="29"/>
      <c r="AD982" s="29"/>
      <c r="AE982" s="29"/>
      <c r="AF982" s="29"/>
      <c r="AG982" s="29"/>
      <c r="AH982" s="29"/>
      <c r="AI982" s="29"/>
      <c r="AJ982" s="29"/>
      <c r="AK982" s="29"/>
      <c r="AL982" s="29"/>
      <c r="AM982" s="29"/>
      <c r="AN982" s="29"/>
      <c r="AO982" s="29"/>
      <c r="AP982" s="29"/>
      <c r="AQ982" s="29"/>
      <c r="AR982" s="29"/>
    </row>
    <row r="983" spans="1:44" ht="12.75" customHeight="1" x14ac:dyDescent="0.25">
      <c r="A983" s="30"/>
      <c r="B983" s="30"/>
      <c r="C983" s="603"/>
      <c r="D983" s="604"/>
      <c r="E983" s="604"/>
      <c r="F983" s="604"/>
      <c r="G983" s="58"/>
      <c r="H983" s="58"/>
      <c r="I983" s="30"/>
      <c r="J983" s="29"/>
      <c r="K983" s="29"/>
      <c r="L983" s="29"/>
      <c r="M983" s="29"/>
      <c r="N983" s="29"/>
      <c r="O983" s="29"/>
      <c r="P983" s="29"/>
      <c r="Q983" s="29"/>
      <c r="R983" s="29"/>
      <c r="S983" s="29"/>
      <c r="T983" s="29"/>
      <c r="U983" s="29"/>
      <c r="V983" s="29"/>
      <c r="W983" s="29"/>
      <c r="X983" s="29"/>
      <c r="Y983" s="29"/>
      <c r="Z983" s="29"/>
      <c r="AA983" s="29"/>
      <c r="AB983" s="29"/>
      <c r="AC983" s="29"/>
      <c r="AD983" s="29"/>
      <c r="AE983" s="29"/>
      <c r="AF983" s="29"/>
      <c r="AG983" s="29"/>
      <c r="AH983" s="29"/>
      <c r="AI983" s="29"/>
      <c r="AJ983" s="29"/>
      <c r="AK983" s="29"/>
      <c r="AL983" s="29"/>
      <c r="AM983" s="29"/>
      <c r="AN983" s="29"/>
      <c r="AO983" s="29"/>
      <c r="AP983" s="29"/>
      <c r="AQ983" s="29"/>
      <c r="AR983" s="29"/>
    </row>
    <row r="984" spans="1:44" ht="12.75" customHeight="1" x14ac:dyDescent="0.25">
      <c r="A984" s="30"/>
      <c r="B984" s="30"/>
      <c r="C984" s="603"/>
      <c r="D984" s="604"/>
      <c r="E984" s="604"/>
      <c r="F984" s="604"/>
      <c r="G984" s="58"/>
      <c r="H984" s="58"/>
      <c r="I984" s="30"/>
      <c r="J984" s="29"/>
      <c r="K984" s="29"/>
      <c r="L984" s="29"/>
      <c r="M984" s="29"/>
      <c r="N984" s="29"/>
      <c r="O984" s="29"/>
      <c r="P984" s="29"/>
      <c r="Q984" s="29"/>
      <c r="R984" s="29"/>
      <c r="S984" s="29"/>
      <c r="T984" s="29"/>
      <c r="U984" s="29"/>
      <c r="V984" s="29"/>
      <c r="W984" s="29"/>
      <c r="X984" s="29"/>
      <c r="Y984" s="29"/>
      <c r="Z984" s="29"/>
      <c r="AA984" s="29"/>
      <c r="AB984" s="29"/>
      <c r="AC984" s="29"/>
      <c r="AD984" s="29"/>
      <c r="AE984" s="29"/>
      <c r="AF984" s="29"/>
      <c r="AG984" s="29"/>
      <c r="AH984" s="29"/>
      <c r="AI984" s="29"/>
      <c r="AJ984" s="29"/>
      <c r="AK984" s="29"/>
      <c r="AL984" s="29"/>
      <c r="AM984" s="29"/>
      <c r="AN984" s="29"/>
      <c r="AO984" s="29"/>
      <c r="AP984" s="29"/>
      <c r="AQ984" s="29"/>
      <c r="AR984" s="29"/>
    </row>
    <row r="985" spans="1:44" ht="12.75" customHeight="1" x14ac:dyDescent="0.25">
      <c r="A985" s="30"/>
      <c r="B985" s="30"/>
      <c r="C985" s="603"/>
      <c r="D985" s="604"/>
      <c r="E985" s="604"/>
      <c r="F985" s="604"/>
      <c r="G985" s="58"/>
      <c r="H985" s="58"/>
      <c r="I985" s="30"/>
      <c r="J985" s="29"/>
      <c r="K985" s="29"/>
      <c r="L985" s="29"/>
      <c r="M985" s="29"/>
      <c r="N985" s="29"/>
      <c r="O985" s="29"/>
      <c r="P985" s="29"/>
      <c r="Q985" s="29"/>
      <c r="R985" s="29"/>
      <c r="S985" s="29"/>
      <c r="T985" s="29"/>
      <c r="U985" s="29"/>
      <c r="V985" s="29"/>
      <c r="W985" s="29"/>
      <c r="X985" s="29"/>
      <c r="Y985" s="29"/>
      <c r="Z985" s="29"/>
      <c r="AA985" s="29"/>
      <c r="AB985" s="29"/>
      <c r="AC985" s="29"/>
      <c r="AD985" s="29"/>
      <c r="AE985" s="29"/>
      <c r="AF985" s="29"/>
      <c r="AG985" s="29"/>
      <c r="AH985" s="29"/>
      <c r="AI985" s="29"/>
      <c r="AJ985" s="29"/>
      <c r="AK985" s="29"/>
      <c r="AL985" s="29"/>
      <c r="AM985" s="29"/>
      <c r="AN985" s="29"/>
      <c r="AO985" s="29"/>
      <c r="AP985" s="29"/>
      <c r="AQ985" s="29"/>
      <c r="AR985" s="29"/>
    </row>
    <row r="986" spans="1:44" ht="12.75" customHeight="1" x14ac:dyDescent="0.25">
      <c r="A986" s="30"/>
      <c r="B986" s="30"/>
      <c r="C986" s="603"/>
      <c r="D986" s="604"/>
      <c r="E986" s="604"/>
      <c r="F986" s="604"/>
      <c r="G986" s="58"/>
      <c r="H986" s="58"/>
      <c r="I986" s="30"/>
      <c r="J986" s="29"/>
      <c r="K986" s="29"/>
      <c r="L986" s="29"/>
      <c r="M986" s="29"/>
      <c r="N986" s="29"/>
      <c r="O986" s="29"/>
      <c r="P986" s="29"/>
      <c r="Q986" s="29"/>
      <c r="R986" s="29"/>
      <c r="S986" s="29"/>
      <c r="T986" s="29"/>
      <c r="U986" s="29"/>
      <c r="V986" s="29"/>
      <c r="W986" s="29"/>
      <c r="X986" s="29"/>
      <c r="Y986" s="29"/>
      <c r="Z986" s="29"/>
      <c r="AA986" s="29"/>
      <c r="AB986" s="29"/>
      <c r="AC986" s="29"/>
      <c r="AD986" s="29"/>
      <c r="AE986" s="29"/>
      <c r="AF986" s="29"/>
      <c r="AG986" s="29"/>
      <c r="AH986" s="29"/>
      <c r="AI986" s="29"/>
      <c r="AJ986" s="29"/>
      <c r="AK986" s="29"/>
      <c r="AL986" s="29"/>
      <c r="AM986" s="29"/>
      <c r="AN986" s="29"/>
      <c r="AO986" s="29"/>
      <c r="AP986" s="29"/>
      <c r="AQ986" s="29"/>
      <c r="AR986" s="29"/>
    </row>
    <row r="987" spans="1:44" ht="12.75" customHeight="1" x14ac:dyDescent="0.25">
      <c r="A987" s="30"/>
      <c r="B987" s="30"/>
      <c r="C987" s="603"/>
      <c r="D987" s="604"/>
      <c r="E987" s="604"/>
      <c r="F987" s="604"/>
      <c r="G987" s="58"/>
      <c r="H987" s="58"/>
      <c r="I987" s="30"/>
      <c r="J987" s="29"/>
      <c r="K987" s="29"/>
      <c r="L987" s="29"/>
      <c r="M987" s="29"/>
      <c r="N987" s="29"/>
      <c r="O987" s="29"/>
      <c r="P987" s="29"/>
      <c r="Q987" s="29"/>
      <c r="R987" s="29"/>
      <c r="S987" s="29"/>
      <c r="T987" s="29"/>
      <c r="U987" s="29"/>
      <c r="V987" s="29"/>
      <c r="W987" s="29"/>
      <c r="X987" s="29"/>
      <c r="Y987" s="29"/>
      <c r="Z987" s="29"/>
      <c r="AA987" s="29"/>
      <c r="AB987" s="29"/>
      <c r="AC987" s="29"/>
      <c r="AD987" s="29"/>
      <c r="AE987" s="29"/>
      <c r="AF987" s="29"/>
      <c r="AG987" s="29"/>
      <c r="AH987" s="29"/>
      <c r="AI987" s="29"/>
      <c r="AJ987" s="29"/>
      <c r="AK987" s="29"/>
      <c r="AL987" s="29"/>
      <c r="AM987" s="29"/>
      <c r="AN987" s="29"/>
      <c r="AO987" s="29"/>
      <c r="AP987" s="29"/>
      <c r="AQ987" s="29"/>
      <c r="AR987" s="29"/>
    </row>
    <row r="988" spans="1:44" ht="12.75" customHeight="1" x14ac:dyDescent="0.25">
      <c r="A988" s="30"/>
      <c r="B988" s="30"/>
      <c r="C988" s="603"/>
      <c r="D988" s="604"/>
      <c r="E988" s="604"/>
      <c r="F988" s="604"/>
      <c r="G988" s="58"/>
      <c r="H988" s="58"/>
      <c r="I988" s="30"/>
      <c r="J988" s="29"/>
      <c r="K988" s="29"/>
      <c r="L988" s="29"/>
      <c r="M988" s="29"/>
      <c r="N988" s="29"/>
      <c r="O988" s="29"/>
      <c r="P988" s="29"/>
      <c r="Q988" s="29"/>
      <c r="R988" s="29"/>
      <c r="S988" s="29"/>
      <c r="T988" s="29"/>
      <c r="U988" s="29"/>
      <c r="V988" s="29"/>
      <c r="W988" s="29"/>
      <c r="X988" s="29"/>
      <c r="Y988" s="29"/>
      <c r="Z988" s="29"/>
      <c r="AA988" s="29"/>
      <c r="AB988" s="29"/>
      <c r="AC988" s="29"/>
      <c r="AD988" s="29"/>
      <c r="AE988" s="29"/>
      <c r="AF988" s="29"/>
      <c r="AG988" s="29"/>
      <c r="AH988" s="29"/>
      <c r="AI988" s="29"/>
      <c r="AJ988" s="29"/>
      <c r="AK988" s="29"/>
      <c r="AL988" s="29"/>
      <c r="AM988" s="29"/>
      <c r="AN988" s="29"/>
      <c r="AO988" s="29"/>
      <c r="AP988" s="29"/>
      <c r="AQ988" s="29"/>
      <c r="AR988" s="29"/>
    </row>
    <row r="989" spans="1:44" ht="12.75" customHeight="1" x14ac:dyDescent="0.25">
      <c r="A989" s="30"/>
      <c r="B989" s="30"/>
      <c r="C989" s="603"/>
      <c r="D989" s="604"/>
      <c r="E989" s="604"/>
      <c r="F989" s="604"/>
      <c r="G989" s="58"/>
      <c r="H989" s="58"/>
      <c r="I989" s="30"/>
      <c r="J989" s="29"/>
      <c r="K989" s="29"/>
      <c r="L989" s="29"/>
      <c r="M989" s="29"/>
      <c r="N989" s="29"/>
      <c r="O989" s="29"/>
      <c r="P989" s="29"/>
      <c r="Q989" s="29"/>
      <c r="R989" s="29"/>
      <c r="S989" s="29"/>
      <c r="T989" s="29"/>
      <c r="U989" s="29"/>
      <c r="V989" s="29"/>
      <c r="W989" s="29"/>
      <c r="X989" s="29"/>
      <c r="Y989" s="29"/>
      <c r="Z989" s="29"/>
      <c r="AA989" s="29"/>
      <c r="AB989" s="29"/>
      <c r="AC989" s="29"/>
      <c r="AD989" s="29"/>
      <c r="AE989" s="29"/>
      <c r="AF989" s="29"/>
      <c r="AG989" s="29"/>
      <c r="AH989" s="29"/>
      <c r="AI989" s="29"/>
      <c r="AJ989" s="29"/>
      <c r="AK989" s="29"/>
      <c r="AL989" s="29"/>
      <c r="AM989" s="29"/>
      <c r="AN989" s="29"/>
      <c r="AO989" s="29"/>
      <c r="AP989" s="29"/>
      <c r="AQ989" s="29"/>
      <c r="AR989" s="29"/>
    </row>
    <row r="990" spans="1:44" ht="12.75" customHeight="1" x14ac:dyDescent="0.25">
      <c r="A990" s="30"/>
      <c r="B990" s="30"/>
      <c r="C990" s="603"/>
      <c r="D990" s="604"/>
      <c r="E990" s="604"/>
      <c r="F990" s="604"/>
      <c r="G990" s="58"/>
      <c r="H990" s="58"/>
      <c r="I990" s="30"/>
      <c r="J990" s="29"/>
      <c r="K990" s="29"/>
      <c r="L990" s="29"/>
      <c r="M990" s="29"/>
      <c r="N990" s="29"/>
      <c r="O990" s="29"/>
      <c r="P990" s="29"/>
      <c r="Q990" s="29"/>
      <c r="R990" s="29"/>
      <c r="S990" s="29"/>
      <c r="T990" s="29"/>
      <c r="U990" s="29"/>
      <c r="V990" s="29"/>
      <c r="W990" s="29"/>
      <c r="X990" s="29"/>
      <c r="Y990" s="29"/>
      <c r="Z990" s="29"/>
      <c r="AA990" s="29"/>
      <c r="AB990" s="29"/>
      <c r="AC990" s="29"/>
      <c r="AD990" s="29"/>
      <c r="AE990" s="29"/>
      <c r="AF990" s="29"/>
      <c r="AG990" s="29"/>
      <c r="AH990" s="29"/>
      <c r="AI990" s="29"/>
      <c r="AJ990" s="29"/>
      <c r="AK990" s="29"/>
      <c r="AL990" s="29"/>
      <c r="AM990" s="29"/>
      <c r="AN990" s="29"/>
      <c r="AO990" s="29"/>
      <c r="AP990" s="29"/>
      <c r="AQ990" s="29"/>
      <c r="AR990" s="29"/>
    </row>
    <row r="991" spans="1:44" ht="12.75" customHeight="1" x14ac:dyDescent="0.25">
      <c r="A991" s="30"/>
      <c r="B991" s="30"/>
      <c r="C991" s="603"/>
      <c r="D991" s="604"/>
      <c r="E991" s="604"/>
      <c r="F991" s="604"/>
      <c r="G991" s="58"/>
      <c r="H991" s="58"/>
      <c r="I991" s="30"/>
      <c r="J991" s="29"/>
      <c r="K991" s="29"/>
      <c r="L991" s="29"/>
      <c r="M991" s="29"/>
      <c r="N991" s="29"/>
      <c r="O991" s="29"/>
      <c r="P991" s="29"/>
      <c r="Q991" s="29"/>
      <c r="R991" s="29"/>
      <c r="S991" s="29"/>
      <c r="T991" s="29"/>
      <c r="U991" s="29"/>
      <c r="V991" s="29"/>
      <c r="W991" s="29"/>
      <c r="X991" s="29"/>
      <c r="Y991" s="29"/>
      <c r="Z991" s="29"/>
      <c r="AA991" s="29"/>
      <c r="AB991" s="29"/>
      <c r="AC991" s="29"/>
      <c r="AD991" s="29"/>
      <c r="AE991" s="29"/>
      <c r="AF991" s="29"/>
      <c r="AG991" s="29"/>
      <c r="AH991" s="29"/>
      <c r="AI991" s="29"/>
      <c r="AJ991" s="29"/>
      <c r="AK991" s="29"/>
      <c r="AL991" s="29"/>
      <c r="AM991" s="29"/>
      <c r="AN991" s="29"/>
      <c r="AO991" s="29"/>
      <c r="AP991" s="29"/>
      <c r="AQ991" s="29"/>
      <c r="AR991" s="29"/>
    </row>
    <row r="992" spans="1:44" ht="12.75" customHeight="1" x14ac:dyDescent="0.25">
      <c r="A992" s="30"/>
      <c r="B992" s="30"/>
      <c r="C992" s="603"/>
      <c r="D992" s="604"/>
      <c r="E992" s="604"/>
      <c r="F992" s="604"/>
      <c r="G992" s="58"/>
      <c r="H992" s="58"/>
      <c r="I992" s="30"/>
      <c r="J992" s="29"/>
      <c r="K992" s="29"/>
      <c r="L992" s="29"/>
      <c r="M992" s="29"/>
      <c r="N992" s="29"/>
      <c r="O992" s="29"/>
      <c r="P992" s="29"/>
      <c r="Q992" s="29"/>
      <c r="R992" s="29"/>
      <c r="S992" s="29"/>
      <c r="T992" s="29"/>
      <c r="U992" s="29"/>
      <c r="V992" s="29"/>
      <c r="W992" s="29"/>
      <c r="X992" s="29"/>
      <c r="Y992" s="29"/>
      <c r="Z992" s="29"/>
      <c r="AA992" s="29"/>
      <c r="AB992" s="29"/>
      <c r="AC992" s="29"/>
      <c r="AD992" s="29"/>
      <c r="AE992" s="29"/>
      <c r="AF992" s="29"/>
      <c r="AG992" s="29"/>
      <c r="AH992" s="29"/>
      <c r="AI992" s="29"/>
      <c r="AJ992" s="29"/>
      <c r="AK992" s="29"/>
      <c r="AL992" s="29"/>
      <c r="AM992" s="29"/>
      <c r="AN992" s="29"/>
      <c r="AO992" s="29"/>
      <c r="AP992" s="29"/>
      <c r="AQ992" s="29"/>
      <c r="AR992" s="29"/>
    </row>
    <row r="993" spans="1:44" ht="12.75" customHeight="1" x14ac:dyDescent="0.25">
      <c r="A993" s="30"/>
      <c r="B993" s="30"/>
      <c r="C993" s="603"/>
      <c r="D993" s="604"/>
      <c r="E993" s="604"/>
      <c r="F993" s="604"/>
      <c r="G993" s="58"/>
      <c r="H993" s="58"/>
      <c r="I993" s="30"/>
      <c r="J993" s="29"/>
      <c r="K993" s="29"/>
      <c r="L993" s="29"/>
      <c r="M993" s="29"/>
      <c r="N993" s="29"/>
      <c r="O993" s="29"/>
      <c r="P993" s="29"/>
      <c r="Q993" s="29"/>
      <c r="R993" s="29"/>
      <c r="S993" s="29"/>
      <c r="T993" s="29"/>
      <c r="U993" s="29"/>
      <c r="V993" s="29"/>
      <c r="W993" s="29"/>
      <c r="X993" s="29"/>
      <c r="Y993" s="29"/>
      <c r="Z993" s="29"/>
      <c r="AA993" s="29"/>
      <c r="AB993" s="29"/>
      <c r="AC993" s="29"/>
      <c r="AD993" s="29"/>
      <c r="AE993" s="29"/>
      <c r="AF993" s="29"/>
      <c r="AG993" s="29"/>
      <c r="AH993" s="29"/>
      <c r="AI993" s="29"/>
      <c r="AJ993" s="29"/>
      <c r="AK993" s="29"/>
      <c r="AL993" s="29"/>
      <c r="AM993" s="29"/>
      <c r="AN993" s="29"/>
      <c r="AO993" s="29"/>
      <c r="AP993" s="29"/>
      <c r="AQ993" s="29"/>
      <c r="AR993" s="29"/>
    </row>
    <row r="994" spans="1:44" ht="12.75" customHeight="1" x14ac:dyDescent="0.25">
      <c r="A994" s="30"/>
      <c r="B994" s="30"/>
      <c r="C994" s="603"/>
      <c r="D994" s="604"/>
      <c r="E994" s="604"/>
      <c r="F994" s="604"/>
      <c r="G994" s="58"/>
      <c r="H994" s="58"/>
      <c r="I994" s="30"/>
      <c r="J994" s="29"/>
      <c r="K994" s="29"/>
      <c r="L994" s="29"/>
      <c r="M994" s="29"/>
      <c r="N994" s="29"/>
      <c r="O994" s="29"/>
      <c r="P994" s="29"/>
      <c r="Q994" s="29"/>
      <c r="R994" s="29"/>
      <c r="S994" s="29"/>
      <c r="T994" s="29"/>
      <c r="U994" s="29"/>
      <c r="V994" s="29"/>
      <c r="W994" s="29"/>
      <c r="X994" s="29"/>
      <c r="Y994" s="29"/>
      <c r="Z994" s="29"/>
      <c r="AA994" s="29"/>
      <c r="AB994" s="29"/>
      <c r="AC994" s="29"/>
      <c r="AD994" s="29"/>
      <c r="AE994" s="29"/>
      <c r="AF994" s="29"/>
      <c r="AG994" s="29"/>
      <c r="AH994" s="29"/>
      <c r="AI994" s="29"/>
      <c r="AJ994" s="29"/>
      <c r="AK994" s="29"/>
      <c r="AL994" s="29"/>
      <c r="AM994" s="29"/>
      <c r="AN994" s="29"/>
      <c r="AO994" s="29"/>
      <c r="AP994" s="29"/>
      <c r="AQ994" s="29"/>
      <c r="AR994" s="29"/>
    </row>
    <row r="995" spans="1:44" ht="12.75" customHeight="1" x14ac:dyDescent="0.25">
      <c r="A995" s="30"/>
      <c r="B995" s="30"/>
      <c r="C995" s="603"/>
      <c r="D995" s="604"/>
      <c r="E995" s="604"/>
      <c r="F995" s="604"/>
      <c r="G995" s="58"/>
      <c r="H995" s="58"/>
      <c r="I995" s="30"/>
      <c r="J995" s="29"/>
      <c r="K995" s="29"/>
      <c r="L995" s="29"/>
      <c r="M995" s="29"/>
      <c r="N995" s="29"/>
      <c r="O995" s="29"/>
      <c r="P995" s="29"/>
      <c r="Q995" s="29"/>
      <c r="R995" s="29"/>
      <c r="S995" s="29"/>
      <c r="T995" s="29"/>
      <c r="U995" s="29"/>
      <c r="V995" s="29"/>
      <c r="W995" s="29"/>
      <c r="X995" s="29"/>
      <c r="Y995" s="29"/>
      <c r="Z995" s="29"/>
      <c r="AA995" s="29"/>
      <c r="AB995" s="29"/>
      <c r="AC995" s="29"/>
      <c r="AD995" s="29"/>
      <c r="AE995" s="29"/>
      <c r="AF995" s="29"/>
      <c r="AG995" s="29"/>
      <c r="AH995" s="29"/>
      <c r="AI995" s="29"/>
      <c r="AJ995" s="29"/>
      <c r="AK995" s="29"/>
      <c r="AL995" s="29"/>
      <c r="AM995" s="29"/>
      <c r="AN995" s="29"/>
      <c r="AO995" s="29"/>
      <c r="AP995" s="29"/>
      <c r="AQ995" s="29"/>
      <c r="AR995" s="29"/>
    </row>
    <row r="996" spans="1:44" ht="12.75" customHeight="1" x14ac:dyDescent="0.25">
      <c r="A996" s="30"/>
      <c r="B996" s="30"/>
      <c r="C996" s="603"/>
      <c r="D996" s="604"/>
      <c r="E996" s="604"/>
      <c r="F996" s="604"/>
      <c r="G996" s="58"/>
      <c r="H996" s="58"/>
      <c r="I996" s="30"/>
      <c r="J996" s="29"/>
      <c r="K996" s="29"/>
      <c r="L996" s="29"/>
      <c r="M996" s="29"/>
      <c r="N996" s="29"/>
      <c r="O996" s="29"/>
      <c r="P996" s="29"/>
      <c r="Q996" s="29"/>
      <c r="R996" s="29"/>
      <c r="S996" s="29"/>
      <c r="T996" s="29"/>
      <c r="U996" s="29"/>
      <c r="V996" s="29"/>
      <c r="W996" s="29"/>
      <c r="X996" s="29"/>
      <c r="Y996" s="29"/>
      <c r="Z996" s="29"/>
      <c r="AA996" s="29"/>
      <c r="AB996" s="29"/>
      <c r="AC996" s="29"/>
      <c r="AD996" s="29"/>
      <c r="AE996" s="29"/>
      <c r="AF996" s="29"/>
      <c r="AG996" s="29"/>
      <c r="AH996" s="29"/>
      <c r="AI996" s="29"/>
      <c r="AJ996" s="29"/>
      <c r="AK996" s="29"/>
      <c r="AL996" s="29"/>
      <c r="AM996" s="29"/>
      <c r="AN996" s="29"/>
      <c r="AO996" s="29"/>
      <c r="AP996" s="29"/>
      <c r="AQ996" s="29"/>
      <c r="AR996" s="29"/>
    </row>
    <row r="997" spans="1:44" ht="12.75" customHeight="1" x14ac:dyDescent="0.25">
      <c r="A997" s="30"/>
      <c r="B997" s="30"/>
      <c r="C997" s="603"/>
      <c r="D997" s="604"/>
      <c r="E997" s="604"/>
      <c r="F997" s="604"/>
      <c r="G997" s="58"/>
      <c r="H997" s="58"/>
      <c r="I997" s="30"/>
      <c r="J997" s="29"/>
      <c r="K997" s="29"/>
      <c r="L997" s="29"/>
      <c r="M997" s="29"/>
      <c r="N997" s="29"/>
      <c r="O997" s="29"/>
      <c r="P997" s="29"/>
      <c r="Q997" s="29"/>
      <c r="R997" s="29"/>
      <c r="S997" s="29"/>
      <c r="T997" s="29"/>
      <c r="U997" s="29"/>
      <c r="V997" s="29"/>
      <c r="W997" s="29"/>
      <c r="X997" s="29"/>
      <c r="Y997" s="29"/>
      <c r="Z997" s="29"/>
      <c r="AA997" s="29"/>
      <c r="AB997" s="29"/>
      <c r="AC997" s="29"/>
      <c r="AD997" s="29"/>
      <c r="AE997" s="29"/>
      <c r="AF997" s="29"/>
      <c r="AG997" s="29"/>
      <c r="AH997" s="29"/>
      <c r="AI997" s="29"/>
      <c r="AJ997" s="29"/>
      <c r="AK997" s="29"/>
      <c r="AL997" s="29"/>
      <c r="AM997" s="29"/>
      <c r="AN997" s="29"/>
      <c r="AO997" s="29"/>
      <c r="AP997" s="29"/>
      <c r="AQ997" s="29"/>
      <c r="AR997" s="29"/>
    </row>
    <row r="998" spans="1:44" ht="12.75" customHeight="1" x14ac:dyDescent="0.25">
      <c r="A998" s="30"/>
      <c r="B998" s="30"/>
      <c r="C998" s="603"/>
      <c r="D998" s="604"/>
      <c r="E998" s="604"/>
      <c r="F998" s="604"/>
      <c r="G998" s="58"/>
      <c r="H998" s="58"/>
      <c r="I998" s="30"/>
      <c r="J998" s="29"/>
      <c r="K998" s="29"/>
      <c r="L998" s="29"/>
      <c r="M998" s="29"/>
      <c r="N998" s="29"/>
      <c r="O998" s="29"/>
      <c r="P998" s="29"/>
      <c r="Q998" s="29"/>
      <c r="R998" s="29"/>
      <c r="S998" s="29"/>
      <c r="T998" s="29"/>
      <c r="U998" s="29"/>
      <c r="V998" s="29"/>
      <c r="W998" s="29"/>
      <c r="X998" s="29"/>
      <c r="Y998" s="29"/>
      <c r="Z998" s="29"/>
      <c r="AA998" s="29"/>
      <c r="AB998" s="29"/>
      <c r="AC998" s="29"/>
      <c r="AD998" s="29"/>
      <c r="AE998" s="29"/>
      <c r="AF998" s="29"/>
      <c r="AG998" s="29"/>
      <c r="AH998" s="29"/>
      <c r="AI998" s="29"/>
      <c r="AJ998" s="29"/>
      <c r="AK998" s="29"/>
      <c r="AL998" s="29"/>
      <c r="AM998" s="29"/>
      <c r="AN998" s="29"/>
      <c r="AO998" s="29"/>
      <c r="AP998" s="29"/>
      <c r="AQ998" s="29"/>
      <c r="AR998" s="29"/>
    </row>
    <row r="999" spans="1:44" ht="12.75" customHeight="1" x14ac:dyDescent="0.25">
      <c r="A999" s="30"/>
      <c r="B999" s="30"/>
      <c r="C999" s="603"/>
      <c r="D999" s="604"/>
      <c r="E999" s="604"/>
      <c r="F999" s="604"/>
      <c r="G999" s="58"/>
      <c r="H999" s="58"/>
      <c r="I999" s="30"/>
      <c r="J999" s="29"/>
      <c r="K999" s="29"/>
      <c r="L999" s="29"/>
      <c r="M999" s="29"/>
      <c r="N999" s="29"/>
      <c r="O999" s="29"/>
      <c r="P999" s="29"/>
      <c r="Q999" s="29"/>
      <c r="R999" s="29"/>
      <c r="S999" s="29"/>
      <c r="T999" s="29"/>
      <c r="U999" s="29"/>
      <c r="V999" s="29"/>
      <c r="W999" s="29"/>
      <c r="X999" s="29"/>
      <c r="Y999" s="29"/>
      <c r="Z999" s="29"/>
      <c r="AA999" s="29"/>
      <c r="AB999" s="29"/>
      <c r="AC999" s="29"/>
      <c r="AD999" s="29"/>
      <c r="AE999" s="29"/>
      <c r="AF999" s="29"/>
      <c r="AG999" s="29"/>
      <c r="AH999" s="29"/>
      <c r="AI999" s="29"/>
      <c r="AJ999" s="29"/>
      <c r="AK999" s="29"/>
      <c r="AL999" s="29"/>
      <c r="AM999" s="29"/>
      <c r="AN999" s="29"/>
      <c r="AO999" s="29"/>
      <c r="AP999" s="29"/>
      <c r="AQ999" s="29"/>
      <c r="AR999" s="29"/>
    </row>
    <row r="1000" spans="1:44" ht="12.75" customHeight="1" x14ac:dyDescent="0.25">
      <c r="A1000" s="30"/>
      <c r="B1000" s="30"/>
      <c r="C1000" s="603"/>
      <c r="D1000" s="604"/>
      <c r="E1000" s="604"/>
      <c r="F1000" s="604"/>
      <c r="G1000" s="58"/>
      <c r="H1000" s="58"/>
      <c r="I1000" s="30"/>
      <c r="J1000" s="29"/>
      <c r="K1000" s="29"/>
      <c r="L1000" s="29"/>
      <c r="M1000" s="29"/>
      <c r="N1000" s="29"/>
      <c r="O1000" s="29"/>
      <c r="P1000" s="29"/>
      <c r="Q1000" s="29"/>
      <c r="R1000" s="29"/>
      <c r="S1000" s="29"/>
      <c r="T1000" s="29"/>
      <c r="U1000" s="29"/>
      <c r="V1000" s="29"/>
      <c r="W1000" s="29"/>
      <c r="X1000" s="29"/>
      <c r="Y1000" s="29"/>
      <c r="Z1000" s="29"/>
      <c r="AA1000" s="29"/>
      <c r="AB1000" s="29"/>
      <c r="AC1000" s="29"/>
      <c r="AD1000" s="29"/>
      <c r="AE1000" s="29"/>
      <c r="AF1000" s="29"/>
      <c r="AG1000" s="29"/>
      <c r="AH1000" s="29"/>
      <c r="AI1000" s="29"/>
      <c r="AJ1000" s="29"/>
      <c r="AK1000" s="29"/>
      <c r="AL1000" s="29"/>
      <c r="AM1000" s="29"/>
      <c r="AN1000" s="29"/>
      <c r="AO1000" s="29"/>
      <c r="AP1000" s="29"/>
      <c r="AQ1000" s="29"/>
      <c r="AR1000" s="29"/>
    </row>
    <row r="1001" spans="1:44" ht="12.75" customHeight="1" x14ac:dyDescent="0.25">
      <c r="A1001" s="30"/>
      <c r="B1001" s="30"/>
      <c r="C1001" s="603"/>
      <c r="D1001" s="604"/>
      <c r="E1001" s="604"/>
      <c r="F1001" s="604"/>
      <c r="G1001" s="58"/>
      <c r="H1001" s="58"/>
      <c r="I1001" s="30"/>
      <c r="J1001" s="29"/>
      <c r="K1001" s="29"/>
      <c r="L1001" s="29"/>
      <c r="M1001" s="29"/>
      <c r="N1001" s="29"/>
      <c r="O1001" s="29"/>
      <c r="P1001" s="29"/>
      <c r="Q1001" s="29"/>
      <c r="R1001" s="29"/>
      <c r="S1001" s="29"/>
      <c r="T1001" s="29"/>
      <c r="U1001" s="29"/>
      <c r="V1001" s="29"/>
      <c r="W1001" s="29"/>
      <c r="X1001" s="29"/>
      <c r="Y1001" s="29"/>
      <c r="Z1001" s="29"/>
      <c r="AA1001" s="29"/>
      <c r="AB1001" s="29"/>
      <c r="AC1001" s="29"/>
      <c r="AD1001" s="29"/>
      <c r="AE1001" s="29"/>
      <c r="AF1001" s="29"/>
      <c r="AG1001" s="29"/>
      <c r="AH1001" s="29"/>
      <c r="AI1001" s="29"/>
      <c r="AJ1001" s="29"/>
      <c r="AK1001" s="29"/>
      <c r="AL1001" s="29"/>
      <c r="AM1001" s="29"/>
      <c r="AN1001" s="29"/>
      <c r="AO1001" s="29"/>
      <c r="AP1001" s="29"/>
      <c r="AQ1001" s="29"/>
      <c r="AR1001" s="29"/>
    </row>
    <row r="1002" spans="1:44" ht="12.75" customHeight="1" x14ac:dyDescent="0.25">
      <c r="A1002" s="30"/>
      <c r="B1002" s="30"/>
      <c r="C1002" s="603"/>
      <c r="D1002" s="604"/>
      <c r="E1002" s="604"/>
      <c r="F1002" s="604"/>
      <c r="G1002" s="58"/>
      <c r="H1002" s="58"/>
      <c r="I1002" s="30"/>
      <c r="J1002" s="29"/>
      <c r="K1002" s="29"/>
      <c r="L1002" s="29"/>
      <c r="M1002" s="29"/>
      <c r="N1002" s="29"/>
      <c r="O1002" s="29"/>
      <c r="P1002" s="29"/>
      <c r="Q1002" s="29"/>
      <c r="R1002" s="29"/>
      <c r="S1002" s="29"/>
      <c r="T1002" s="29"/>
      <c r="U1002" s="29"/>
      <c r="V1002" s="29"/>
      <c r="W1002" s="29"/>
      <c r="X1002" s="29"/>
      <c r="Y1002" s="29"/>
      <c r="Z1002" s="29"/>
      <c r="AA1002" s="29"/>
      <c r="AB1002" s="29"/>
      <c r="AC1002" s="29"/>
      <c r="AD1002" s="29"/>
      <c r="AE1002" s="29"/>
      <c r="AF1002" s="29"/>
      <c r="AG1002" s="29"/>
      <c r="AH1002" s="29"/>
      <c r="AI1002" s="29"/>
      <c r="AJ1002" s="29"/>
      <c r="AK1002" s="29"/>
      <c r="AL1002" s="29"/>
      <c r="AM1002" s="29"/>
      <c r="AN1002" s="29"/>
      <c r="AO1002" s="29"/>
      <c r="AP1002" s="29"/>
      <c r="AQ1002" s="29"/>
      <c r="AR1002" s="29"/>
    </row>
    <row r="1003" spans="1:44" ht="12.75" customHeight="1" x14ac:dyDescent="0.25">
      <c r="A1003" s="30"/>
      <c r="B1003" s="30"/>
      <c r="C1003" s="603"/>
      <c r="D1003" s="604"/>
      <c r="E1003" s="604"/>
      <c r="F1003" s="604"/>
      <c r="G1003" s="58"/>
      <c r="H1003" s="58"/>
      <c r="I1003" s="30"/>
      <c r="J1003" s="29"/>
      <c r="K1003" s="29"/>
      <c r="L1003" s="29"/>
      <c r="M1003" s="29"/>
      <c r="N1003" s="29"/>
      <c r="O1003" s="29"/>
      <c r="P1003" s="29"/>
      <c r="Q1003" s="29"/>
      <c r="R1003" s="29"/>
      <c r="S1003" s="29"/>
      <c r="T1003" s="29"/>
      <c r="U1003" s="29"/>
      <c r="V1003" s="29"/>
      <c r="W1003" s="29"/>
      <c r="X1003" s="29"/>
      <c r="Y1003" s="29"/>
      <c r="Z1003" s="29"/>
      <c r="AA1003" s="29"/>
      <c r="AB1003" s="29"/>
      <c r="AC1003" s="29"/>
      <c r="AD1003" s="29"/>
      <c r="AE1003" s="29"/>
      <c r="AF1003" s="29"/>
      <c r="AG1003" s="29"/>
      <c r="AH1003" s="29"/>
      <c r="AI1003" s="29"/>
      <c r="AJ1003" s="29"/>
      <c r="AK1003" s="29"/>
      <c r="AL1003" s="29"/>
      <c r="AM1003" s="29"/>
      <c r="AN1003" s="29"/>
      <c r="AO1003" s="29"/>
      <c r="AP1003" s="29"/>
      <c r="AQ1003" s="29"/>
      <c r="AR1003" s="29"/>
    </row>
    <row r="1004" spans="1:44" ht="12.75" customHeight="1" x14ac:dyDescent="0.25">
      <c r="A1004" s="30"/>
      <c r="B1004" s="30"/>
      <c r="C1004" s="603"/>
      <c r="D1004" s="604"/>
      <c r="E1004" s="604"/>
      <c r="F1004" s="604"/>
      <c r="G1004" s="58"/>
      <c r="H1004" s="58"/>
      <c r="I1004" s="30"/>
      <c r="J1004" s="29"/>
      <c r="K1004" s="29"/>
      <c r="L1004" s="29"/>
      <c r="M1004" s="29"/>
      <c r="N1004" s="29"/>
      <c r="O1004" s="29"/>
      <c r="P1004" s="29"/>
      <c r="Q1004" s="29"/>
      <c r="R1004" s="29"/>
      <c r="S1004" s="29"/>
      <c r="T1004" s="29"/>
      <c r="U1004" s="29"/>
      <c r="V1004" s="29"/>
      <c r="W1004" s="29"/>
      <c r="X1004" s="29"/>
      <c r="Y1004" s="29"/>
      <c r="Z1004" s="29"/>
      <c r="AA1004" s="29"/>
      <c r="AB1004" s="29"/>
      <c r="AC1004" s="29"/>
      <c r="AD1004" s="29"/>
      <c r="AE1004" s="29"/>
      <c r="AF1004" s="29"/>
      <c r="AG1004" s="29"/>
      <c r="AH1004" s="29"/>
      <c r="AI1004" s="29"/>
      <c r="AJ1004" s="29"/>
      <c r="AK1004" s="29"/>
      <c r="AL1004" s="29"/>
      <c r="AM1004" s="29"/>
      <c r="AN1004" s="29"/>
      <c r="AO1004" s="29"/>
      <c r="AP1004" s="29"/>
      <c r="AQ1004" s="29"/>
      <c r="AR1004" s="29"/>
    </row>
    <row r="1005" spans="1:44" ht="12.75" customHeight="1" x14ac:dyDescent="0.25">
      <c r="A1005" s="30"/>
      <c r="B1005" s="30"/>
      <c r="C1005" s="603"/>
      <c r="D1005" s="604"/>
      <c r="E1005" s="604"/>
      <c r="F1005" s="604"/>
      <c r="G1005" s="58"/>
      <c r="H1005" s="58"/>
      <c r="I1005" s="30"/>
      <c r="J1005" s="29"/>
      <c r="K1005" s="29"/>
      <c r="L1005" s="29"/>
      <c r="M1005" s="29"/>
      <c r="N1005" s="29"/>
      <c r="O1005" s="29"/>
      <c r="P1005" s="29"/>
      <c r="Q1005" s="29"/>
      <c r="R1005" s="29"/>
      <c r="S1005" s="29"/>
      <c r="T1005" s="29"/>
      <c r="U1005" s="29"/>
      <c r="V1005" s="29"/>
      <c r="W1005" s="29"/>
      <c r="X1005" s="29"/>
      <c r="Y1005" s="29"/>
      <c r="Z1005" s="29"/>
      <c r="AA1005" s="29"/>
      <c r="AB1005" s="29"/>
      <c r="AC1005" s="29"/>
      <c r="AD1005" s="29"/>
      <c r="AE1005" s="29"/>
      <c r="AF1005" s="29"/>
      <c r="AG1005" s="29"/>
      <c r="AH1005" s="29"/>
      <c r="AI1005" s="29"/>
      <c r="AJ1005" s="29"/>
      <c r="AK1005" s="29"/>
      <c r="AL1005" s="29"/>
      <c r="AM1005" s="29"/>
      <c r="AN1005" s="29"/>
      <c r="AO1005" s="29"/>
      <c r="AP1005" s="29"/>
      <c r="AQ1005" s="29"/>
      <c r="AR1005" s="29"/>
    </row>
    <row r="1006" spans="1:44" ht="12.75" customHeight="1" x14ac:dyDescent="0.25">
      <c r="A1006" s="30"/>
      <c r="B1006" s="30"/>
      <c r="C1006" s="603"/>
      <c r="D1006" s="604"/>
      <c r="E1006" s="604"/>
      <c r="F1006" s="604"/>
      <c r="G1006" s="58"/>
      <c r="H1006" s="58"/>
      <c r="I1006" s="30"/>
      <c r="J1006" s="29"/>
      <c r="K1006" s="29"/>
      <c r="L1006" s="29"/>
      <c r="M1006" s="29"/>
      <c r="N1006" s="29"/>
      <c r="O1006" s="29"/>
      <c r="P1006" s="29"/>
      <c r="Q1006" s="29"/>
      <c r="R1006" s="29"/>
      <c r="S1006" s="29"/>
      <c r="T1006" s="29"/>
      <c r="U1006" s="29"/>
      <c r="V1006" s="29"/>
      <c r="W1006" s="29"/>
      <c r="X1006" s="29"/>
      <c r="Y1006" s="29"/>
      <c r="Z1006" s="29"/>
      <c r="AA1006" s="29"/>
      <c r="AB1006" s="29"/>
      <c r="AC1006" s="29"/>
      <c r="AD1006" s="29"/>
      <c r="AE1006" s="29"/>
      <c r="AF1006" s="29"/>
      <c r="AG1006" s="29"/>
      <c r="AH1006" s="29"/>
      <c r="AI1006" s="29"/>
      <c r="AJ1006" s="29"/>
      <c r="AK1006" s="29"/>
      <c r="AL1006" s="29"/>
      <c r="AM1006" s="29"/>
      <c r="AN1006" s="29"/>
      <c r="AO1006" s="29"/>
      <c r="AP1006" s="29"/>
      <c r="AQ1006" s="29"/>
      <c r="AR1006" s="29"/>
    </row>
    <row r="1007" spans="1:44" ht="12.75" customHeight="1" x14ac:dyDescent="0.25">
      <c r="A1007" s="30"/>
      <c r="B1007" s="30"/>
      <c r="C1007" s="603"/>
      <c r="D1007" s="604"/>
      <c r="E1007" s="604"/>
      <c r="F1007" s="604"/>
      <c r="G1007" s="58"/>
      <c r="H1007" s="58"/>
      <c r="I1007" s="30"/>
      <c r="J1007" s="29"/>
      <c r="K1007" s="29"/>
      <c r="L1007" s="29"/>
      <c r="M1007" s="29"/>
      <c r="N1007" s="29"/>
      <c r="O1007" s="29"/>
      <c r="P1007" s="29"/>
      <c r="Q1007" s="29"/>
      <c r="R1007" s="29"/>
      <c r="S1007" s="29"/>
      <c r="T1007" s="29"/>
      <c r="U1007" s="29"/>
      <c r="V1007" s="29"/>
      <c r="W1007" s="29"/>
      <c r="X1007" s="29"/>
      <c r="Y1007" s="29"/>
      <c r="Z1007" s="29"/>
      <c r="AA1007" s="29"/>
      <c r="AB1007" s="29"/>
      <c r="AC1007" s="29"/>
      <c r="AD1007" s="29"/>
      <c r="AE1007" s="29"/>
      <c r="AF1007" s="29"/>
      <c r="AG1007" s="29"/>
      <c r="AH1007" s="29"/>
      <c r="AI1007" s="29"/>
      <c r="AJ1007" s="29"/>
      <c r="AK1007" s="29"/>
      <c r="AL1007" s="29"/>
      <c r="AM1007" s="29"/>
      <c r="AN1007" s="29"/>
      <c r="AO1007" s="29"/>
      <c r="AP1007" s="29"/>
      <c r="AQ1007" s="29"/>
      <c r="AR1007" s="29"/>
    </row>
    <row r="1008" spans="1:44" ht="12.75" customHeight="1" x14ac:dyDescent="0.25">
      <c r="A1008" s="30"/>
      <c r="B1008" s="30"/>
      <c r="C1008" s="603"/>
      <c r="D1008" s="604"/>
      <c r="E1008" s="604"/>
      <c r="F1008" s="604"/>
      <c r="G1008" s="58"/>
      <c r="H1008" s="58"/>
      <c r="I1008" s="30"/>
      <c r="J1008" s="29"/>
      <c r="K1008" s="29"/>
      <c r="L1008" s="29"/>
      <c r="M1008" s="29"/>
      <c r="N1008" s="29"/>
      <c r="O1008" s="29"/>
      <c r="P1008" s="29"/>
      <c r="Q1008" s="29"/>
      <c r="R1008" s="29"/>
      <c r="S1008" s="29"/>
      <c r="T1008" s="29"/>
      <c r="U1008" s="29"/>
      <c r="V1008" s="29"/>
      <c r="W1008" s="29"/>
      <c r="X1008" s="29"/>
      <c r="Y1008" s="29"/>
      <c r="Z1008" s="29"/>
      <c r="AA1008" s="29"/>
      <c r="AB1008" s="29"/>
      <c r="AC1008" s="29"/>
      <c r="AD1008" s="29"/>
      <c r="AE1008" s="29"/>
      <c r="AF1008" s="29"/>
      <c r="AG1008" s="29"/>
      <c r="AH1008" s="29"/>
      <c r="AI1008" s="29"/>
      <c r="AJ1008" s="29"/>
      <c r="AK1008" s="29"/>
      <c r="AL1008" s="29"/>
      <c r="AM1008" s="29"/>
      <c r="AN1008" s="29"/>
      <c r="AO1008" s="29"/>
      <c r="AP1008" s="29"/>
      <c r="AQ1008" s="29"/>
      <c r="AR1008" s="29"/>
    </row>
    <row r="1009" spans="1:44" ht="12.75" customHeight="1" x14ac:dyDescent="0.25">
      <c r="A1009" s="30"/>
      <c r="B1009" s="30"/>
      <c r="C1009" s="603"/>
      <c r="D1009" s="604"/>
      <c r="E1009" s="604"/>
      <c r="F1009" s="604"/>
      <c r="G1009" s="58"/>
      <c r="H1009" s="58"/>
      <c r="I1009" s="30"/>
      <c r="J1009" s="29"/>
      <c r="K1009" s="29"/>
      <c r="L1009" s="29"/>
      <c r="M1009" s="29"/>
      <c r="N1009" s="29"/>
      <c r="O1009" s="29"/>
      <c r="P1009" s="29"/>
      <c r="Q1009" s="29"/>
      <c r="R1009" s="29"/>
      <c r="S1009" s="29"/>
      <c r="T1009" s="29"/>
      <c r="U1009" s="29"/>
      <c r="V1009" s="29"/>
      <c r="W1009" s="29"/>
      <c r="X1009" s="29"/>
      <c r="Y1009" s="29"/>
      <c r="Z1009" s="29"/>
      <c r="AA1009" s="29"/>
      <c r="AB1009" s="29"/>
      <c r="AC1009" s="29"/>
      <c r="AD1009" s="29"/>
      <c r="AE1009" s="29"/>
      <c r="AF1009" s="29"/>
      <c r="AG1009" s="29"/>
      <c r="AH1009" s="29"/>
      <c r="AI1009" s="29"/>
      <c r="AJ1009" s="29"/>
      <c r="AK1009" s="29"/>
      <c r="AL1009" s="29"/>
      <c r="AM1009" s="29"/>
      <c r="AN1009" s="29"/>
      <c r="AO1009" s="29"/>
      <c r="AP1009" s="29"/>
      <c r="AQ1009" s="29"/>
      <c r="AR1009" s="29"/>
    </row>
    <row r="1010" spans="1:44" ht="12.75" customHeight="1" x14ac:dyDescent="0.25">
      <c r="A1010" s="30"/>
      <c r="B1010" s="30"/>
      <c r="C1010" s="603"/>
      <c r="D1010" s="604"/>
      <c r="E1010" s="604"/>
      <c r="F1010" s="604"/>
      <c r="G1010" s="58"/>
      <c r="H1010" s="58"/>
      <c r="I1010" s="30"/>
      <c r="J1010" s="29"/>
      <c r="K1010" s="29"/>
      <c r="L1010" s="29"/>
      <c r="M1010" s="29"/>
      <c r="N1010" s="29"/>
      <c r="O1010" s="29"/>
      <c r="P1010" s="29"/>
      <c r="Q1010" s="29"/>
      <c r="R1010" s="29"/>
      <c r="S1010" s="29"/>
      <c r="T1010" s="29"/>
      <c r="U1010" s="29"/>
      <c r="V1010" s="29"/>
      <c r="W1010" s="29"/>
      <c r="X1010" s="29"/>
      <c r="Y1010" s="29"/>
      <c r="Z1010" s="29"/>
      <c r="AA1010" s="29"/>
      <c r="AB1010" s="29"/>
      <c r="AC1010" s="29"/>
      <c r="AD1010" s="29"/>
      <c r="AE1010" s="29"/>
      <c r="AF1010" s="29"/>
      <c r="AG1010" s="29"/>
      <c r="AH1010" s="29"/>
      <c r="AI1010" s="29"/>
      <c r="AJ1010" s="29"/>
      <c r="AK1010" s="29"/>
      <c r="AL1010" s="29"/>
      <c r="AM1010" s="29"/>
      <c r="AN1010" s="29"/>
      <c r="AO1010" s="29"/>
      <c r="AP1010" s="29"/>
      <c r="AQ1010" s="29"/>
      <c r="AR1010" s="29"/>
    </row>
    <row r="1011" spans="1:44" ht="12.75" customHeight="1" x14ac:dyDescent="0.25">
      <c r="A1011" s="30"/>
      <c r="B1011" s="30"/>
      <c r="C1011" s="603"/>
      <c r="D1011" s="604"/>
      <c r="E1011" s="604"/>
      <c r="F1011" s="604"/>
      <c r="G1011" s="58"/>
      <c r="H1011" s="58"/>
      <c r="I1011" s="30"/>
      <c r="J1011" s="29"/>
      <c r="K1011" s="29"/>
      <c r="L1011" s="29"/>
      <c r="M1011" s="29"/>
      <c r="N1011" s="29"/>
      <c r="O1011" s="29"/>
      <c r="P1011" s="29"/>
      <c r="Q1011" s="29"/>
      <c r="R1011" s="29"/>
      <c r="S1011" s="29"/>
      <c r="T1011" s="29"/>
      <c r="U1011" s="29"/>
      <c r="V1011" s="29"/>
      <c r="W1011" s="29"/>
      <c r="X1011" s="29"/>
      <c r="Y1011" s="29"/>
      <c r="Z1011" s="29"/>
      <c r="AA1011" s="29"/>
      <c r="AB1011" s="29"/>
      <c r="AC1011" s="29"/>
      <c r="AD1011" s="29"/>
      <c r="AE1011" s="29"/>
      <c r="AF1011" s="29"/>
      <c r="AG1011" s="29"/>
      <c r="AH1011" s="29"/>
      <c r="AI1011" s="29"/>
      <c r="AJ1011" s="29"/>
      <c r="AK1011" s="29"/>
      <c r="AL1011" s="29"/>
      <c r="AM1011" s="29"/>
      <c r="AN1011" s="29"/>
      <c r="AO1011" s="29"/>
      <c r="AP1011" s="29"/>
      <c r="AQ1011" s="29"/>
      <c r="AR1011" s="29"/>
    </row>
    <row r="1012" spans="1:44" ht="12.75" customHeight="1" x14ac:dyDescent="0.25">
      <c r="A1012" s="30"/>
      <c r="B1012" s="30"/>
      <c r="C1012" s="603"/>
      <c r="D1012" s="604"/>
      <c r="E1012" s="604"/>
      <c r="F1012" s="604"/>
      <c r="G1012" s="58"/>
      <c r="H1012" s="58"/>
      <c r="I1012" s="30"/>
      <c r="J1012" s="29"/>
      <c r="K1012" s="29"/>
      <c r="L1012" s="29"/>
      <c r="M1012" s="29"/>
      <c r="N1012" s="29"/>
      <c r="O1012" s="29"/>
      <c r="P1012" s="29"/>
      <c r="Q1012" s="29"/>
      <c r="R1012" s="29"/>
      <c r="S1012" s="29"/>
      <c r="T1012" s="29"/>
      <c r="U1012" s="29"/>
      <c r="V1012" s="29"/>
      <c r="W1012" s="29"/>
      <c r="X1012" s="29"/>
      <c r="Y1012" s="29"/>
      <c r="Z1012" s="29"/>
      <c r="AA1012" s="29"/>
      <c r="AB1012" s="29"/>
      <c r="AC1012" s="29"/>
      <c r="AD1012" s="29"/>
      <c r="AE1012" s="29"/>
      <c r="AF1012" s="29"/>
      <c r="AG1012" s="29"/>
      <c r="AH1012" s="29"/>
      <c r="AI1012" s="29"/>
      <c r="AJ1012" s="29"/>
      <c r="AK1012" s="29"/>
      <c r="AL1012" s="29"/>
      <c r="AM1012" s="29"/>
      <c r="AN1012" s="29"/>
      <c r="AO1012" s="29"/>
      <c r="AP1012" s="29"/>
      <c r="AQ1012" s="29"/>
      <c r="AR1012" s="29"/>
    </row>
    <row r="1013" spans="1:44" ht="12.75" customHeight="1" x14ac:dyDescent="0.25">
      <c r="A1013" s="30"/>
      <c r="B1013" s="30"/>
      <c r="C1013" s="603"/>
      <c r="D1013" s="604"/>
      <c r="E1013" s="604"/>
      <c r="F1013" s="604"/>
      <c r="G1013" s="58"/>
      <c r="H1013" s="58"/>
      <c r="I1013" s="30"/>
      <c r="J1013" s="29"/>
      <c r="K1013" s="29"/>
      <c r="L1013" s="29"/>
      <c r="M1013" s="29"/>
      <c r="N1013" s="29"/>
      <c r="O1013" s="29"/>
      <c r="P1013" s="29"/>
      <c r="Q1013" s="29"/>
      <c r="R1013" s="29"/>
      <c r="S1013" s="29"/>
      <c r="T1013" s="29"/>
      <c r="U1013" s="29"/>
      <c r="V1013" s="29"/>
      <c r="W1013" s="29"/>
      <c r="X1013" s="29"/>
      <c r="Y1013" s="29"/>
      <c r="Z1013" s="29"/>
      <c r="AA1013" s="29"/>
      <c r="AB1013" s="29"/>
      <c r="AC1013" s="29"/>
      <c r="AD1013" s="29"/>
      <c r="AE1013" s="29"/>
      <c r="AF1013" s="29"/>
      <c r="AG1013" s="29"/>
      <c r="AH1013" s="29"/>
      <c r="AI1013" s="29"/>
      <c r="AJ1013" s="29"/>
      <c r="AK1013" s="29"/>
      <c r="AL1013" s="29"/>
      <c r="AM1013" s="29"/>
      <c r="AN1013" s="29"/>
      <c r="AO1013" s="29"/>
      <c r="AP1013" s="29"/>
      <c r="AQ1013" s="29"/>
      <c r="AR1013" s="29"/>
    </row>
    <row r="1014" spans="1:44" ht="12.75" customHeight="1" x14ac:dyDescent="0.25">
      <c r="A1014" s="30"/>
      <c r="B1014" s="30"/>
      <c r="C1014" s="603"/>
      <c r="D1014" s="604"/>
      <c r="E1014" s="604"/>
      <c r="F1014" s="604"/>
      <c r="G1014" s="58"/>
      <c r="H1014" s="58"/>
      <c r="I1014" s="30"/>
      <c r="J1014" s="29"/>
      <c r="K1014" s="29"/>
      <c r="L1014" s="29"/>
      <c r="M1014" s="29"/>
      <c r="N1014" s="29"/>
      <c r="O1014" s="29"/>
      <c r="P1014" s="29"/>
      <c r="Q1014" s="29"/>
      <c r="R1014" s="29"/>
      <c r="S1014" s="29"/>
      <c r="T1014" s="29"/>
      <c r="U1014" s="29"/>
      <c r="V1014" s="29"/>
      <c r="W1014" s="29"/>
      <c r="X1014" s="29"/>
      <c r="Y1014" s="29"/>
      <c r="Z1014" s="29"/>
      <c r="AA1014" s="29"/>
      <c r="AB1014" s="29"/>
      <c r="AC1014" s="29"/>
      <c r="AD1014" s="29"/>
      <c r="AE1014" s="29"/>
      <c r="AF1014" s="29"/>
      <c r="AG1014" s="29"/>
      <c r="AH1014" s="29"/>
      <c r="AI1014" s="29"/>
      <c r="AJ1014" s="29"/>
      <c r="AK1014" s="29"/>
      <c r="AL1014" s="29"/>
      <c r="AM1014" s="29"/>
      <c r="AN1014" s="29"/>
      <c r="AO1014" s="29"/>
      <c r="AP1014" s="29"/>
      <c r="AQ1014" s="29"/>
      <c r="AR1014" s="29"/>
    </row>
    <row r="1015" spans="1:44" ht="12.75" customHeight="1" x14ac:dyDescent="0.25">
      <c r="A1015" s="30"/>
      <c r="B1015" s="30"/>
      <c r="C1015" s="603"/>
      <c r="D1015" s="604"/>
      <c r="E1015" s="604"/>
      <c r="F1015" s="604"/>
      <c r="G1015" s="58"/>
      <c r="H1015" s="58"/>
      <c r="I1015" s="30"/>
      <c r="J1015" s="29"/>
      <c r="K1015" s="29"/>
      <c r="L1015" s="29"/>
      <c r="M1015" s="29"/>
      <c r="N1015" s="29"/>
      <c r="O1015" s="29"/>
      <c r="P1015" s="29"/>
      <c r="Q1015" s="29"/>
      <c r="R1015" s="29"/>
      <c r="S1015" s="29"/>
      <c r="T1015" s="29"/>
      <c r="U1015" s="29"/>
      <c r="V1015" s="29"/>
      <c r="W1015" s="29"/>
      <c r="X1015" s="29"/>
      <c r="Y1015" s="29"/>
      <c r="Z1015" s="29"/>
      <c r="AA1015" s="29"/>
      <c r="AB1015" s="29"/>
      <c r="AC1015" s="29"/>
      <c r="AD1015" s="29"/>
      <c r="AE1015" s="29"/>
      <c r="AF1015" s="29"/>
      <c r="AG1015" s="29"/>
      <c r="AH1015" s="29"/>
      <c r="AI1015" s="29"/>
      <c r="AJ1015" s="29"/>
      <c r="AK1015" s="29"/>
      <c r="AL1015" s="29"/>
      <c r="AM1015" s="29"/>
      <c r="AN1015" s="29"/>
      <c r="AO1015" s="29"/>
      <c r="AP1015" s="29"/>
      <c r="AQ1015" s="29"/>
      <c r="AR1015" s="29"/>
    </row>
    <row r="1016" spans="1:44" ht="12.75" customHeight="1" x14ac:dyDescent="0.25">
      <c r="A1016" s="30"/>
      <c r="B1016" s="30"/>
      <c r="C1016" s="603"/>
      <c r="D1016" s="604"/>
      <c r="E1016" s="604"/>
      <c r="F1016" s="604"/>
      <c r="G1016" s="58"/>
      <c r="H1016" s="58"/>
      <c r="I1016" s="30"/>
      <c r="J1016" s="29"/>
      <c r="K1016" s="29"/>
      <c r="L1016" s="29"/>
      <c r="M1016" s="29"/>
      <c r="N1016" s="29"/>
      <c r="O1016" s="29"/>
      <c r="P1016" s="29"/>
      <c r="Q1016" s="29"/>
      <c r="R1016" s="29"/>
      <c r="S1016" s="29"/>
      <c r="T1016" s="29"/>
      <c r="U1016" s="29"/>
      <c r="V1016" s="29"/>
      <c r="W1016" s="29"/>
      <c r="X1016" s="29"/>
      <c r="Y1016" s="29"/>
      <c r="Z1016" s="29"/>
      <c r="AA1016" s="29"/>
      <c r="AB1016" s="29"/>
      <c r="AC1016" s="29"/>
      <c r="AD1016" s="29"/>
      <c r="AE1016" s="29"/>
      <c r="AF1016" s="29"/>
      <c r="AG1016" s="29"/>
      <c r="AH1016" s="29"/>
      <c r="AI1016" s="29"/>
      <c r="AJ1016" s="29"/>
      <c r="AK1016" s="29"/>
      <c r="AL1016" s="29"/>
      <c r="AM1016" s="29"/>
      <c r="AN1016" s="29"/>
      <c r="AO1016" s="29"/>
      <c r="AP1016" s="29"/>
      <c r="AQ1016" s="29"/>
      <c r="AR1016" s="29"/>
    </row>
    <row r="1017" spans="1:44" ht="12.75" customHeight="1" x14ac:dyDescent="0.25">
      <c r="A1017" s="30"/>
      <c r="B1017" s="30"/>
      <c r="C1017" s="603"/>
      <c r="D1017" s="604"/>
      <c r="E1017" s="604"/>
      <c r="F1017" s="604"/>
      <c r="G1017" s="58"/>
      <c r="H1017" s="58"/>
      <c r="I1017" s="30"/>
      <c r="J1017" s="29"/>
      <c r="K1017" s="29"/>
      <c r="L1017" s="29"/>
      <c r="M1017" s="29"/>
      <c r="N1017" s="29"/>
      <c r="O1017" s="29"/>
      <c r="P1017" s="29"/>
      <c r="Q1017" s="29"/>
      <c r="R1017" s="29"/>
      <c r="S1017" s="29"/>
      <c r="T1017" s="29"/>
      <c r="U1017" s="29"/>
      <c r="V1017" s="29"/>
      <c r="W1017" s="29"/>
      <c r="X1017" s="29"/>
      <c r="Y1017" s="29"/>
      <c r="Z1017" s="29"/>
      <c r="AA1017" s="29"/>
      <c r="AB1017" s="29"/>
      <c r="AC1017" s="29"/>
      <c r="AD1017" s="29"/>
      <c r="AE1017" s="29"/>
      <c r="AF1017" s="29"/>
      <c r="AG1017" s="29"/>
      <c r="AH1017" s="29"/>
      <c r="AI1017" s="29"/>
      <c r="AJ1017" s="29"/>
      <c r="AK1017" s="29"/>
      <c r="AL1017" s="29"/>
      <c r="AM1017" s="29"/>
      <c r="AN1017" s="29"/>
      <c r="AO1017" s="29"/>
      <c r="AP1017" s="29"/>
      <c r="AQ1017" s="29"/>
      <c r="AR1017" s="29"/>
    </row>
    <row r="1018" spans="1:44" ht="12.75" customHeight="1" x14ac:dyDescent="0.25">
      <c r="A1018" s="30"/>
      <c r="B1018" s="30"/>
      <c r="C1018" s="603"/>
      <c r="D1018" s="604"/>
      <c r="E1018" s="604"/>
      <c r="F1018" s="604"/>
      <c r="G1018" s="58"/>
      <c r="H1018" s="58"/>
      <c r="I1018" s="30"/>
      <c r="J1018" s="29"/>
      <c r="K1018" s="29"/>
      <c r="L1018" s="29"/>
      <c r="M1018" s="29"/>
      <c r="N1018" s="29"/>
      <c r="O1018" s="29"/>
      <c r="P1018" s="29"/>
      <c r="Q1018" s="29"/>
      <c r="R1018" s="29"/>
      <c r="S1018" s="29"/>
      <c r="T1018" s="29"/>
      <c r="U1018" s="29"/>
      <c r="V1018" s="29"/>
      <c r="W1018" s="29"/>
      <c r="X1018" s="29"/>
      <c r="Y1018" s="29"/>
      <c r="Z1018" s="29"/>
      <c r="AA1018" s="29"/>
      <c r="AB1018" s="29"/>
      <c r="AC1018" s="29"/>
      <c r="AD1018" s="29"/>
      <c r="AE1018" s="29"/>
      <c r="AF1018" s="29"/>
      <c r="AG1018" s="29"/>
      <c r="AH1018" s="29"/>
      <c r="AI1018" s="29"/>
      <c r="AJ1018" s="29"/>
      <c r="AK1018" s="29"/>
      <c r="AL1018" s="29"/>
      <c r="AM1018" s="29"/>
      <c r="AN1018" s="29"/>
      <c r="AO1018" s="29"/>
      <c r="AP1018" s="29"/>
      <c r="AQ1018" s="29"/>
      <c r="AR1018" s="29"/>
    </row>
    <row r="1019" spans="1:44" ht="12.75" customHeight="1" x14ac:dyDescent="0.25">
      <c r="A1019" s="30"/>
      <c r="B1019" s="30"/>
      <c r="C1019" s="603"/>
      <c r="D1019" s="604"/>
      <c r="E1019" s="604"/>
      <c r="F1019" s="604"/>
      <c r="G1019" s="58"/>
      <c r="H1019" s="58"/>
      <c r="I1019" s="30"/>
      <c r="J1019" s="29"/>
      <c r="K1019" s="29"/>
      <c r="L1019" s="29"/>
      <c r="M1019" s="29"/>
      <c r="N1019" s="29"/>
      <c r="O1019" s="29"/>
      <c r="P1019" s="29"/>
      <c r="Q1019" s="29"/>
      <c r="R1019" s="29"/>
      <c r="S1019" s="29"/>
      <c r="T1019" s="29"/>
      <c r="U1019" s="29"/>
      <c r="V1019" s="29"/>
      <c r="W1019" s="29"/>
      <c r="X1019" s="29"/>
      <c r="Y1019" s="29"/>
      <c r="Z1019" s="29"/>
      <c r="AA1019" s="29"/>
      <c r="AB1019" s="29"/>
      <c r="AC1019" s="29"/>
      <c r="AD1019" s="29"/>
      <c r="AE1019" s="29"/>
      <c r="AF1019" s="29"/>
      <c r="AG1019" s="29"/>
      <c r="AH1019" s="29"/>
      <c r="AI1019" s="29"/>
      <c r="AJ1019" s="29"/>
      <c r="AK1019" s="29"/>
      <c r="AL1019" s="29"/>
      <c r="AM1019" s="29"/>
      <c r="AN1019" s="29"/>
      <c r="AO1019" s="29"/>
      <c r="AP1019" s="29"/>
      <c r="AQ1019" s="29"/>
      <c r="AR1019" s="29"/>
    </row>
    <row r="1020" spans="1:44" ht="12.75" customHeight="1" x14ac:dyDescent="0.25">
      <c r="A1020" s="30"/>
      <c r="B1020" s="30"/>
      <c r="C1020" s="603"/>
      <c r="D1020" s="604"/>
      <c r="E1020" s="604"/>
      <c r="F1020" s="604"/>
      <c r="G1020" s="58"/>
      <c r="H1020" s="58"/>
      <c r="I1020" s="30"/>
      <c r="J1020" s="29"/>
      <c r="K1020" s="29"/>
      <c r="L1020" s="29"/>
      <c r="M1020" s="29"/>
      <c r="N1020" s="29"/>
      <c r="O1020" s="29"/>
      <c r="P1020" s="29"/>
      <c r="Q1020" s="29"/>
      <c r="R1020" s="29"/>
      <c r="S1020" s="29"/>
      <c r="T1020" s="29"/>
      <c r="U1020" s="29"/>
      <c r="V1020" s="29"/>
      <c r="W1020" s="29"/>
      <c r="X1020" s="29"/>
      <c r="Y1020" s="29"/>
      <c r="Z1020" s="29"/>
      <c r="AA1020" s="29"/>
      <c r="AB1020" s="29"/>
      <c r="AC1020" s="29"/>
      <c r="AD1020" s="29"/>
      <c r="AE1020" s="29"/>
      <c r="AF1020" s="29"/>
      <c r="AG1020" s="29"/>
      <c r="AH1020" s="29"/>
      <c r="AI1020" s="29"/>
      <c r="AJ1020" s="29"/>
      <c r="AK1020" s="29"/>
      <c r="AL1020" s="29"/>
      <c r="AM1020" s="29"/>
      <c r="AN1020" s="29"/>
      <c r="AO1020" s="29"/>
      <c r="AP1020" s="29"/>
      <c r="AQ1020" s="29"/>
      <c r="AR1020" s="29"/>
    </row>
    <row r="1021" spans="1:44" ht="12.75" customHeight="1" x14ac:dyDescent="0.25">
      <c r="A1021" s="30"/>
      <c r="B1021" s="30"/>
      <c r="C1021" s="603"/>
      <c r="D1021" s="604"/>
      <c r="E1021" s="604"/>
      <c r="F1021" s="604"/>
      <c r="G1021" s="58"/>
      <c r="H1021" s="58"/>
      <c r="I1021" s="30"/>
      <c r="J1021" s="29"/>
      <c r="K1021" s="29"/>
      <c r="L1021" s="29"/>
      <c r="M1021" s="29"/>
      <c r="N1021" s="29"/>
      <c r="O1021" s="29"/>
      <c r="P1021" s="29"/>
      <c r="Q1021" s="29"/>
      <c r="R1021" s="29"/>
      <c r="S1021" s="29"/>
      <c r="T1021" s="29"/>
      <c r="U1021" s="29"/>
      <c r="V1021" s="29"/>
      <c r="W1021" s="29"/>
      <c r="X1021" s="29"/>
      <c r="Y1021" s="29"/>
      <c r="Z1021" s="29"/>
      <c r="AA1021" s="29"/>
      <c r="AB1021" s="29"/>
      <c r="AC1021" s="29"/>
      <c r="AD1021" s="29"/>
      <c r="AE1021" s="29"/>
      <c r="AF1021" s="29"/>
      <c r="AG1021" s="29"/>
      <c r="AH1021" s="29"/>
      <c r="AI1021" s="29"/>
      <c r="AJ1021" s="29"/>
      <c r="AK1021" s="29"/>
      <c r="AL1021" s="29"/>
      <c r="AM1021" s="29"/>
      <c r="AN1021" s="29"/>
      <c r="AO1021" s="29"/>
      <c r="AP1021" s="29"/>
      <c r="AQ1021" s="29"/>
      <c r="AR1021" s="29"/>
    </row>
    <row r="1022" spans="1:44" ht="12.75" customHeight="1" x14ac:dyDescent="0.25">
      <c r="A1022" s="30"/>
      <c r="B1022" s="30"/>
      <c r="C1022" s="603"/>
      <c r="D1022" s="604"/>
      <c r="E1022" s="604"/>
      <c r="F1022" s="604"/>
      <c r="G1022" s="58"/>
      <c r="H1022" s="58"/>
      <c r="I1022" s="30"/>
      <c r="J1022" s="29"/>
      <c r="K1022" s="29"/>
      <c r="L1022" s="29"/>
      <c r="M1022" s="29"/>
      <c r="N1022" s="29"/>
      <c r="O1022" s="29"/>
      <c r="P1022" s="29"/>
      <c r="Q1022" s="29"/>
      <c r="R1022" s="29"/>
      <c r="S1022" s="29"/>
      <c r="T1022" s="29"/>
      <c r="U1022" s="29"/>
      <c r="V1022" s="29"/>
      <c r="W1022" s="29"/>
      <c r="X1022" s="29"/>
      <c r="Y1022" s="29"/>
      <c r="Z1022" s="29"/>
      <c r="AA1022" s="29"/>
      <c r="AB1022" s="29"/>
      <c r="AC1022" s="29"/>
      <c r="AD1022" s="29"/>
      <c r="AE1022" s="29"/>
      <c r="AF1022" s="29"/>
      <c r="AG1022" s="29"/>
      <c r="AH1022" s="29"/>
      <c r="AI1022" s="29"/>
      <c r="AJ1022" s="29"/>
      <c r="AK1022" s="29"/>
      <c r="AL1022" s="29"/>
      <c r="AM1022" s="29"/>
      <c r="AN1022" s="29"/>
      <c r="AO1022" s="29"/>
      <c r="AP1022" s="29"/>
      <c r="AQ1022" s="29"/>
      <c r="AR1022" s="29"/>
    </row>
    <row r="1023" spans="1:44" ht="12.75" customHeight="1" x14ac:dyDescent="0.25">
      <c r="A1023" s="30"/>
      <c r="B1023" s="30"/>
      <c r="C1023" s="603"/>
      <c r="D1023" s="604"/>
      <c r="E1023" s="604"/>
      <c r="F1023" s="604"/>
      <c r="G1023" s="58"/>
      <c r="H1023" s="58"/>
      <c r="I1023" s="30"/>
      <c r="J1023" s="29"/>
      <c r="K1023" s="29"/>
      <c r="L1023" s="29"/>
      <c r="M1023" s="29"/>
      <c r="N1023" s="29"/>
      <c r="O1023" s="29"/>
      <c r="P1023" s="29"/>
      <c r="Q1023" s="29"/>
      <c r="R1023" s="29"/>
      <c r="S1023" s="29"/>
      <c r="T1023" s="29"/>
      <c r="U1023" s="29"/>
      <c r="V1023" s="29"/>
      <c r="W1023" s="29"/>
      <c r="X1023" s="29"/>
      <c r="Y1023" s="29"/>
      <c r="Z1023" s="29"/>
      <c r="AA1023" s="29"/>
      <c r="AB1023" s="29"/>
      <c r="AC1023" s="29"/>
      <c r="AD1023" s="29"/>
      <c r="AE1023" s="29"/>
      <c r="AF1023" s="29"/>
      <c r="AG1023" s="29"/>
      <c r="AH1023" s="29"/>
      <c r="AI1023" s="29"/>
      <c r="AJ1023" s="29"/>
      <c r="AK1023" s="29"/>
      <c r="AL1023" s="29"/>
      <c r="AM1023" s="29"/>
      <c r="AN1023" s="29"/>
      <c r="AO1023" s="29"/>
      <c r="AP1023" s="29"/>
      <c r="AQ1023" s="29"/>
      <c r="AR1023" s="29"/>
    </row>
    <row r="1024" spans="1:44" ht="12.75" customHeight="1" x14ac:dyDescent="0.25">
      <c r="A1024" s="30"/>
      <c r="B1024" s="30"/>
      <c r="C1024" s="603"/>
      <c r="D1024" s="604"/>
      <c r="E1024" s="604"/>
      <c r="F1024" s="604"/>
      <c r="G1024" s="58"/>
      <c r="H1024" s="58"/>
      <c r="I1024" s="30"/>
      <c r="J1024" s="29"/>
      <c r="K1024" s="29"/>
      <c r="L1024" s="29"/>
      <c r="M1024" s="29"/>
      <c r="N1024" s="29"/>
      <c r="O1024" s="29"/>
      <c r="P1024" s="29"/>
      <c r="Q1024" s="29"/>
      <c r="R1024" s="29"/>
      <c r="S1024" s="29"/>
      <c r="T1024" s="29"/>
      <c r="U1024" s="29"/>
      <c r="V1024" s="29"/>
      <c r="W1024" s="29"/>
      <c r="X1024" s="29"/>
      <c r="Y1024" s="29"/>
      <c r="Z1024" s="29"/>
      <c r="AA1024" s="29"/>
      <c r="AB1024" s="29"/>
      <c r="AC1024" s="29"/>
      <c r="AD1024" s="29"/>
      <c r="AE1024" s="29"/>
      <c r="AF1024" s="29"/>
      <c r="AG1024" s="29"/>
      <c r="AH1024" s="29"/>
      <c r="AI1024" s="29"/>
      <c r="AJ1024" s="29"/>
      <c r="AK1024" s="29"/>
      <c r="AL1024" s="29"/>
      <c r="AM1024" s="29"/>
      <c r="AN1024" s="29"/>
      <c r="AO1024" s="29"/>
      <c r="AP1024" s="29"/>
      <c r="AQ1024" s="29"/>
      <c r="AR1024" s="29"/>
    </row>
    <row r="1025" spans="1:44" ht="12.75" customHeight="1" x14ac:dyDescent="0.25">
      <c r="A1025" s="30"/>
      <c r="B1025" s="30"/>
      <c r="C1025" s="603"/>
      <c r="D1025" s="604"/>
      <c r="E1025" s="604"/>
      <c r="F1025" s="604"/>
      <c r="G1025" s="58"/>
      <c r="H1025" s="58"/>
      <c r="I1025" s="30"/>
      <c r="J1025" s="29"/>
      <c r="K1025" s="29"/>
      <c r="L1025" s="29"/>
      <c r="M1025" s="29"/>
      <c r="N1025" s="29"/>
      <c r="O1025" s="29"/>
      <c r="P1025" s="29"/>
      <c r="Q1025" s="29"/>
      <c r="R1025" s="29"/>
      <c r="S1025" s="29"/>
      <c r="T1025" s="29"/>
      <c r="U1025" s="29"/>
      <c r="V1025" s="29"/>
      <c r="W1025" s="29"/>
      <c r="X1025" s="29"/>
      <c r="Y1025" s="29"/>
      <c r="Z1025" s="29"/>
      <c r="AA1025" s="29"/>
      <c r="AB1025" s="29"/>
      <c r="AC1025" s="29"/>
      <c r="AD1025" s="29"/>
      <c r="AE1025" s="29"/>
      <c r="AF1025" s="29"/>
      <c r="AG1025" s="29"/>
      <c r="AH1025" s="29"/>
      <c r="AI1025" s="29"/>
      <c r="AJ1025" s="29"/>
      <c r="AK1025" s="29"/>
      <c r="AL1025" s="29"/>
      <c r="AM1025" s="29"/>
      <c r="AN1025" s="29"/>
      <c r="AO1025" s="29"/>
      <c r="AP1025" s="29"/>
      <c r="AQ1025" s="29"/>
      <c r="AR1025" s="29"/>
    </row>
    <row r="1026" spans="1:44" ht="12.75" customHeight="1" x14ac:dyDescent="0.25">
      <c r="A1026" s="30"/>
      <c r="B1026" s="30"/>
      <c r="C1026" s="603"/>
      <c r="D1026" s="604"/>
      <c r="E1026" s="604"/>
      <c r="F1026" s="604"/>
      <c r="G1026" s="58"/>
      <c r="H1026" s="58"/>
      <c r="I1026" s="30"/>
      <c r="J1026" s="29"/>
      <c r="K1026" s="29"/>
      <c r="L1026" s="29"/>
      <c r="M1026" s="29"/>
      <c r="N1026" s="29"/>
      <c r="O1026" s="29"/>
      <c r="P1026" s="29"/>
      <c r="Q1026" s="29"/>
      <c r="R1026" s="29"/>
      <c r="S1026" s="29"/>
      <c r="T1026" s="29"/>
      <c r="U1026" s="29"/>
      <c r="V1026" s="29"/>
      <c r="W1026" s="29"/>
      <c r="X1026" s="29"/>
      <c r="Y1026" s="29"/>
      <c r="Z1026" s="29"/>
      <c r="AA1026" s="29"/>
      <c r="AB1026" s="29"/>
      <c r="AC1026" s="29"/>
      <c r="AD1026" s="29"/>
      <c r="AE1026" s="29"/>
      <c r="AF1026" s="29"/>
      <c r="AG1026" s="29"/>
      <c r="AH1026" s="29"/>
      <c r="AI1026" s="29"/>
      <c r="AJ1026" s="29"/>
      <c r="AK1026" s="29"/>
      <c r="AL1026" s="29"/>
      <c r="AM1026" s="29"/>
      <c r="AN1026" s="29"/>
      <c r="AO1026" s="29"/>
      <c r="AP1026" s="29"/>
      <c r="AQ1026" s="29"/>
      <c r="AR1026" s="29"/>
    </row>
    <row r="1027" spans="1:44" ht="12.75" customHeight="1" x14ac:dyDescent="0.25">
      <c r="A1027" s="30"/>
      <c r="B1027" s="30"/>
      <c r="C1027" s="603"/>
      <c r="D1027" s="604"/>
      <c r="E1027" s="604"/>
      <c r="F1027" s="604"/>
      <c r="G1027" s="58"/>
      <c r="H1027" s="58"/>
      <c r="I1027" s="30"/>
      <c r="J1027" s="29"/>
      <c r="K1027" s="29"/>
      <c r="L1027" s="29"/>
      <c r="M1027" s="29"/>
      <c r="N1027" s="29"/>
      <c r="O1027" s="29"/>
      <c r="P1027" s="29"/>
      <c r="Q1027" s="29"/>
      <c r="R1027" s="29"/>
      <c r="S1027" s="29"/>
      <c r="T1027" s="29"/>
      <c r="U1027" s="29"/>
      <c r="V1027" s="29"/>
      <c r="W1027" s="29"/>
      <c r="X1027" s="29"/>
      <c r="Y1027" s="29"/>
      <c r="Z1027" s="29"/>
      <c r="AA1027" s="29"/>
      <c r="AB1027" s="29"/>
      <c r="AC1027" s="29"/>
      <c r="AD1027" s="29"/>
      <c r="AE1027" s="29"/>
      <c r="AF1027" s="29"/>
      <c r="AG1027" s="29"/>
      <c r="AH1027" s="29"/>
      <c r="AI1027" s="29"/>
      <c r="AJ1027" s="29"/>
      <c r="AK1027" s="29"/>
      <c r="AL1027" s="29"/>
      <c r="AM1027" s="29"/>
      <c r="AN1027" s="29"/>
      <c r="AO1027" s="29"/>
      <c r="AP1027" s="29"/>
      <c r="AQ1027" s="29"/>
      <c r="AR1027" s="29"/>
    </row>
    <row r="1028" spans="1:44" ht="12.75" customHeight="1" x14ac:dyDescent="0.25">
      <c r="A1028" s="30"/>
      <c r="B1028" s="30"/>
      <c r="C1028" s="603"/>
      <c r="D1028" s="604"/>
      <c r="E1028" s="604"/>
      <c r="F1028" s="604"/>
      <c r="G1028" s="58"/>
      <c r="H1028" s="58"/>
      <c r="I1028" s="30"/>
      <c r="J1028" s="29"/>
      <c r="K1028" s="29"/>
      <c r="L1028" s="29"/>
      <c r="M1028" s="29"/>
      <c r="N1028" s="29"/>
      <c r="O1028" s="29"/>
      <c r="P1028" s="29"/>
      <c r="Q1028" s="29"/>
      <c r="R1028" s="29"/>
      <c r="S1028" s="29"/>
      <c r="T1028" s="29"/>
      <c r="U1028" s="29"/>
      <c r="V1028" s="29"/>
      <c r="W1028" s="29"/>
      <c r="X1028" s="29"/>
      <c r="Y1028" s="29"/>
      <c r="Z1028" s="29"/>
      <c r="AA1028" s="29"/>
      <c r="AB1028" s="29"/>
      <c r="AC1028" s="29"/>
      <c r="AD1028" s="29"/>
      <c r="AE1028" s="29"/>
      <c r="AF1028" s="29"/>
      <c r="AG1028" s="29"/>
      <c r="AH1028" s="29"/>
      <c r="AI1028" s="29"/>
      <c r="AJ1028" s="29"/>
      <c r="AK1028" s="29"/>
      <c r="AL1028" s="29"/>
      <c r="AM1028" s="29"/>
      <c r="AN1028" s="29"/>
      <c r="AO1028" s="29"/>
      <c r="AP1028" s="29"/>
      <c r="AQ1028" s="29"/>
      <c r="AR1028" s="29"/>
    </row>
    <row r="1029" spans="1:44" ht="12.75" customHeight="1" x14ac:dyDescent="0.25">
      <c r="A1029" s="30"/>
      <c r="B1029" s="30"/>
      <c r="C1029" s="603"/>
      <c r="D1029" s="604"/>
      <c r="E1029" s="604"/>
      <c r="F1029" s="604"/>
      <c r="G1029" s="58"/>
      <c r="H1029" s="58"/>
      <c r="I1029" s="30"/>
      <c r="J1029" s="29"/>
      <c r="K1029" s="29"/>
      <c r="L1029" s="29"/>
      <c r="M1029" s="29"/>
      <c r="N1029" s="29"/>
      <c r="O1029" s="29"/>
      <c r="P1029" s="29"/>
      <c r="Q1029" s="29"/>
      <c r="R1029" s="29"/>
      <c r="S1029" s="29"/>
      <c r="T1029" s="29"/>
      <c r="U1029" s="29"/>
      <c r="V1029" s="29"/>
      <c r="W1029" s="29"/>
      <c r="X1029" s="29"/>
      <c r="Y1029" s="29"/>
      <c r="Z1029" s="29"/>
      <c r="AA1029" s="29"/>
      <c r="AB1029" s="29"/>
      <c r="AC1029" s="29"/>
      <c r="AD1029" s="29"/>
      <c r="AE1029" s="29"/>
      <c r="AF1029" s="29"/>
      <c r="AG1029" s="29"/>
      <c r="AH1029" s="29"/>
      <c r="AI1029" s="29"/>
      <c r="AJ1029" s="29"/>
      <c r="AK1029" s="29"/>
      <c r="AL1029" s="29"/>
      <c r="AM1029" s="29"/>
      <c r="AN1029" s="29"/>
      <c r="AO1029" s="29"/>
      <c r="AP1029" s="29"/>
      <c r="AQ1029" s="29"/>
      <c r="AR1029" s="29"/>
    </row>
    <row r="1030" spans="1:44" ht="15" customHeight="1" x14ac:dyDescent="0.25">
      <c r="J1030" s="31"/>
      <c r="K1030" s="31"/>
      <c r="L1030" s="31"/>
      <c r="M1030" s="31"/>
      <c r="N1030" s="31"/>
      <c r="O1030" s="31"/>
      <c r="P1030" s="31"/>
      <c r="Q1030" s="31"/>
    </row>
    <row r="1031" spans="1:44" ht="15" customHeight="1" x14ac:dyDescent="0.25">
      <c r="J1031" s="31"/>
      <c r="K1031" s="31"/>
      <c r="L1031" s="31"/>
      <c r="M1031" s="31"/>
      <c r="N1031" s="31"/>
      <c r="O1031" s="31"/>
      <c r="P1031" s="31"/>
      <c r="Q1031" s="31"/>
    </row>
    <row r="1032" spans="1:44" ht="15" customHeight="1" x14ac:dyDescent="0.25">
      <c r="J1032" s="31"/>
      <c r="K1032" s="31"/>
      <c r="L1032" s="31"/>
      <c r="M1032" s="31"/>
      <c r="N1032" s="31"/>
      <c r="O1032" s="31"/>
      <c r="P1032" s="31"/>
      <c r="Q1032" s="31"/>
    </row>
    <row r="1033" spans="1:44" ht="15" customHeight="1" x14ac:dyDescent="0.25">
      <c r="J1033" s="31"/>
      <c r="K1033" s="31"/>
      <c r="L1033" s="31"/>
      <c r="M1033" s="31"/>
      <c r="N1033" s="31"/>
      <c r="O1033" s="31"/>
      <c r="P1033" s="31"/>
      <c r="Q1033" s="31"/>
    </row>
    <row r="1034" spans="1:44" ht="15" customHeight="1" x14ac:dyDescent="0.25">
      <c r="J1034" s="31"/>
      <c r="K1034" s="31"/>
      <c r="L1034" s="31"/>
      <c r="M1034" s="31"/>
      <c r="N1034" s="31"/>
      <c r="O1034" s="31"/>
      <c r="P1034" s="31"/>
      <c r="Q1034" s="31"/>
    </row>
    <row r="1035" spans="1:44" ht="15" customHeight="1" x14ac:dyDescent="0.25">
      <c r="J1035" s="31"/>
      <c r="K1035" s="31"/>
      <c r="L1035" s="31"/>
      <c r="M1035" s="31"/>
      <c r="N1035" s="31"/>
      <c r="O1035" s="31"/>
      <c r="P1035" s="31"/>
      <c r="Q1035" s="31"/>
    </row>
    <row r="1036" spans="1:44" ht="15" customHeight="1" x14ac:dyDescent="0.25">
      <c r="J1036" s="31"/>
      <c r="K1036" s="31"/>
      <c r="L1036" s="31"/>
      <c r="M1036" s="31"/>
      <c r="N1036" s="31"/>
      <c r="O1036" s="31"/>
      <c r="P1036" s="31"/>
      <c r="Q1036" s="31"/>
    </row>
    <row r="1037" spans="1:44" ht="15" customHeight="1" x14ac:dyDescent="0.25">
      <c r="J1037" s="31"/>
      <c r="K1037" s="31"/>
      <c r="L1037" s="31"/>
      <c r="M1037" s="31"/>
      <c r="N1037" s="31"/>
      <c r="O1037" s="31"/>
      <c r="P1037" s="31"/>
      <c r="Q1037" s="31"/>
    </row>
    <row r="1038" spans="1:44" ht="15" customHeight="1" x14ac:dyDescent="0.25">
      <c r="J1038" s="31"/>
      <c r="K1038" s="31"/>
      <c r="L1038" s="31"/>
      <c r="M1038" s="31"/>
      <c r="N1038" s="31"/>
      <c r="O1038" s="31"/>
      <c r="P1038" s="31"/>
      <c r="Q1038" s="31"/>
    </row>
    <row r="1039" spans="1:44" ht="15" customHeight="1" x14ac:dyDescent="0.25">
      <c r="J1039" s="31"/>
      <c r="K1039" s="31"/>
      <c r="L1039" s="31"/>
      <c r="M1039" s="31"/>
      <c r="N1039" s="31"/>
      <c r="O1039" s="31"/>
      <c r="P1039" s="31"/>
      <c r="Q1039" s="31"/>
    </row>
    <row r="1040" spans="1:44" ht="15" customHeight="1" x14ac:dyDescent="0.25">
      <c r="J1040" s="31"/>
      <c r="K1040" s="31"/>
      <c r="L1040" s="31"/>
      <c r="M1040" s="31"/>
      <c r="N1040" s="31"/>
      <c r="O1040" s="31"/>
      <c r="P1040" s="31"/>
      <c r="Q1040" s="31"/>
    </row>
    <row r="1041" spans="10:17" ht="15" customHeight="1" x14ac:dyDescent="0.25">
      <c r="J1041" s="31"/>
      <c r="K1041" s="31"/>
      <c r="L1041" s="31"/>
      <c r="M1041" s="31"/>
      <c r="N1041" s="31"/>
      <c r="O1041" s="31"/>
      <c r="P1041" s="31"/>
      <c r="Q1041" s="31"/>
    </row>
    <row r="1042" spans="10:17" ht="15" customHeight="1" x14ac:dyDescent="0.25">
      <c r="J1042" s="31"/>
      <c r="K1042" s="31"/>
      <c r="L1042" s="31"/>
      <c r="M1042" s="31"/>
      <c r="N1042" s="31"/>
      <c r="O1042" s="31"/>
      <c r="P1042" s="31"/>
      <c r="Q1042" s="31"/>
    </row>
    <row r="1043" spans="10:17" ht="15" customHeight="1" x14ac:dyDescent="0.25">
      <c r="J1043" s="31"/>
      <c r="K1043" s="31"/>
      <c r="L1043" s="31"/>
      <c r="M1043" s="31"/>
      <c r="N1043" s="31"/>
      <c r="O1043" s="31"/>
      <c r="P1043" s="31"/>
      <c r="Q1043" s="31"/>
    </row>
    <row r="1044" spans="10:17" ht="15" customHeight="1" x14ac:dyDescent="0.25">
      <c r="J1044" s="31"/>
      <c r="K1044" s="31"/>
      <c r="L1044" s="31"/>
      <c r="M1044" s="31"/>
      <c r="N1044" s="31"/>
      <c r="O1044" s="31"/>
      <c r="P1044" s="31"/>
      <c r="Q1044" s="31"/>
    </row>
    <row r="1045" spans="10:17" ht="15" customHeight="1" x14ac:dyDescent="0.25">
      <c r="J1045" s="31"/>
      <c r="K1045" s="31"/>
      <c r="L1045" s="31"/>
      <c r="M1045" s="31"/>
      <c r="N1045" s="31"/>
      <c r="O1045" s="31"/>
      <c r="P1045" s="31"/>
      <c r="Q1045" s="31"/>
    </row>
    <row r="1046" spans="10:17" ht="15" customHeight="1" x14ac:dyDescent="0.25">
      <c r="J1046" s="31"/>
      <c r="K1046" s="31"/>
      <c r="L1046" s="31"/>
      <c r="M1046" s="31"/>
      <c r="N1046" s="31"/>
      <c r="O1046" s="31"/>
      <c r="P1046" s="31"/>
      <c r="Q1046" s="31"/>
    </row>
    <row r="1047" spans="10:17" ht="15" customHeight="1" x14ac:dyDescent="0.25">
      <c r="J1047" s="31"/>
      <c r="K1047" s="31"/>
      <c r="L1047" s="31"/>
      <c r="M1047" s="31"/>
      <c r="N1047" s="31"/>
      <c r="O1047" s="31"/>
      <c r="P1047" s="31"/>
      <c r="Q1047" s="31"/>
    </row>
    <row r="1048" spans="10:17" ht="15" customHeight="1" x14ac:dyDescent="0.25">
      <c r="J1048" s="31"/>
      <c r="K1048" s="31"/>
      <c r="L1048" s="31"/>
      <c r="M1048" s="31"/>
      <c r="N1048" s="31"/>
      <c r="O1048" s="31"/>
      <c r="P1048" s="31"/>
      <c r="Q1048" s="31"/>
    </row>
    <row r="1049" spans="10:17" ht="15" customHeight="1" x14ac:dyDescent="0.25">
      <c r="J1049" s="31"/>
      <c r="K1049" s="31"/>
      <c r="L1049" s="31"/>
      <c r="M1049" s="31"/>
      <c r="N1049" s="31"/>
      <c r="O1049" s="31"/>
      <c r="P1049" s="31"/>
      <c r="Q1049" s="31"/>
    </row>
    <row r="1050" spans="10:17" ht="15" customHeight="1" x14ac:dyDescent="0.25">
      <c r="J1050" s="31"/>
      <c r="K1050" s="31"/>
      <c r="L1050" s="31"/>
      <c r="M1050" s="31"/>
      <c r="N1050" s="31"/>
      <c r="O1050" s="31"/>
      <c r="P1050" s="31"/>
      <c r="Q1050" s="31"/>
    </row>
    <row r="1051" spans="10:17" ht="15" customHeight="1" x14ac:dyDescent="0.25">
      <c r="J1051" s="31"/>
      <c r="K1051" s="31"/>
      <c r="L1051" s="31"/>
      <c r="M1051" s="31"/>
      <c r="N1051" s="31"/>
      <c r="O1051" s="31"/>
      <c r="P1051" s="31"/>
      <c r="Q1051" s="31"/>
    </row>
    <row r="1052" spans="10:17" ht="15" customHeight="1" x14ac:dyDescent="0.25">
      <c r="J1052" s="31"/>
      <c r="K1052" s="31"/>
      <c r="L1052" s="31"/>
      <c r="M1052" s="31"/>
      <c r="N1052" s="31"/>
      <c r="O1052" s="31"/>
      <c r="P1052" s="31"/>
      <c r="Q1052" s="31"/>
    </row>
    <row r="1053" spans="10:17" ht="15" customHeight="1" x14ac:dyDescent="0.25">
      <c r="J1053" s="31"/>
      <c r="K1053" s="31"/>
      <c r="L1053" s="31"/>
      <c r="M1053" s="31"/>
      <c r="N1053" s="31"/>
      <c r="O1053" s="31"/>
      <c r="P1053" s="31"/>
      <c r="Q1053" s="31"/>
    </row>
    <row r="1054" spans="10:17" ht="15" customHeight="1" x14ac:dyDescent="0.25">
      <c r="J1054" s="31"/>
      <c r="K1054" s="31"/>
      <c r="L1054" s="31"/>
      <c r="M1054" s="31"/>
      <c r="N1054" s="31"/>
      <c r="O1054" s="31"/>
      <c r="P1054" s="31"/>
      <c r="Q1054" s="31"/>
    </row>
    <row r="1055" spans="10:17" ht="15" customHeight="1" x14ac:dyDescent="0.25">
      <c r="J1055" s="31"/>
      <c r="K1055" s="31"/>
      <c r="L1055" s="31"/>
      <c r="M1055" s="31"/>
      <c r="N1055" s="31"/>
      <c r="O1055" s="31"/>
      <c r="P1055" s="31"/>
      <c r="Q1055" s="31"/>
    </row>
    <row r="1056" spans="10:17" ht="15" customHeight="1" x14ac:dyDescent="0.25">
      <c r="J1056" s="31"/>
      <c r="K1056" s="31"/>
      <c r="L1056" s="31"/>
      <c r="M1056" s="31"/>
      <c r="N1056" s="31"/>
      <c r="O1056" s="31"/>
      <c r="P1056" s="31"/>
      <c r="Q1056" s="31"/>
    </row>
    <row r="1057" spans="10:17" ht="15" customHeight="1" x14ac:dyDescent="0.25">
      <c r="J1057" s="31"/>
      <c r="K1057" s="31"/>
      <c r="L1057" s="31"/>
      <c r="M1057" s="31"/>
      <c r="N1057" s="31"/>
      <c r="O1057" s="31"/>
      <c r="P1057" s="31"/>
      <c r="Q1057" s="31"/>
    </row>
    <row r="1058" spans="10:17" ht="15" customHeight="1" x14ac:dyDescent="0.25">
      <c r="J1058" s="31"/>
      <c r="K1058" s="31"/>
      <c r="L1058" s="31"/>
      <c r="M1058" s="31"/>
      <c r="N1058" s="31"/>
      <c r="O1058" s="31"/>
      <c r="P1058" s="31"/>
      <c r="Q1058" s="31"/>
    </row>
    <row r="1059" spans="10:17" ht="15" customHeight="1" x14ac:dyDescent="0.25">
      <c r="J1059" s="31"/>
      <c r="K1059" s="31"/>
      <c r="L1059" s="31"/>
      <c r="M1059" s="31"/>
      <c r="N1059" s="31"/>
      <c r="O1059" s="31"/>
      <c r="P1059" s="31"/>
      <c r="Q1059" s="31"/>
    </row>
    <row r="1060" spans="10:17" ht="15" customHeight="1" x14ac:dyDescent="0.25">
      <c r="J1060" s="31"/>
      <c r="K1060" s="31"/>
      <c r="L1060" s="31"/>
      <c r="M1060" s="31"/>
      <c r="N1060" s="31"/>
      <c r="O1060" s="31"/>
      <c r="P1060" s="31"/>
      <c r="Q1060" s="31"/>
    </row>
    <row r="1061" spans="10:17" ht="15" customHeight="1" x14ac:dyDescent="0.25">
      <c r="J1061" s="31"/>
      <c r="K1061" s="31"/>
      <c r="L1061" s="31"/>
      <c r="M1061" s="31"/>
      <c r="N1061" s="31"/>
      <c r="O1061" s="31"/>
      <c r="P1061" s="31"/>
      <c r="Q1061" s="31"/>
    </row>
    <row r="1062" spans="10:17" ht="15" customHeight="1" x14ac:dyDescent="0.25">
      <c r="J1062" s="31"/>
      <c r="K1062" s="31"/>
      <c r="L1062" s="31"/>
      <c r="M1062" s="31"/>
      <c r="N1062" s="31"/>
      <c r="O1062" s="31"/>
      <c r="P1062" s="31"/>
      <c r="Q1062" s="31"/>
    </row>
    <row r="1063" spans="10:17" ht="15" customHeight="1" x14ac:dyDescent="0.25">
      <c r="J1063" s="31"/>
      <c r="K1063" s="31"/>
      <c r="L1063" s="31"/>
      <c r="M1063" s="31"/>
      <c r="N1063" s="31"/>
      <c r="O1063" s="31"/>
      <c r="P1063" s="31"/>
      <c r="Q1063" s="31"/>
    </row>
    <row r="1064" spans="10:17" ht="15" customHeight="1" x14ac:dyDescent="0.25">
      <c r="J1064" s="31"/>
      <c r="K1064" s="31"/>
      <c r="L1064" s="31"/>
      <c r="M1064" s="31"/>
      <c r="N1064" s="31"/>
      <c r="O1064" s="31"/>
      <c r="P1064" s="31"/>
      <c r="Q1064" s="31"/>
    </row>
    <row r="1065" spans="10:17" ht="15" customHeight="1" x14ac:dyDescent="0.25">
      <c r="J1065" s="31"/>
      <c r="K1065" s="31"/>
      <c r="L1065" s="31"/>
      <c r="M1065" s="31"/>
      <c r="N1065" s="31"/>
      <c r="O1065" s="31"/>
      <c r="P1065" s="31"/>
      <c r="Q1065" s="31"/>
    </row>
    <row r="1066" spans="10:17" ht="15" customHeight="1" x14ac:dyDescent="0.25">
      <c r="J1066" s="31"/>
      <c r="K1066" s="31"/>
      <c r="L1066" s="31"/>
      <c r="M1066" s="31"/>
      <c r="N1066" s="31"/>
      <c r="O1066" s="31"/>
      <c r="P1066" s="31"/>
      <c r="Q1066" s="31"/>
    </row>
    <row r="1067" spans="10:17" ht="15" customHeight="1" x14ac:dyDescent="0.25">
      <c r="J1067" s="31"/>
      <c r="K1067" s="31"/>
      <c r="L1067" s="31"/>
      <c r="M1067" s="31"/>
      <c r="N1067" s="31"/>
      <c r="O1067" s="31"/>
      <c r="P1067" s="31"/>
      <c r="Q1067" s="31"/>
    </row>
    <row r="1068" spans="10:17" ht="15" customHeight="1" x14ac:dyDescent="0.25">
      <c r="J1068" s="31"/>
      <c r="K1068" s="31"/>
      <c r="L1068" s="31"/>
      <c r="M1068" s="31"/>
      <c r="N1068" s="31"/>
      <c r="O1068" s="31"/>
      <c r="P1068" s="31"/>
      <c r="Q1068" s="31"/>
    </row>
    <row r="1069" spans="10:17" ht="15" customHeight="1" x14ac:dyDescent="0.25">
      <c r="J1069" s="31"/>
      <c r="K1069" s="31"/>
      <c r="L1069" s="31"/>
      <c r="M1069" s="31"/>
      <c r="N1069" s="31"/>
      <c r="O1069" s="31"/>
      <c r="P1069" s="31"/>
      <c r="Q1069" s="31"/>
    </row>
    <row r="1070" spans="10:17" ht="15" customHeight="1" x14ac:dyDescent="0.25">
      <c r="J1070" s="31"/>
      <c r="K1070" s="31"/>
      <c r="L1070" s="31"/>
      <c r="M1070" s="31"/>
      <c r="N1070" s="31"/>
      <c r="O1070" s="31"/>
      <c r="P1070" s="31"/>
      <c r="Q1070" s="31"/>
    </row>
    <row r="1071" spans="10:17" ht="15" customHeight="1" x14ac:dyDescent="0.25">
      <c r="J1071" s="31"/>
      <c r="K1071" s="31"/>
      <c r="L1071" s="31"/>
      <c r="M1071" s="31"/>
      <c r="N1071" s="31"/>
      <c r="O1071" s="31"/>
      <c r="P1071" s="31"/>
      <c r="Q1071" s="31"/>
    </row>
    <row r="1072" spans="10:17" ht="15" customHeight="1" x14ac:dyDescent="0.25">
      <c r="J1072" s="31"/>
      <c r="K1072" s="31"/>
      <c r="L1072" s="31"/>
      <c r="M1072" s="31"/>
      <c r="N1072" s="31"/>
      <c r="O1072" s="31"/>
      <c r="P1072" s="31"/>
      <c r="Q1072" s="31"/>
    </row>
    <row r="1073" spans="10:17" ht="15" customHeight="1" x14ac:dyDescent="0.25">
      <c r="J1073" s="31"/>
      <c r="K1073" s="31"/>
      <c r="L1073" s="31"/>
      <c r="M1073" s="31"/>
      <c r="N1073" s="31"/>
      <c r="O1073" s="31"/>
      <c r="P1073" s="31"/>
      <c r="Q1073" s="31"/>
    </row>
    <row r="1074" spans="10:17" ht="15" customHeight="1" x14ac:dyDescent="0.25">
      <c r="J1074" s="31"/>
      <c r="K1074" s="31"/>
      <c r="L1074" s="31"/>
      <c r="M1074" s="31"/>
      <c r="N1074" s="31"/>
      <c r="O1074" s="31"/>
      <c r="P1074" s="31"/>
      <c r="Q1074" s="31"/>
    </row>
    <row r="1075" spans="10:17" ht="15" customHeight="1" x14ac:dyDescent="0.25">
      <c r="J1075" s="31"/>
      <c r="K1075" s="31"/>
      <c r="L1075" s="31"/>
      <c r="M1075" s="31"/>
      <c r="N1075" s="31"/>
      <c r="O1075" s="31"/>
      <c r="P1075" s="31"/>
      <c r="Q1075" s="31"/>
    </row>
    <row r="1076" spans="10:17" ht="15" customHeight="1" x14ac:dyDescent="0.25">
      <c r="J1076" s="31"/>
      <c r="K1076" s="31"/>
      <c r="L1076" s="31"/>
      <c r="M1076" s="31"/>
      <c r="N1076" s="31"/>
      <c r="O1076" s="31"/>
      <c r="P1076" s="31"/>
      <c r="Q1076" s="31"/>
    </row>
    <row r="1077" spans="10:17" ht="15" customHeight="1" x14ac:dyDescent="0.25">
      <c r="J1077" s="31"/>
      <c r="K1077" s="31"/>
      <c r="L1077" s="31"/>
      <c r="M1077" s="31"/>
      <c r="N1077" s="31"/>
      <c r="O1077" s="31"/>
      <c r="P1077" s="31"/>
      <c r="Q1077" s="31"/>
    </row>
    <row r="1078" spans="10:17" ht="15" customHeight="1" x14ac:dyDescent="0.25">
      <c r="J1078" s="31"/>
      <c r="K1078" s="31"/>
      <c r="L1078" s="31"/>
      <c r="M1078" s="31"/>
      <c r="N1078" s="31"/>
      <c r="O1078" s="31"/>
      <c r="P1078" s="31"/>
      <c r="Q1078" s="31"/>
    </row>
    <row r="1079" spans="10:17" ht="15" customHeight="1" x14ac:dyDescent="0.25">
      <c r="J1079" s="31"/>
      <c r="K1079" s="31"/>
      <c r="L1079" s="31"/>
      <c r="M1079" s="31"/>
      <c r="N1079" s="31"/>
      <c r="O1079" s="31"/>
      <c r="P1079" s="31"/>
      <c r="Q1079" s="31"/>
    </row>
    <row r="1080" spans="10:17" ht="15" customHeight="1" x14ac:dyDescent="0.25">
      <c r="J1080" s="31"/>
      <c r="K1080" s="31"/>
      <c r="L1080" s="31"/>
      <c r="M1080" s="31"/>
      <c r="N1080" s="31"/>
      <c r="O1080" s="31"/>
      <c r="P1080" s="31"/>
      <c r="Q1080" s="31"/>
    </row>
    <row r="1081" spans="10:17" ht="15" customHeight="1" x14ac:dyDescent="0.25">
      <c r="J1081" s="31"/>
      <c r="K1081" s="31"/>
      <c r="L1081" s="31"/>
      <c r="M1081" s="31"/>
      <c r="N1081" s="31"/>
      <c r="O1081" s="31"/>
      <c r="P1081" s="31"/>
      <c r="Q1081" s="31"/>
    </row>
    <row r="1082" spans="10:17" ht="15" customHeight="1" x14ac:dyDescent="0.25">
      <c r="J1082" s="31"/>
      <c r="K1082" s="31"/>
      <c r="L1082" s="31"/>
      <c r="M1082" s="31"/>
      <c r="N1082" s="31"/>
      <c r="O1082" s="31"/>
      <c r="P1082" s="31"/>
      <c r="Q1082" s="31"/>
    </row>
    <row r="1083" spans="10:17" ht="15" customHeight="1" x14ac:dyDescent="0.25">
      <c r="J1083" s="31"/>
      <c r="K1083" s="31"/>
      <c r="L1083" s="31"/>
      <c r="M1083" s="31"/>
      <c r="N1083" s="31"/>
      <c r="O1083" s="31"/>
      <c r="P1083" s="31"/>
      <c r="Q1083" s="31"/>
    </row>
    <row r="1084" spans="10:17" ht="15" customHeight="1" x14ac:dyDescent="0.25">
      <c r="J1084" s="31"/>
      <c r="K1084" s="31"/>
      <c r="L1084" s="31"/>
      <c r="M1084" s="31"/>
      <c r="N1084" s="31"/>
      <c r="O1084" s="31"/>
      <c r="P1084" s="31"/>
      <c r="Q1084" s="31"/>
    </row>
    <row r="1085" spans="10:17" ht="15" customHeight="1" x14ac:dyDescent="0.25">
      <c r="J1085" s="31"/>
      <c r="K1085" s="31"/>
      <c r="L1085" s="31"/>
      <c r="M1085" s="31"/>
      <c r="N1085" s="31"/>
      <c r="O1085" s="31"/>
      <c r="P1085" s="31"/>
      <c r="Q1085" s="31"/>
    </row>
    <row r="1086" spans="10:17" ht="15" customHeight="1" x14ac:dyDescent="0.25">
      <c r="J1086" s="31"/>
      <c r="K1086" s="31"/>
      <c r="L1086" s="31"/>
      <c r="M1086" s="31"/>
      <c r="N1086" s="31"/>
      <c r="O1086" s="31"/>
      <c r="P1086" s="31"/>
      <c r="Q1086" s="31"/>
    </row>
    <row r="1087" spans="10:17" ht="15" customHeight="1" x14ac:dyDescent="0.25">
      <c r="J1087" s="31"/>
      <c r="K1087" s="31"/>
      <c r="L1087" s="31"/>
      <c r="M1087" s="31"/>
      <c r="N1087" s="31"/>
      <c r="O1087" s="31"/>
      <c r="P1087" s="31"/>
      <c r="Q1087" s="31"/>
    </row>
    <row r="1088" spans="10:17" ht="15" customHeight="1" x14ac:dyDescent="0.25">
      <c r="J1088" s="31"/>
      <c r="K1088" s="31"/>
      <c r="L1088" s="31"/>
      <c r="M1088" s="31"/>
      <c r="N1088" s="31"/>
      <c r="O1088" s="31"/>
      <c r="P1088" s="31"/>
      <c r="Q1088" s="31"/>
    </row>
    <row r="1089" spans="10:17" ht="15" customHeight="1" x14ac:dyDescent="0.25">
      <c r="J1089" s="31"/>
      <c r="K1089" s="31"/>
      <c r="L1089" s="31"/>
      <c r="M1089" s="31"/>
      <c r="N1089" s="31"/>
      <c r="O1089" s="31"/>
      <c r="P1089" s="31"/>
      <c r="Q1089" s="31"/>
    </row>
    <row r="1090" spans="10:17" ht="15" customHeight="1" x14ac:dyDescent="0.25">
      <c r="J1090" s="31"/>
      <c r="K1090" s="31"/>
      <c r="L1090" s="31"/>
      <c r="M1090" s="31"/>
      <c r="N1090" s="31"/>
      <c r="O1090" s="31"/>
      <c r="P1090" s="31"/>
      <c r="Q1090" s="31"/>
    </row>
    <row r="1091" spans="10:17" ht="15" customHeight="1" x14ac:dyDescent="0.25">
      <c r="J1091" s="31"/>
      <c r="K1091" s="31"/>
      <c r="L1091" s="31"/>
      <c r="M1091" s="31"/>
      <c r="N1091" s="31"/>
      <c r="O1091" s="31"/>
      <c r="P1091" s="31"/>
      <c r="Q1091" s="31"/>
    </row>
    <row r="1092" spans="10:17" ht="15" customHeight="1" x14ac:dyDescent="0.25">
      <c r="J1092" s="31"/>
      <c r="K1092" s="31"/>
      <c r="L1092" s="31"/>
      <c r="M1092" s="31"/>
      <c r="N1092" s="31"/>
      <c r="O1092" s="31"/>
      <c r="P1092" s="31"/>
      <c r="Q1092" s="31"/>
    </row>
    <row r="1093" spans="10:17" ht="15" customHeight="1" x14ac:dyDescent="0.25">
      <c r="J1093" s="31"/>
      <c r="K1093" s="31"/>
      <c r="L1093" s="31"/>
      <c r="M1093" s="31"/>
      <c r="N1093" s="31"/>
      <c r="O1093" s="31"/>
      <c r="P1093" s="31"/>
      <c r="Q1093" s="31"/>
    </row>
    <row r="1094" spans="10:17" ht="15" customHeight="1" x14ac:dyDescent="0.25">
      <c r="J1094" s="31"/>
      <c r="K1094" s="31"/>
      <c r="L1094" s="31"/>
      <c r="M1094" s="31"/>
      <c r="N1094" s="31"/>
      <c r="O1094" s="31"/>
      <c r="P1094" s="31"/>
      <c r="Q1094" s="31"/>
    </row>
    <row r="1095" spans="10:17" ht="15" customHeight="1" x14ac:dyDescent="0.25">
      <c r="J1095" s="31"/>
      <c r="K1095" s="31"/>
      <c r="L1095" s="31"/>
      <c r="M1095" s="31"/>
      <c r="N1095" s="31"/>
      <c r="O1095" s="31"/>
      <c r="P1095" s="31"/>
      <c r="Q1095" s="31"/>
    </row>
    <row r="1096" spans="10:17" ht="15" customHeight="1" x14ac:dyDescent="0.25">
      <c r="J1096" s="31"/>
      <c r="K1096" s="31"/>
      <c r="L1096" s="31"/>
      <c r="M1096" s="31"/>
      <c r="N1096" s="31"/>
      <c r="O1096" s="31"/>
      <c r="P1096" s="31"/>
      <c r="Q1096" s="31"/>
    </row>
    <row r="1097" spans="10:17" ht="15" customHeight="1" x14ac:dyDescent="0.25">
      <c r="J1097" s="31"/>
      <c r="K1097" s="31"/>
      <c r="L1097" s="31"/>
      <c r="M1097" s="31"/>
      <c r="N1097" s="31"/>
      <c r="O1097" s="31"/>
      <c r="P1097" s="31"/>
      <c r="Q1097" s="31"/>
    </row>
    <row r="1098" spans="10:17" ht="15" customHeight="1" x14ac:dyDescent="0.25">
      <c r="J1098" s="31"/>
      <c r="K1098" s="31"/>
      <c r="L1098" s="31"/>
      <c r="M1098" s="31"/>
      <c r="N1098" s="31"/>
      <c r="O1098" s="31"/>
      <c r="P1098" s="31"/>
      <c r="Q1098" s="31"/>
    </row>
    <row r="1099" spans="10:17" ht="15" customHeight="1" x14ac:dyDescent="0.25">
      <c r="J1099" s="31"/>
      <c r="K1099" s="31"/>
      <c r="L1099" s="31"/>
      <c r="M1099" s="31"/>
      <c r="N1099" s="31"/>
      <c r="O1099" s="31"/>
      <c r="P1099" s="31"/>
      <c r="Q1099" s="31"/>
    </row>
    <row r="1100" spans="10:17" ht="15" customHeight="1" x14ac:dyDescent="0.25">
      <c r="J1100" s="31"/>
      <c r="K1100" s="31"/>
      <c r="L1100" s="31"/>
      <c r="M1100" s="31"/>
      <c r="N1100" s="31"/>
      <c r="O1100" s="31"/>
      <c r="P1100" s="31"/>
      <c r="Q1100" s="31"/>
    </row>
    <row r="1101" spans="10:17" ht="15" customHeight="1" x14ac:dyDescent="0.25">
      <c r="J1101" s="31"/>
      <c r="K1101" s="31"/>
      <c r="L1101" s="31"/>
      <c r="M1101" s="31"/>
      <c r="N1101" s="31"/>
      <c r="O1101" s="31"/>
      <c r="P1101" s="31"/>
      <c r="Q1101" s="31"/>
    </row>
    <row r="1102" spans="10:17" ht="15" customHeight="1" x14ac:dyDescent="0.25">
      <c r="J1102" s="31"/>
      <c r="K1102" s="31"/>
      <c r="L1102" s="31"/>
      <c r="M1102" s="31"/>
      <c r="N1102" s="31"/>
      <c r="O1102" s="31"/>
      <c r="P1102" s="31"/>
      <c r="Q1102" s="31"/>
    </row>
    <row r="1103" spans="10:17" ht="15" customHeight="1" x14ac:dyDescent="0.25">
      <c r="J1103" s="31"/>
      <c r="K1103" s="31"/>
      <c r="L1103" s="31"/>
      <c r="M1103" s="31"/>
      <c r="N1103" s="31"/>
      <c r="O1103" s="31"/>
      <c r="P1103" s="31"/>
      <c r="Q1103" s="31"/>
    </row>
    <row r="1104" spans="10:17" ht="15" customHeight="1" x14ac:dyDescent="0.25">
      <c r="J1104" s="31"/>
      <c r="K1104" s="31"/>
      <c r="L1104" s="31"/>
      <c r="M1104" s="31"/>
      <c r="N1104" s="31"/>
      <c r="O1104" s="31"/>
      <c r="P1104" s="31"/>
      <c r="Q1104" s="31"/>
    </row>
    <row r="1105" spans="10:17" ht="15" customHeight="1" x14ac:dyDescent="0.25">
      <c r="J1105" s="31"/>
      <c r="K1105" s="31"/>
      <c r="L1105" s="31"/>
      <c r="M1105" s="31"/>
      <c r="N1105" s="31"/>
      <c r="O1105" s="31"/>
      <c r="P1105" s="31"/>
      <c r="Q1105" s="31"/>
    </row>
    <row r="1106" spans="10:17" ht="15" customHeight="1" x14ac:dyDescent="0.25">
      <c r="J1106" s="31"/>
      <c r="K1106" s="31"/>
      <c r="L1106" s="31"/>
      <c r="M1106" s="31"/>
      <c r="N1106" s="31"/>
      <c r="O1106" s="31"/>
      <c r="P1106" s="31"/>
      <c r="Q1106" s="31"/>
    </row>
    <row r="1107" spans="10:17" ht="15" customHeight="1" x14ac:dyDescent="0.25">
      <c r="J1107" s="31"/>
      <c r="K1107" s="31"/>
      <c r="L1107" s="31"/>
      <c r="M1107" s="31"/>
      <c r="N1107" s="31"/>
      <c r="O1107" s="31"/>
      <c r="P1107" s="31"/>
      <c r="Q1107" s="31"/>
    </row>
    <row r="1108" spans="10:17" ht="15" customHeight="1" x14ac:dyDescent="0.25">
      <c r="J1108" s="31"/>
      <c r="K1108" s="31"/>
      <c r="L1108" s="31"/>
      <c r="M1108" s="31"/>
      <c r="N1108" s="31"/>
      <c r="O1108" s="31"/>
      <c r="P1108" s="31"/>
      <c r="Q1108" s="31"/>
    </row>
    <row r="1109" spans="10:17" ht="15" customHeight="1" x14ac:dyDescent="0.25">
      <c r="J1109" s="31"/>
      <c r="K1109" s="31"/>
      <c r="L1109" s="31"/>
      <c r="M1109" s="31"/>
      <c r="N1109" s="31"/>
      <c r="O1109" s="31"/>
      <c r="P1109" s="31"/>
      <c r="Q1109" s="31"/>
    </row>
    <row r="1110" spans="10:17" ht="15" customHeight="1" x14ac:dyDescent="0.25">
      <c r="J1110" s="31"/>
      <c r="K1110" s="31"/>
      <c r="L1110" s="31"/>
      <c r="M1110" s="31"/>
      <c r="N1110" s="31"/>
      <c r="O1110" s="31"/>
      <c r="P1110" s="31"/>
      <c r="Q1110" s="31"/>
    </row>
    <row r="1111" spans="10:17" ht="15" customHeight="1" x14ac:dyDescent="0.25">
      <c r="J1111" s="31"/>
      <c r="K1111" s="31"/>
      <c r="L1111" s="31"/>
      <c r="M1111" s="31"/>
      <c r="N1111" s="31"/>
      <c r="O1111" s="31"/>
      <c r="P1111" s="31"/>
      <c r="Q1111" s="31"/>
    </row>
    <row r="1112" spans="10:17" ht="15" customHeight="1" x14ac:dyDescent="0.25">
      <c r="J1112" s="31"/>
      <c r="K1112" s="31"/>
      <c r="L1112" s="31"/>
      <c r="M1112" s="31"/>
      <c r="N1112" s="31"/>
      <c r="O1112" s="31"/>
      <c r="P1112" s="31"/>
      <c r="Q1112" s="31"/>
    </row>
    <row r="1113" spans="10:17" ht="15" customHeight="1" x14ac:dyDescent="0.25">
      <c r="J1113" s="31"/>
      <c r="K1113" s="31"/>
      <c r="L1113" s="31"/>
      <c r="M1113" s="31"/>
      <c r="N1113" s="31"/>
      <c r="O1113" s="31"/>
      <c r="P1113" s="31"/>
      <c r="Q1113" s="31"/>
    </row>
    <row r="1114" spans="10:17" ht="15" customHeight="1" x14ac:dyDescent="0.25">
      <c r="J1114" s="31"/>
      <c r="K1114" s="31"/>
      <c r="L1114" s="31"/>
      <c r="M1114" s="31"/>
      <c r="N1114" s="31"/>
      <c r="O1114" s="31"/>
      <c r="P1114" s="31"/>
      <c r="Q1114" s="31"/>
    </row>
    <row r="1115" spans="10:17" ht="15" customHeight="1" x14ac:dyDescent="0.25">
      <c r="J1115" s="31"/>
      <c r="K1115" s="31"/>
      <c r="L1115" s="31"/>
      <c r="M1115" s="31"/>
      <c r="N1115" s="31"/>
      <c r="O1115" s="31"/>
      <c r="P1115" s="31"/>
      <c r="Q1115" s="31"/>
    </row>
    <row r="1116" spans="10:17" ht="15" customHeight="1" x14ac:dyDescent="0.25">
      <c r="J1116" s="31"/>
      <c r="K1116" s="31"/>
      <c r="L1116" s="31"/>
      <c r="M1116" s="31"/>
      <c r="N1116" s="31"/>
      <c r="O1116" s="31"/>
      <c r="P1116" s="31"/>
      <c r="Q1116" s="31"/>
    </row>
    <row r="1117" spans="10:17" ht="15" customHeight="1" x14ac:dyDescent="0.25">
      <c r="J1117" s="31"/>
      <c r="K1117" s="31"/>
      <c r="L1117" s="31"/>
      <c r="M1117" s="31"/>
      <c r="N1117" s="31"/>
      <c r="O1117" s="31"/>
      <c r="P1117" s="31"/>
      <c r="Q1117" s="31"/>
    </row>
    <row r="1118" spans="10:17" ht="15" customHeight="1" x14ac:dyDescent="0.25">
      <c r="J1118" s="31"/>
      <c r="K1118" s="31"/>
      <c r="L1118" s="31"/>
      <c r="M1118" s="31"/>
      <c r="N1118" s="31"/>
      <c r="O1118" s="31"/>
      <c r="P1118" s="31"/>
      <c r="Q1118" s="31"/>
    </row>
    <row r="1119" spans="10:17" ht="15" customHeight="1" x14ac:dyDescent="0.25">
      <c r="J1119" s="31"/>
      <c r="K1119" s="31"/>
      <c r="L1119" s="31"/>
      <c r="M1119" s="31"/>
      <c r="N1119" s="31"/>
      <c r="O1119" s="31"/>
      <c r="P1119" s="31"/>
      <c r="Q1119" s="31"/>
    </row>
    <row r="1120" spans="10:17" ht="15" customHeight="1" x14ac:dyDescent="0.25">
      <c r="J1120" s="31"/>
      <c r="K1120" s="31"/>
      <c r="L1120" s="31"/>
      <c r="M1120" s="31"/>
      <c r="N1120" s="31"/>
      <c r="O1120" s="31"/>
      <c r="P1120" s="31"/>
      <c r="Q1120" s="31"/>
    </row>
    <row r="1121" spans="10:17" ht="15" customHeight="1" x14ac:dyDescent="0.25">
      <c r="J1121" s="31"/>
      <c r="K1121" s="31"/>
      <c r="L1121" s="31"/>
      <c r="M1121" s="31"/>
      <c r="N1121" s="31"/>
      <c r="O1121" s="31"/>
      <c r="P1121" s="31"/>
      <c r="Q1121" s="31"/>
    </row>
    <row r="1122" spans="10:17" ht="15" customHeight="1" x14ac:dyDescent="0.25">
      <c r="J1122" s="31"/>
      <c r="K1122" s="31"/>
      <c r="L1122" s="31"/>
      <c r="M1122" s="31"/>
      <c r="N1122" s="31"/>
      <c r="O1122" s="31"/>
      <c r="P1122" s="31"/>
      <c r="Q1122" s="31"/>
    </row>
    <row r="1123" spans="10:17" ht="15" customHeight="1" x14ac:dyDescent="0.25">
      <c r="J1123" s="31"/>
      <c r="K1123" s="31"/>
      <c r="L1123" s="31"/>
      <c r="M1123" s="31"/>
      <c r="N1123" s="31"/>
      <c r="O1123" s="31"/>
      <c r="P1123" s="31"/>
      <c r="Q1123" s="31"/>
    </row>
    <row r="1124" spans="10:17" ht="15" customHeight="1" x14ac:dyDescent="0.25">
      <c r="J1124" s="31"/>
      <c r="K1124" s="31"/>
      <c r="L1124" s="31"/>
      <c r="M1124" s="31"/>
      <c r="N1124" s="31"/>
      <c r="O1124" s="31"/>
      <c r="P1124" s="31"/>
      <c r="Q1124" s="31"/>
    </row>
    <row r="1125" spans="10:17" ht="15" customHeight="1" x14ac:dyDescent="0.25">
      <c r="J1125" s="31"/>
      <c r="K1125" s="31"/>
      <c r="L1125" s="31"/>
      <c r="M1125" s="31"/>
      <c r="N1125" s="31"/>
      <c r="O1125" s="31"/>
      <c r="P1125" s="31"/>
      <c r="Q1125" s="31"/>
    </row>
    <row r="1126" spans="10:17" ht="15" customHeight="1" x14ac:dyDescent="0.25">
      <c r="J1126" s="31"/>
      <c r="K1126" s="31"/>
      <c r="L1126" s="31"/>
      <c r="M1126" s="31"/>
      <c r="N1126" s="31"/>
      <c r="O1126" s="31"/>
      <c r="P1126" s="31"/>
      <c r="Q1126" s="31"/>
    </row>
    <row r="1127" spans="10:17" ht="15" customHeight="1" x14ac:dyDescent="0.25">
      <c r="J1127" s="31"/>
      <c r="K1127" s="31"/>
      <c r="L1127" s="31"/>
      <c r="M1127" s="31"/>
      <c r="N1127" s="31"/>
      <c r="O1127" s="31"/>
      <c r="P1127" s="31"/>
      <c r="Q1127" s="31"/>
    </row>
    <row r="1128" spans="10:17" ht="15" customHeight="1" x14ac:dyDescent="0.25">
      <c r="J1128" s="31"/>
      <c r="K1128" s="31"/>
      <c r="L1128" s="31"/>
      <c r="M1128" s="31"/>
      <c r="N1128" s="31"/>
      <c r="O1128" s="31"/>
      <c r="P1128" s="31"/>
      <c r="Q1128" s="31"/>
    </row>
    <row r="1129" spans="10:17" ht="15" customHeight="1" x14ac:dyDescent="0.25">
      <c r="J1129" s="31"/>
      <c r="K1129" s="31"/>
      <c r="L1129" s="31"/>
      <c r="M1129" s="31"/>
      <c r="N1129" s="31"/>
      <c r="O1129" s="31"/>
      <c r="P1129" s="31"/>
      <c r="Q1129" s="31"/>
    </row>
    <row r="1130" spans="10:17" ht="15" customHeight="1" x14ac:dyDescent="0.25">
      <c r="J1130" s="31"/>
      <c r="K1130" s="31"/>
      <c r="L1130" s="31"/>
      <c r="M1130" s="31"/>
      <c r="N1130" s="31"/>
      <c r="O1130" s="31"/>
      <c r="P1130" s="31"/>
      <c r="Q1130" s="31"/>
    </row>
    <row r="1131" spans="10:17" ht="15" customHeight="1" x14ac:dyDescent="0.25">
      <c r="J1131" s="31"/>
      <c r="K1131" s="31"/>
      <c r="L1131" s="31"/>
      <c r="M1131" s="31"/>
      <c r="N1131" s="31"/>
      <c r="O1131" s="31"/>
      <c r="P1131" s="31"/>
      <c r="Q1131" s="31"/>
    </row>
    <row r="1132" spans="10:17" ht="15" customHeight="1" x14ac:dyDescent="0.25">
      <c r="J1132" s="31"/>
      <c r="K1132" s="31"/>
      <c r="L1132" s="31"/>
      <c r="M1132" s="31"/>
      <c r="N1132" s="31"/>
      <c r="O1132" s="31"/>
      <c r="P1132" s="31"/>
      <c r="Q1132" s="31"/>
    </row>
    <row r="1133" spans="10:17" ht="15" customHeight="1" x14ac:dyDescent="0.25">
      <c r="J1133" s="31"/>
      <c r="K1133" s="31"/>
      <c r="L1133" s="31"/>
      <c r="M1133" s="31"/>
      <c r="N1133" s="31"/>
      <c r="O1133" s="31"/>
      <c r="P1133" s="31"/>
      <c r="Q1133" s="31"/>
    </row>
    <row r="1134" spans="10:17" ht="15" customHeight="1" x14ac:dyDescent="0.25">
      <c r="J1134" s="31"/>
      <c r="K1134" s="31"/>
      <c r="L1134" s="31"/>
      <c r="M1134" s="31"/>
      <c r="N1134" s="31"/>
      <c r="O1134" s="31"/>
      <c r="P1134" s="31"/>
      <c r="Q1134" s="31"/>
    </row>
    <row r="1135" spans="10:17" ht="15" customHeight="1" x14ac:dyDescent="0.25">
      <c r="J1135" s="31"/>
      <c r="K1135" s="31"/>
      <c r="L1135" s="31"/>
      <c r="M1135" s="31"/>
      <c r="N1135" s="31"/>
      <c r="O1135" s="31"/>
      <c r="P1135" s="31"/>
      <c r="Q1135" s="31"/>
    </row>
    <row r="1136" spans="10:17" ht="15" customHeight="1" x14ac:dyDescent="0.25">
      <c r="J1136" s="31"/>
      <c r="K1136" s="31"/>
      <c r="L1136" s="31"/>
      <c r="M1136" s="31"/>
      <c r="N1136" s="31"/>
      <c r="O1136" s="31"/>
      <c r="P1136" s="31"/>
      <c r="Q1136" s="31"/>
    </row>
    <row r="1137" spans="10:17" ht="15" customHeight="1" x14ac:dyDescent="0.25">
      <c r="J1137" s="31"/>
      <c r="K1137" s="31"/>
      <c r="L1137" s="31"/>
      <c r="M1137" s="31"/>
      <c r="N1137" s="31"/>
      <c r="O1137" s="31"/>
      <c r="P1137" s="31"/>
      <c r="Q1137" s="31"/>
    </row>
    <row r="1138" spans="10:17" ht="15" customHeight="1" x14ac:dyDescent="0.25">
      <c r="J1138" s="31"/>
      <c r="K1138" s="31"/>
      <c r="L1138" s="31"/>
      <c r="M1138" s="31"/>
      <c r="N1138" s="31"/>
      <c r="O1138" s="31"/>
      <c r="P1138" s="31"/>
      <c r="Q1138" s="31"/>
    </row>
    <row r="1139" spans="10:17" ht="15" customHeight="1" x14ac:dyDescent="0.25">
      <c r="J1139" s="31"/>
      <c r="K1139" s="31"/>
      <c r="L1139" s="31"/>
      <c r="M1139" s="31"/>
      <c r="N1139" s="31"/>
      <c r="O1139" s="31"/>
      <c r="P1139" s="31"/>
      <c r="Q1139" s="31"/>
    </row>
    <row r="1140" spans="10:17" ht="15" customHeight="1" x14ac:dyDescent="0.25">
      <c r="J1140" s="31"/>
      <c r="K1140" s="31"/>
      <c r="L1140" s="31"/>
      <c r="M1140" s="31"/>
      <c r="N1140" s="31"/>
      <c r="O1140" s="31"/>
      <c r="P1140" s="31"/>
      <c r="Q1140" s="31"/>
    </row>
    <row r="1141" spans="10:17" ht="15" customHeight="1" x14ac:dyDescent="0.25">
      <c r="J1141" s="31"/>
      <c r="K1141" s="31"/>
      <c r="L1141" s="31"/>
      <c r="M1141" s="31"/>
      <c r="N1141" s="31"/>
      <c r="O1141" s="31"/>
      <c r="P1141" s="31"/>
      <c r="Q1141" s="31"/>
    </row>
    <row r="1142" spans="10:17" ht="15" customHeight="1" x14ac:dyDescent="0.25">
      <c r="J1142" s="31"/>
      <c r="K1142" s="31"/>
      <c r="L1142" s="31"/>
      <c r="M1142" s="31"/>
      <c r="N1142" s="31"/>
      <c r="O1142" s="31"/>
      <c r="P1142" s="31"/>
      <c r="Q1142" s="31"/>
    </row>
    <row r="1143" spans="10:17" ht="15" customHeight="1" x14ac:dyDescent="0.25">
      <c r="J1143" s="31"/>
      <c r="K1143" s="31"/>
      <c r="L1143" s="31"/>
      <c r="M1143" s="31"/>
      <c r="N1143" s="31"/>
      <c r="O1143" s="31"/>
      <c r="P1143" s="31"/>
      <c r="Q1143" s="31"/>
    </row>
    <row r="1144" spans="10:17" ht="15" customHeight="1" x14ac:dyDescent="0.25">
      <c r="J1144" s="31"/>
      <c r="K1144" s="31"/>
      <c r="L1144" s="31"/>
      <c r="M1144" s="31"/>
      <c r="N1144" s="31"/>
      <c r="O1144" s="31"/>
      <c r="P1144" s="31"/>
      <c r="Q1144" s="31"/>
    </row>
    <row r="1145" spans="10:17" ht="15" customHeight="1" x14ac:dyDescent="0.25">
      <c r="J1145" s="31"/>
      <c r="K1145" s="31"/>
      <c r="L1145" s="31"/>
      <c r="M1145" s="31"/>
      <c r="N1145" s="31"/>
      <c r="O1145" s="31"/>
      <c r="P1145" s="31"/>
      <c r="Q1145" s="31"/>
    </row>
    <row r="1146" spans="10:17" ht="15" customHeight="1" x14ac:dyDescent="0.25">
      <c r="J1146" s="31"/>
      <c r="K1146" s="31"/>
      <c r="L1146" s="31"/>
      <c r="M1146" s="31"/>
      <c r="N1146" s="31"/>
      <c r="O1146" s="31"/>
      <c r="P1146" s="31"/>
      <c r="Q1146" s="31"/>
    </row>
    <row r="1147" spans="10:17" ht="15" customHeight="1" x14ac:dyDescent="0.25">
      <c r="J1147" s="31"/>
      <c r="K1147" s="31"/>
      <c r="L1147" s="31"/>
      <c r="M1147" s="31"/>
      <c r="N1147" s="31"/>
      <c r="O1147" s="31"/>
      <c r="P1147" s="31"/>
      <c r="Q1147" s="31"/>
    </row>
    <row r="1148" spans="10:17" ht="15" customHeight="1" x14ac:dyDescent="0.25">
      <c r="J1148" s="31"/>
      <c r="K1148" s="31"/>
      <c r="L1148" s="31"/>
      <c r="M1148" s="31"/>
      <c r="N1148" s="31"/>
      <c r="O1148" s="31"/>
      <c r="P1148" s="31"/>
      <c r="Q1148" s="31"/>
    </row>
    <row r="1149" spans="10:17" ht="15" customHeight="1" x14ac:dyDescent="0.25">
      <c r="J1149" s="31"/>
      <c r="K1149" s="31"/>
      <c r="L1149" s="31"/>
      <c r="M1149" s="31"/>
      <c r="N1149" s="31"/>
      <c r="O1149" s="31"/>
      <c r="P1149" s="31"/>
      <c r="Q1149" s="31"/>
    </row>
    <row r="1150" spans="10:17" ht="15" customHeight="1" x14ac:dyDescent="0.25">
      <c r="J1150" s="31"/>
      <c r="K1150" s="31"/>
      <c r="L1150" s="31"/>
      <c r="M1150" s="31"/>
      <c r="N1150" s="31"/>
      <c r="O1150" s="31"/>
      <c r="P1150" s="31"/>
      <c r="Q1150" s="31"/>
    </row>
    <row r="1151" spans="10:17" ht="15" customHeight="1" x14ac:dyDescent="0.25">
      <c r="J1151" s="31"/>
      <c r="K1151" s="31"/>
      <c r="L1151" s="31"/>
      <c r="M1151" s="31"/>
      <c r="N1151" s="31"/>
      <c r="O1151" s="31"/>
      <c r="P1151" s="31"/>
      <c r="Q1151" s="31"/>
    </row>
    <row r="1152" spans="10:17" ht="15" customHeight="1" x14ac:dyDescent="0.25">
      <c r="J1152" s="31"/>
      <c r="K1152" s="31"/>
      <c r="L1152" s="31"/>
      <c r="M1152" s="31"/>
      <c r="N1152" s="31"/>
      <c r="O1152" s="31"/>
      <c r="P1152" s="31"/>
      <c r="Q1152" s="31"/>
    </row>
    <row r="1153" spans="10:17" ht="15" customHeight="1" x14ac:dyDescent="0.25">
      <c r="J1153" s="31"/>
      <c r="K1153" s="31"/>
      <c r="L1153" s="31"/>
      <c r="M1153" s="31"/>
      <c r="N1153" s="31"/>
      <c r="O1153" s="31"/>
      <c r="P1153" s="31"/>
      <c r="Q1153" s="31"/>
    </row>
    <row r="1154" spans="10:17" ht="15" customHeight="1" x14ac:dyDescent="0.25">
      <c r="J1154" s="31"/>
      <c r="K1154" s="31"/>
      <c r="L1154" s="31"/>
      <c r="M1154" s="31"/>
      <c r="N1154" s="31"/>
      <c r="O1154" s="31"/>
      <c r="P1154" s="31"/>
      <c r="Q1154" s="31"/>
    </row>
    <row r="1155" spans="10:17" ht="15" customHeight="1" x14ac:dyDescent="0.25">
      <c r="J1155" s="31"/>
      <c r="K1155" s="31"/>
      <c r="L1155" s="31"/>
      <c r="M1155" s="31"/>
      <c r="N1155" s="31"/>
      <c r="O1155" s="31"/>
      <c r="P1155" s="31"/>
      <c r="Q1155" s="31"/>
    </row>
    <row r="1156" spans="10:17" ht="15" customHeight="1" x14ac:dyDescent="0.25">
      <c r="J1156" s="31"/>
      <c r="K1156" s="31"/>
      <c r="L1156" s="31"/>
      <c r="M1156" s="31"/>
      <c r="N1156" s="31"/>
      <c r="O1156" s="31"/>
      <c r="P1156" s="31"/>
      <c r="Q1156" s="31"/>
    </row>
    <row r="1157" spans="10:17" ht="15" customHeight="1" x14ac:dyDescent="0.25">
      <c r="J1157" s="31"/>
      <c r="K1157" s="31"/>
      <c r="L1157" s="31"/>
      <c r="M1157" s="31"/>
      <c r="N1157" s="31"/>
      <c r="O1157" s="31"/>
      <c r="P1157" s="31"/>
      <c r="Q1157" s="31"/>
    </row>
    <row r="1158" spans="10:17" ht="15" customHeight="1" x14ac:dyDescent="0.25">
      <c r="J1158" s="31"/>
      <c r="K1158" s="31"/>
      <c r="L1158" s="31"/>
      <c r="M1158" s="31"/>
      <c r="N1158" s="31"/>
      <c r="O1158" s="31"/>
      <c r="P1158" s="31"/>
      <c r="Q1158" s="31"/>
    </row>
    <row r="1159" spans="10:17" ht="15" customHeight="1" x14ac:dyDescent="0.25">
      <c r="J1159" s="31"/>
      <c r="K1159" s="31"/>
      <c r="L1159" s="31"/>
      <c r="M1159" s="31"/>
      <c r="N1159" s="31"/>
      <c r="O1159" s="31"/>
      <c r="P1159" s="31"/>
      <c r="Q1159" s="31"/>
    </row>
    <row r="1160" spans="10:17" ht="15" customHeight="1" x14ac:dyDescent="0.25">
      <c r="J1160" s="31"/>
      <c r="K1160" s="31"/>
      <c r="L1160" s="31"/>
      <c r="M1160" s="31"/>
      <c r="N1160" s="31"/>
      <c r="O1160" s="31"/>
      <c r="P1160" s="31"/>
      <c r="Q1160" s="31"/>
    </row>
    <row r="1161" spans="10:17" ht="15" customHeight="1" x14ac:dyDescent="0.25">
      <c r="J1161" s="31"/>
      <c r="K1161" s="31"/>
      <c r="L1161" s="31"/>
      <c r="M1161" s="31"/>
      <c r="N1161" s="31"/>
      <c r="O1161" s="31"/>
      <c r="P1161" s="31"/>
      <c r="Q1161" s="31"/>
    </row>
    <row r="1162" spans="10:17" ht="15" customHeight="1" x14ac:dyDescent="0.25">
      <c r="J1162" s="31"/>
      <c r="K1162" s="31"/>
      <c r="L1162" s="31"/>
      <c r="M1162" s="31"/>
      <c r="N1162" s="31"/>
      <c r="O1162" s="31"/>
      <c r="P1162" s="31"/>
      <c r="Q1162" s="31"/>
    </row>
    <row r="1163" spans="10:17" ht="15" customHeight="1" x14ac:dyDescent="0.25">
      <c r="J1163" s="31"/>
      <c r="K1163" s="31"/>
      <c r="L1163" s="31"/>
      <c r="M1163" s="31"/>
      <c r="N1163" s="31"/>
      <c r="O1163" s="31"/>
      <c r="P1163" s="31"/>
      <c r="Q1163" s="31"/>
    </row>
    <row r="1164" spans="10:17" ht="15" customHeight="1" x14ac:dyDescent="0.25">
      <c r="J1164" s="31"/>
      <c r="K1164" s="31"/>
      <c r="L1164" s="31"/>
      <c r="M1164" s="31"/>
      <c r="N1164" s="31"/>
      <c r="O1164" s="31"/>
      <c r="P1164" s="31"/>
      <c r="Q1164" s="31"/>
    </row>
    <row r="1165" spans="10:17" ht="15" customHeight="1" x14ac:dyDescent="0.25">
      <c r="J1165" s="31"/>
      <c r="K1165" s="31"/>
      <c r="L1165" s="31"/>
      <c r="M1165" s="31"/>
      <c r="N1165" s="31"/>
      <c r="O1165" s="31"/>
      <c r="P1165" s="31"/>
      <c r="Q1165" s="31"/>
    </row>
    <row r="1166" spans="10:17" ht="15" customHeight="1" x14ac:dyDescent="0.25">
      <c r="J1166" s="31"/>
      <c r="K1166" s="31"/>
      <c r="L1166" s="31"/>
      <c r="M1166" s="31"/>
      <c r="N1166" s="31"/>
      <c r="O1166" s="31"/>
      <c r="P1166" s="31"/>
      <c r="Q1166" s="31"/>
    </row>
    <row r="1167" spans="10:17" ht="15" customHeight="1" x14ac:dyDescent="0.25">
      <c r="J1167" s="31"/>
      <c r="K1167" s="31"/>
      <c r="L1167" s="31"/>
      <c r="M1167" s="31"/>
      <c r="N1167" s="31"/>
      <c r="O1167" s="31"/>
      <c r="P1167" s="31"/>
      <c r="Q1167" s="31"/>
    </row>
    <row r="1168" spans="10:17" ht="15" customHeight="1" x14ac:dyDescent="0.25">
      <c r="J1168" s="31"/>
      <c r="K1168" s="31"/>
      <c r="L1168" s="31"/>
      <c r="M1168" s="31"/>
      <c r="N1168" s="31"/>
      <c r="O1168" s="31"/>
      <c r="P1168" s="31"/>
      <c r="Q1168" s="31"/>
    </row>
    <row r="1169" spans="10:17" ht="15" customHeight="1" x14ac:dyDescent="0.25">
      <c r="J1169" s="31"/>
      <c r="K1169" s="31"/>
      <c r="L1169" s="31"/>
      <c r="M1169" s="31"/>
      <c r="N1169" s="31"/>
      <c r="O1169" s="31"/>
      <c r="P1169" s="31"/>
      <c r="Q1169" s="31"/>
    </row>
    <row r="1170" spans="10:17" ht="15" customHeight="1" x14ac:dyDescent="0.25">
      <c r="J1170" s="31"/>
      <c r="K1170" s="31"/>
      <c r="L1170" s="31"/>
      <c r="M1170" s="31"/>
      <c r="N1170" s="31"/>
      <c r="O1170" s="31"/>
      <c r="P1170" s="31"/>
      <c r="Q1170" s="31"/>
    </row>
    <row r="1171" spans="10:17" ht="15" customHeight="1" x14ac:dyDescent="0.25">
      <c r="J1171" s="31"/>
      <c r="K1171" s="31"/>
      <c r="L1171" s="31"/>
      <c r="M1171" s="31"/>
      <c r="N1171" s="31"/>
      <c r="O1171" s="31"/>
      <c r="P1171" s="31"/>
      <c r="Q1171" s="31"/>
    </row>
    <row r="1172" spans="10:17" ht="15" customHeight="1" x14ac:dyDescent="0.25">
      <c r="J1172" s="31"/>
      <c r="K1172" s="31"/>
      <c r="L1172" s="31"/>
      <c r="M1172" s="31"/>
      <c r="N1172" s="31"/>
      <c r="O1172" s="31"/>
      <c r="P1172" s="31"/>
      <c r="Q1172" s="31"/>
    </row>
    <row r="1173" spans="10:17" ht="15" customHeight="1" x14ac:dyDescent="0.25">
      <c r="J1173" s="31"/>
      <c r="K1173" s="31"/>
      <c r="L1173" s="31"/>
      <c r="M1173" s="31"/>
      <c r="N1173" s="31"/>
      <c r="O1173" s="31"/>
      <c r="P1173" s="31"/>
      <c r="Q1173" s="31"/>
    </row>
    <row r="1174" spans="10:17" ht="15" customHeight="1" x14ac:dyDescent="0.25">
      <c r="J1174" s="31"/>
      <c r="K1174" s="31"/>
      <c r="L1174" s="31"/>
      <c r="M1174" s="31"/>
      <c r="N1174" s="31"/>
      <c r="O1174" s="31"/>
      <c r="P1174" s="31"/>
      <c r="Q1174" s="31"/>
    </row>
    <row r="1175" spans="10:17" ht="15" customHeight="1" x14ac:dyDescent="0.25">
      <c r="J1175" s="31"/>
      <c r="K1175" s="31"/>
      <c r="L1175" s="31"/>
      <c r="M1175" s="31"/>
      <c r="N1175" s="31"/>
      <c r="O1175" s="31"/>
      <c r="P1175" s="31"/>
      <c r="Q1175" s="31"/>
    </row>
    <row r="1176" spans="10:17" ht="15" customHeight="1" x14ac:dyDescent="0.25">
      <c r="J1176" s="31"/>
      <c r="K1176" s="31"/>
      <c r="L1176" s="31"/>
      <c r="M1176" s="31"/>
      <c r="N1176" s="31"/>
      <c r="O1176" s="31"/>
      <c r="P1176" s="31"/>
      <c r="Q1176" s="31"/>
    </row>
    <row r="1177" spans="10:17" ht="15" customHeight="1" x14ac:dyDescent="0.25">
      <c r="J1177" s="31"/>
      <c r="K1177" s="31"/>
      <c r="L1177" s="31"/>
      <c r="M1177" s="31"/>
      <c r="N1177" s="31"/>
      <c r="O1177" s="31"/>
      <c r="P1177" s="31"/>
      <c r="Q1177" s="31"/>
    </row>
    <row r="1178" spans="10:17" ht="15" customHeight="1" x14ac:dyDescent="0.25">
      <c r="J1178" s="31"/>
      <c r="K1178" s="31"/>
      <c r="L1178" s="31"/>
      <c r="M1178" s="31"/>
      <c r="N1178" s="31"/>
      <c r="O1178" s="31"/>
      <c r="P1178" s="31"/>
      <c r="Q1178" s="31"/>
    </row>
    <row r="1179" spans="10:17" ht="15" customHeight="1" x14ac:dyDescent="0.25">
      <c r="J1179" s="31"/>
      <c r="K1179" s="31"/>
      <c r="L1179" s="31"/>
      <c r="M1179" s="31"/>
      <c r="N1179" s="31"/>
      <c r="O1179" s="31"/>
      <c r="P1179" s="31"/>
      <c r="Q1179" s="31"/>
    </row>
    <row r="1180" spans="10:17" ht="15" customHeight="1" x14ac:dyDescent="0.25">
      <c r="J1180" s="31"/>
      <c r="K1180" s="31"/>
      <c r="L1180" s="31"/>
      <c r="M1180" s="31"/>
      <c r="N1180" s="31"/>
      <c r="O1180" s="31"/>
      <c r="P1180" s="31"/>
      <c r="Q1180" s="31"/>
    </row>
    <row r="1181" spans="10:17" ht="15" customHeight="1" x14ac:dyDescent="0.25">
      <c r="J1181" s="31"/>
      <c r="K1181" s="31"/>
      <c r="L1181" s="31"/>
      <c r="M1181" s="31"/>
      <c r="N1181" s="31"/>
      <c r="O1181" s="31"/>
      <c r="P1181" s="31"/>
      <c r="Q1181" s="31"/>
    </row>
    <row r="1182" spans="10:17" ht="15" customHeight="1" x14ac:dyDescent="0.25">
      <c r="J1182" s="31"/>
      <c r="K1182" s="31"/>
      <c r="L1182" s="31"/>
      <c r="M1182" s="31"/>
      <c r="N1182" s="31"/>
      <c r="O1182" s="31"/>
      <c r="P1182" s="31"/>
      <c r="Q1182" s="31"/>
    </row>
    <row r="1183" spans="10:17" ht="15" customHeight="1" x14ac:dyDescent="0.25">
      <c r="J1183" s="31"/>
      <c r="K1183" s="31"/>
      <c r="L1183" s="31"/>
      <c r="M1183" s="31"/>
      <c r="N1183" s="31"/>
      <c r="O1183" s="31"/>
      <c r="P1183" s="31"/>
      <c r="Q1183" s="31"/>
    </row>
    <row r="1184" spans="10:17" ht="15" customHeight="1" x14ac:dyDescent="0.25">
      <c r="J1184" s="31"/>
      <c r="K1184" s="31"/>
      <c r="L1184" s="31"/>
      <c r="M1184" s="31"/>
      <c r="N1184" s="31"/>
      <c r="O1184" s="31"/>
      <c r="P1184" s="31"/>
      <c r="Q1184" s="31"/>
    </row>
    <row r="1185" spans="10:17" ht="15" customHeight="1" x14ac:dyDescent="0.25">
      <c r="J1185" s="31"/>
      <c r="K1185" s="31"/>
      <c r="L1185" s="31"/>
      <c r="M1185" s="31"/>
      <c r="N1185" s="31"/>
      <c r="O1185" s="31"/>
      <c r="P1185" s="31"/>
      <c r="Q1185" s="31"/>
    </row>
    <row r="1186" spans="10:17" ht="15" customHeight="1" x14ac:dyDescent="0.25">
      <c r="J1186" s="31"/>
      <c r="K1186" s="31"/>
      <c r="L1186" s="31"/>
      <c r="M1186" s="31"/>
      <c r="N1186" s="31"/>
      <c r="O1186" s="31"/>
      <c r="P1186" s="31"/>
      <c r="Q1186" s="31"/>
    </row>
    <row r="1187" spans="10:17" ht="15" customHeight="1" x14ac:dyDescent="0.25">
      <c r="J1187" s="31"/>
      <c r="K1187" s="31"/>
      <c r="L1187" s="31"/>
      <c r="M1187" s="31"/>
      <c r="N1187" s="31"/>
      <c r="O1187" s="31"/>
      <c r="P1187" s="31"/>
      <c r="Q1187" s="31"/>
    </row>
    <row r="1188" spans="10:17" ht="15" customHeight="1" x14ac:dyDescent="0.25">
      <c r="J1188" s="31"/>
      <c r="K1188" s="31"/>
      <c r="L1188" s="31"/>
      <c r="M1188" s="31"/>
      <c r="N1188" s="31"/>
      <c r="O1188" s="31"/>
      <c r="P1188" s="31"/>
      <c r="Q1188" s="31"/>
    </row>
    <row r="1189" spans="10:17" ht="15" customHeight="1" x14ac:dyDescent="0.25">
      <c r="J1189" s="31"/>
      <c r="K1189" s="31"/>
      <c r="L1189" s="31"/>
      <c r="M1189" s="31"/>
      <c r="N1189" s="31"/>
      <c r="O1189" s="31"/>
      <c r="P1189" s="31"/>
      <c r="Q1189" s="31"/>
    </row>
    <row r="1190" spans="10:17" ht="15" customHeight="1" x14ac:dyDescent="0.25">
      <c r="J1190" s="31"/>
      <c r="K1190" s="31"/>
      <c r="L1190" s="31"/>
      <c r="M1190" s="31"/>
      <c r="N1190" s="31"/>
      <c r="O1190" s="31"/>
      <c r="P1190" s="31"/>
      <c r="Q1190" s="31"/>
    </row>
    <row r="1191" spans="10:17" ht="15" customHeight="1" x14ac:dyDescent="0.25">
      <c r="J1191" s="31"/>
      <c r="K1191" s="31"/>
      <c r="L1191" s="31"/>
      <c r="M1191" s="31"/>
      <c r="N1191" s="31"/>
      <c r="O1191" s="31"/>
      <c r="P1191" s="31"/>
      <c r="Q1191" s="31"/>
    </row>
    <row r="1192" spans="10:17" ht="15" customHeight="1" x14ac:dyDescent="0.25">
      <c r="J1192" s="31"/>
      <c r="K1192" s="31"/>
      <c r="L1192" s="31"/>
      <c r="M1192" s="31"/>
      <c r="N1192" s="31"/>
      <c r="O1192" s="31"/>
      <c r="P1192" s="31"/>
      <c r="Q1192" s="31"/>
    </row>
    <row r="1193" spans="10:17" ht="15" customHeight="1" x14ac:dyDescent="0.25">
      <c r="J1193" s="31"/>
      <c r="K1193" s="31"/>
      <c r="L1193" s="31"/>
      <c r="M1193" s="31"/>
      <c r="N1193" s="31"/>
      <c r="O1193" s="31"/>
      <c r="P1193" s="31"/>
      <c r="Q1193" s="31"/>
    </row>
    <row r="1194" spans="10:17" ht="15" customHeight="1" x14ac:dyDescent="0.25">
      <c r="J1194" s="31"/>
      <c r="K1194" s="31"/>
      <c r="L1194" s="31"/>
      <c r="M1194" s="31"/>
      <c r="N1194" s="31"/>
      <c r="O1194" s="31"/>
      <c r="P1194" s="31"/>
      <c r="Q1194" s="31"/>
    </row>
    <row r="1195" spans="10:17" ht="15" customHeight="1" x14ac:dyDescent="0.25">
      <c r="J1195" s="31"/>
      <c r="K1195" s="31"/>
      <c r="L1195" s="31"/>
      <c r="M1195" s="31"/>
      <c r="N1195" s="31"/>
      <c r="O1195" s="31"/>
      <c r="P1195" s="31"/>
      <c r="Q1195" s="31"/>
    </row>
    <row r="1196" spans="10:17" ht="15" customHeight="1" x14ac:dyDescent="0.25">
      <c r="J1196" s="31"/>
      <c r="K1196" s="31"/>
      <c r="L1196" s="31"/>
      <c r="M1196" s="31"/>
      <c r="N1196" s="31"/>
      <c r="O1196" s="31"/>
      <c r="P1196" s="31"/>
      <c r="Q1196" s="31"/>
    </row>
    <row r="1197" spans="10:17" ht="15" customHeight="1" x14ac:dyDescent="0.25">
      <c r="J1197" s="31"/>
      <c r="K1197" s="31"/>
      <c r="L1197" s="31"/>
      <c r="M1197" s="31"/>
      <c r="N1197" s="31"/>
      <c r="O1197" s="31"/>
      <c r="P1197" s="31"/>
      <c r="Q1197" s="31"/>
    </row>
    <row r="1198" spans="10:17" ht="15" customHeight="1" x14ac:dyDescent="0.25">
      <c r="J1198" s="31"/>
      <c r="K1198" s="31"/>
      <c r="L1198" s="31"/>
      <c r="M1198" s="31"/>
      <c r="N1198" s="31"/>
      <c r="O1198" s="31"/>
      <c r="P1198" s="31"/>
      <c r="Q1198" s="31"/>
    </row>
    <row r="1199" spans="10:17" ht="15" customHeight="1" x14ac:dyDescent="0.25">
      <c r="J1199" s="31"/>
      <c r="K1199" s="31"/>
      <c r="L1199" s="31"/>
      <c r="M1199" s="31"/>
      <c r="N1199" s="31"/>
      <c r="O1199" s="31"/>
      <c r="P1199" s="31"/>
      <c r="Q1199" s="31"/>
    </row>
    <row r="1200" spans="10:17" ht="15" customHeight="1" x14ac:dyDescent="0.25">
      <c r="J1200" s="31"/>
      <c r="K1200" s="31"/>
      <c r="L1200" s="31"/>
      <c r="M1200" s="31"/>
      <c r="N1200" s="31"/>
      <c r="O1200" s="31"/>
      <c r="P1200" s="31"/>
      <c r="Q1200" s="31"/>
    </row>
    <row r="1201" spans="10:17" ht="15" customHeight="1" x14ac:dyDescent="0.25">
      <c r="J1201" s="31"/>
      <c r="K1201" s="31"/>
      <c r="L1201" s="31"/>
      <c r="M1201" s="31"/>
      <c r="N1201" s="31"/>
      <c r="O1201" s="31"/>
      <c r="P1201" s="31"/>
      <c r="Q1201" s="31"/>
    </row>
    <row r="1202" spans="10:17" ht="15" customHeight="1" x14ac:dyDescent="0.25">
      <c r="J1202" s="31"/>
      <c r="K1202" s="31"/>
      <c r="L1202" s="31"/>
      <c r="M1202" s="31"/>
      <c r="N1202" s="31"/>
      <c r="O1202" s="31"/>
      <c r="P1202" s="31"/>
      <c r="Q1202" s="31"/>
    </row>
    <row r="1203" spans="10:17" ht="15" customHeight="1" x14ac:dyDescent="0.25">
      <c r="J1203" s="31"/>
      <c r="K1203" s="31"/>
      <c r="L1203" s="31"/>
      <c r="M1203" s="31"/>
      <c r="N1203" s="31"/>
      <c r="O1203" s="31"/>
      <c r="P1203" s="31"/>
      <c r="Q1203" s="31"/>
    </row>
    <row r="1204" spans="10:17" ht="15" customHeight="1" x14ac:dyDescent="0.25">
      <c r="J1204" s="31"/>
      <c r="K1204" s="31"/>
      <c r="L1204" s="31"/>
      <c r="M1204" s="31"/>
      <c r="N1204" s="31"/>
      <c r="O1204" s="31"/>
      <c r="P1204" s="31"/>
      <c r="Q1204" s="31"/>
    </row>
    <row r="1205" spans="10:17" ht="15" customHeight="1" x14ac:dyDescent="0.25">
      <c r="J1205" s="31"/>
      <c r="K1205" s="31"/>
      <c r="L1205" s="31"/>
      <c r="M1205" s="31"/>
      <c r="N1205" s="31"/>
      <c r="O1205" s="31"/>
      <c r="P1205" s="31"/>
      <c r="Q1205" s="31"/>
    </row>
    <row r="1206" spans="10:17" ht="15" customHeight="1" x14ac:dyDescent="0.25">
      <c r="J1206" s="31"/>
      <c r="K1206" s="31"/>
      <c r="L1206" s="31"/>
      <c r="M1206" s="31"/>
      <c r="N1206" s="31"/>
      <c r="O1206" s="31"/>
      <c r="P1206" s="31"/>
      <c r="Q1206" s="31"/>
    </row>
    <row r="1207" spans="10:17" ht="15" customHeight="1" x14ac:dyDescent="0.25">
      <c r="J1207" s="31"/>
      <c r="K1207" s="31"/>
      <c r="L1207" s="31"/>
      <c r="M1207" s="31"/>
      <c r="N1207" s="31"/>
      <c r="O1207" s="31"/>
      <c r="P1207" s="31"/>
      <c r="Q1207" s="31"/>
    </row>
    <row r="1208" spans="10:17" ht="15" customHeight="1" x14ac:dyDescent="0.25">
      <c r="J1208" s="31"/>
      <c r="K1208" s="31"/>
      <c r="L1208" s="31"/>
      <c r="M1208" s="31"/>
      <c r="N1208" s="31"/>
      <c r="O1208" s="31"/>
      <c r="P1208" s="31"/>
      <c r="Q1208" s="31"/>
    </row>
    <row r="1209" spans="10:17" ht="15" customHeight="1" x14ac:dyDescent="0.25">
      <c r="J1209" s="31"/>
      <c r="K1209" s="31"/>
      <c r="L1209" s="31"/>
      <c r="M1209" s="31"/>
      <c r="N1209" s="31"/>
      <c r="O1209" s="31"/>
      <c r="P1209" s="31"/>
      <c r="Q1209" s="31"/>
    </row>
    <row r="1210" spans="10:17" ht="15" customHeight="1" x14ac:dyDescent="0.25">
      <c r="J1210" s="31"/>
      <c r="K1210" s="31"/>
      <c r="L1210" s="31"/>
      <c r="M1210" s="31"/>
      <c r="N1210" s="31"/>
      <c r="O1210" s="31"/>
      <c r="P1210" s="31"/>
      <c r="Q1210" s="31"/>
    </row>
    <row r="1211" spans="10:17" ht="15" customHeight="1" x14ac:dyDescent="0.25">
      <c r="J1211" s="31"/>
      <c r="K1211" s="31"/>
      <c r="L1211" s="31"/>
      <c r="M1211" s="31"/>
      <c r="N1211" s="31"/>
      <c r="O1211" s="31"/>
      <c r="P1211" s="31"/>
      <c r="Q1211" s="31"/>
    </row>
    <row r="1212" spans="10:17" ht="15" customHeight="1" x14ac:dyDescent="0.25">
      <c r="J1212" s="31"/>
      <c r="K1212" s="31"/>
      <c r="L1212" s="31"/>
      <c r="M1212" s="31"/>
      <c r="N1212" s="31"/>
      <c r="O1212" s="31"/>
      <c r="P1212" s="31"/>
      <c r="Q1212" s="31"/>
    </row>
    <row r="1213" spans="10:17" ht="15" customHeight="1" x14ac:dyDescent="0.25">
      <c r="J1213" s="31"/>
      <c r="K1213" s="31"/>
      <c r="L1213" s="31"/>
      <c r="M1213" s="31"/>
      <c r="N1213" s="31"/>
      <c r="O1213" s="31"/>
      <c r="P1213" s="31"/>
      <c r="Q1213" s="31"/>
    </row>
    <row r="1214" spans="10:17" ht="15" customHeight="1" x14ac:dyDescent="0.25">
      <c r="J1214" s="31"/>
      <c r="K1214" s="31"/>
      <c r="L1214" s="31"/>
      <c r="M1214" s="31"/>
      <c r="N1214" s="31"/>
      <c r="O1214" s="31"/>
      <c r="P1214" s="31"/>
      <c r="Q1214" s="31"/>
    </row>
    <row r="1215" spans="10:17" ht="15" customHeight="1" x14ac:dyDescent="0.25">
      <c r="J1215" s="31"/>
      <c r="K1215" s="31"/>
      <c r="L1215" s="31"/>
      <c r="M1215" s="31"/>
      <c r="N1215" s="31"/>
      <c r="O1215" s="31"/>
      <c r="P1215" s="31"/>
      <c r="Q1215" s="31"/>
    </row>
    <row r="1216" spans="10:17" ht="15" customHeight="1" x14ac:dyDescent="0.25">
      <c r="J1216" s="31"/>
      <c r="K1216" s="31"/>
      <c r="L1216" s="31"/>
      <c r="M1216" s="31"/>
      <c r="N1216" s="31"/>
      <c r="O1216" s="31"/>
      <c r="P1216" s="31"/>
      <c r="Q1216" s="31"/>
    </row>
    <row r="1217" spans="10:17" ht="15" customHeight="1" x14ac:dyDescent="0.25">
      <c r="J1217" s="31"/>
      <c r="K1217" s="31"/>
      <c r="L1217" s="31"/>
      <c r="M1217" s="31"/>
      <c r="N1217" s="31"/>
      <c r="O1217" s="31"/>
      <c r="P1217" s="31"/>
      <c r="Q1217" s="31"/>
    </row>
    <row r="1218" spans="10:17" ht="15" customHeight="1" x14ac:dyDescent="0.25">
      <c r="J1218" s="31"/>
      <c r="K1218" s="31"/>
      <c r="L1218" s="31"/>
      <c r="M1218" s="31"/>
      <c r="N1218" s="31"/>
      <c r="O1218" s="31"/>
      <c r="P1218" s="31"/>
      <c r="Q1218" s="31"/>
    </row>
    <row r="1219" spans="10:17" ht="15" customHeight="1" x14ac:dyDescent="0.25">
      <c r="J1219" s="31"/>
      <c r="K1219" s="31"/>
      <c r="L1219" s="31"/>
      <c r="M1219" s="31"/>
      <c r="N1219" s="31"/>
      <c r="O1219" s="31"/>
      <c r="P1219" s="31"/>
      <c r="Q1219" s="31"/>
    </row>
    <row r="1220" spans="10:17" ht="15" customHeight="1" x14ac:dyDescent="0.25">
      <c r="J1220" s="31"/>
      <c r="K1220" s="31"/>
      <c r="L1220" s="31"/>
      <c r="M1220" s="31"/>
      <c r="N1220" s="31"/>
      <c r="O1220" s="31"/>
      <c r="P1220" s="31"/>
      <c r="Q1220" s="31"/>
    </row>
    <row r="1221" spans="10:17" ht="15" customHeight="1" x14ac:dyDescent="0.25">
      <c r="J1221" s="31"/>
      <c r="K1221" s="31"/>
      <c r="L1221" s="31"/>
      <c r="M1221" s="31"/>
      <c r="N1221" s="31"/>
      <c r="O1221" s="31"/>
      <c r="P1221" s="31"/>
      <c r="Q1221" s="31"/>
    </row>
    <row r="1222" spans="10:17" ht="15" customHeight="1" x14ac:dyDescent="0.25">
      <c r="J1222" s="31"/>
      <c r="K1222" s="31"/>
      <c r="L1222" s="31"/>
      <c r="M1222" s="31"/>
      <c r="N1222" s="31"/>
      <c r="O1222" s="31"/>
      <c r="P1222" s="31"/>
      <c r="Q1222" s="31"/>
    </row>
    <row r="1223" spans="10:17" ht="15" customHeight="1" x14ac:dyDescent="0.25">
      <c r="J1223" s="31"/>
      <c r="K1223" s="31"/>
      <c r="L1223" s="31"/>
      <c r="M1223" s="31"/>
      <c r="N1223" s="31"/>
      <c r="O1223" s="31"/>
      <c r="P1223" s="31"/>
      <c r="Q1223" s="31"/>
    </row>
    <row r="1224" spans="10:17" ht="15" customHeight="1" x14ac:dyDescent="0.25">
      <c r="J1224" s="31"/>
      <c r="K1224" s="31"/>
      <c r="L1224" s="31"/>
      <c r="M1224" s="31"/>
      <c r="N1224" s="31"/>
      <c r="O1224" s="31"/>
      <c r="P1224" s="31"/>
      <c r="Q1224" s="31"/>
    </row>
    <row r="1225" spans="10:17" ht="15" customHeight="1" x14ac:dyDescent="0.25">
      <c r="J1225" s="31"/>
      <c r="K1225" s="31"/>
      <c r="L1225" s="31"/>
      <c r="M1225" s="31"/>
      <c r="N1225" s="31"/>
      <c r="O1225" s="31"/>
      <c r="P1225" s="31"/>
      <c r="Q1225" s="31"/>
    </row>
    <row r="1226" spans="10:17" ht="15" customHeight="1" x14ac:dyDescent="0.25">
      <c r="J1226" s="31"/>
      <c r="K1226" s="31"/>
      <c r="L1226" s="31"/>
      <c r="M1226" s="31"/>
      <c r="N1226" s="31"/>
      <c r="O1226" s="31"/>
      <c r="P1226" s="31"/>
      <c r="Q1226" s="31"/>
    </row>
    <row r="1227" spans="10:17" ht="15" customHeight="1" x14ac:dyDescent="0.25">
      <c r="J1227" s="31"/>
      <c r="K1227" s="31"/>
      <c r="L1227" s="31"/>
      <c r="M1227" s="31"/>
      <c r="N1227" s="31"/>
      <c r="O1227" s="31"/>
      <c r="P1227" s="31"/>
      <c r="Q1227" s="31"/>
    </row>
    <row r="1228" spans="10:17" ht="15" customHeight="1" x14ac:dyDescent="0.25">
      <c r="J1228" s="31"/>
      <c r="K1228" s="31"/>
      <c r="L1228" s="31"/>
      <c r="M1228" s="31"/>
      <c r="N1228" s="31"/>
      <c r="O1228" s="31"/>
      <c r="P1228" s="31"/>
      <c r="Q1228" s="31"/>
    </row>
    <row r="1229" spans="10:17" ht="15" customHeight="1" x14ac:dyDescent="0.25">
      <c r="J1229" s="31"/>
      <c r="K1229" s="31"/>
      <c r="L1229" s="31"/>
      <c r="M1229" s="31"/>
      <c r="N1229" s="31"/>
      <c r="O1229" s="31"/>
      <c r="P1229" s="31"/>
      <c r="Q1229" s="31"/>
    </row>
    <row r="1230" spans="10:17" ht="15" customHeight="1" x14ac:dyDescent="0.25">
      <c r="J1230" s="31"/>
      <c r="K1230" s="31"/>
      <c r="L1230" s="31"/>
      <c r="M1230" s="31"/>
      <c r="N1230" s="31"/>
      <c r="O1230" s="31"/>
      <c r="P1230" s="31"/>
      <c r="Q1230" s="31"/>
    </row>
    <row r="1231" spans="10:17" ht="15" customHeight="1" x14ac:dyDescent="0.25">
      <c r="J1231" s="31"/>
      <c r="K1231" s="31"/>
      <c r="L1231" s="31"/>
      <c r="M1231" s="31"/>
      <c r="N1231" s="31"/>
      <c r="O1231" s="31"/>
      <c r="P1231" s="31"/>
      <c r="Q1231" s="31"/>
    </row>
    <row r="1232" spans="10:17" ht="15" customHeight="1" x14ac:dyDescent="0.25">
      <c r="J1232" s="31"/>
      <c r="K1232" s="31"/>
      <c r="L1232" s="31"/>
      <c r="M1232" s="31"/>
      <c r="N1232" s="31"/>
      <c r="O1232" s="31"/>
      <c r="P1232" s="31"/>
      <c r="Q1232" s="31"/>
    </row>
    <row r="1233" spans="10:17" ht="15" customHeight="1" x14ac:dyDescent="0.25">
      <c r="J1233" s="31"/>
      <c r="K1233" s="31"/>
      <c r="L1233" s="31"/>
      <c r="M1233" s="31"/>
      <c r="N1233" s="31"/>
      <c r="O1233" s="31"/>
      <c r="P1233" s="31"/>
      <c r="Q1233" s="31"/>
    </row>
    <row r="1234" spans="10:17" ht="15" customHeight="1" x14ac:dyDescent="0.25">
      <c r="J1234" s="31"/>
      <c r="K1234" s="31"/>
      <c r="L1234" s="31"/>
      <c r="M1234" s="31"/>
      <c r="N1234" s="31"/>
      <c r="O1234" s="31"/>
      <c r="P1234" s="31"/>
      <c r="Q1234" s="31"/>
    </row>
    <row r="1235" spans="10:17" ht="15" customHeight="1" x14ac:dyDescent="0.25">
      <c r="J1235" s="31"/>
      <c r="K1235" s="31"/>
      <c r="L1235" s="31"/>
      <c r="M1235" s="31"/>
      <c r="N1235" s="31"/>
      <c r="O1235" s="31"/>
      <c r="P1235" s="31"/>
      <c r="Q1235" s="31"/>
    </row>
    <row r="1236" spans="10:17" ht="15" customHeight="1" x14ac:dyDescent="0.25">
      <c r="J1236" s="31"/>
      <c r="K1236" s="31"/>
      <c r="L1236" s="31"/>
      <c r="M1236" s="31"/>
      <c r="N1236" s="31"/>
      <c r="O1236" s="31"/>
      <c r="P1236" s="31"/>
      <c r="Q1236" s="31"/>
    </row>
    <row r="1237" spans="10:17" ht="15" customHeight="1" x14ac:dyDescent="0.25">
      <c r="J1237" s="31"/>
      <c r="K1237" s="31"/>
      <c r="L1237" s="31"/>
      <c r="M1237" s="31"/>
      <c r="N1237" s="31"/>
      <c r="O1237" s="31"/>
      <c r="P1237" s="31"/>
      <c r="Q1237" s="31"/>
    </row>
    <row r="1238" spans="10:17" ht="15" customHeight="1" x14ac:dyDescent="0.25">
      <c r="J1238" s="31"/>
      <c r="K1238" s="31"/>
      <c r="L1238" s="31"/>
      <c r="M1238" s="31"/>
      <c r="N1238" s="31"/>
      <c r="O1238" s="31"/>
      <c r="P1238" s="31"/>
      <c r="Q1238" s="31"/>
    </row>
    <row r="1239" spans="10:17" ht="15" customHeight="1" x14ac:dyDescent="0.25">
      <c r="J1239" s="31"/>
      <c r="K1239" s="31"/>
      <c r="L1239" s="31"/>
      <c r="M1239" s="31"/>
      <c r="N1239" s="31"/>
      <c r="O1239" s="31"/>
      <c r="P1239" s="31"/>
      <c r="Q1239" s="31"/>
    </row>
    <row r="1240" spans="10:17" ht="15" customHeight="1" x14ac:dyDescent="0.25">
      <c r="J1240" s="31"/>
      <c r="K1240" s="31"/>
      <c r="L1240" s="31"/>
      <c r="M1240" s="31"/>
      <c r="N1240" s="31"/>
      <c r="O1240" s="31"/>
      <c r="P1240" s="31"/>
      <c r="Q1240" s="31"/>
    </row>
    <row r="1241" spans="10:17" ht="15" customHeight="1" x14ac:dyDescent="0.25">
      <c r="J1241" s="31"/>
      <c r="K1241" s="31"/>
      <c r="L1241" s="31"/>
      <c r="M1241" s="31"/>
      <c r="N1241" s="31"/>
      <c r="O1241" s="31"/>
      <c r="P1241" s="31"/>
      <c r="Q1241" s="31"/>
    </row>
    <row r="1242" spans="10:17" ht="15" customHeight="1" x14ac:dyDescent="0.25">
      <c r="J1242" s="31"/>
      <c r="K1242" s="31"/>
      <c r="L1242" s="31"/>
      <c r="M1242" s="31"/>
      <c r="N1242" s="31"/>
      <c r="O1242" s="31"/>
      <c r="P1242" s="31"/>
      <c r="Q1242" s="31"/>
    </row>
    <row r="1243" spans="10:17" ht="15" customHeight="1" x14ac:dyDescent="0.25">
      <c r="J1243" s="31"/>
      <c r="K1243" s="31"/>
      <c r="L1243" s="31"/>
      <c r="M1243" s="31"/>
      <c r="N1243" s="31"/>
      <c r="O1243" s="31"/>
      <c r="P1243" s="31"/>
      <c r="Q1243" s="31"/>
    </row>
    <row r="1244" spans="10:17" ht="15" customHeight="1" x14ac:dyDescent="0.25">
      <c r="J1244" s="31"/>
      <c r="K1244" s="31"/>
      <c r="L1244" s="31"/>
      <c r="M1244" s="31"/>
      <c r="N1244" s="31"/>
      <c r="O1244" s="31"/>
      <c r="P1244" s="31"/>
      <c r="Q1244" s="31"/>
    </row>
    <row r="1245" spans="10:17" ht="15" customHeight="1" x14ac:dyDescent="0.25">
      <c r="J1245" s="31"/>
      <c r="K1245" s="31"/>
      <c r="L1245" s="31"/>
      <c r="M1245" s="31"/>
      <c r="N1245" s="31"/>
      <c r="O1245" s="31"/>
      <c r="P1245" s="31"/>
      <c r="Q1245" s="31"/>
    </row>
    <row r="1246" spans="10:17" ht="15" customHeight="1" x14ac:dyDescent="0.25">
      <c r="J1246" s="31"/>
      <c r="K1246" s="31"/>
      <c r="L1246" s="31"/>
      <c r="M1246" s="31"/>
      <c r="N1246" s="31"/>
      <c r="O1246" s="31"/>
      <c r="P1246" s="31"/>
      <c r="Q1246" s="31"/>
    </row>
    <row r="1247" spans="10:17" ht="15" customHeight="1" x14ac:dyDescent="0.25">
      <c r="J1247" s="31"/>
      <c r="K1247" s="31"/>
      <c r="L1247" s="31"/>
      <c r="M1247" s="31"/>
      <c r="N1247" s="31"/>
      <c r="O1247" s="31"/>
      <c r="P1247" s="31"/>
      <c r="Q1247" s="31"/>
    </row>
    <row r="1248" spans="10:17" ht="15" customHeight="1" x14ac:dyDescent="0.25">
      <c r="J1248" s="31"/>
      <c r="K1248" s="31"/>
      <c r="L1248" s="31"/>
      <c r="M1248" s="31"/>
      <c r="N1248" s="31"/>
      <c r="O1248" s="31"/>
      <c r="P1248" s="31"/>
      <c r="Q1248" s="31"/>
    </row>
    <row r="1249" spans="10:17" ht="15" customHeight="1" x14ac:dyDescent="0.25">
      <c r="J1249" s="31"/>
      <c r="K1249" s="31"/>
      <c r="L1249" s="31"/>
      <c r="M1249" s="31"/>
      <c r="N1249" s="31"/>
      <c r="O1249" s="31"/>
      <c r="P1249" s="31"/>
      <c r="Q1249" s="31"/>
    </row>
    <row r="1250" spans="10:17" ht="15" customHeight="1" x14ac:dyDescent="0.25">
      <c r="J1250" s="31"/>
      <c r="K1250" s="31"/>
      <c r="L1250" s="31"/>
      <c r="M1250" s="31"/>
      <c r="N1250" s="31"/>
      <c r="O1250" s="31"/>
      <c r="P1250" s="31"/>
      <c r="Q1250" s="31"/>
    </row>
    <row r="1251" spans="10:17" ht="15" customHeight="1" x14ac:dyDescent="0.25">
      <c r="J1251" s="31"/>
      <c r="K1251" s="31"/>
      <c r="L1251" s="31"/>
      <c r="M1251" s="31"/>
      <c r="N1251" s="31"/>
      <c r="O1251" s="31"/>
      <c r="P1251" s="31"/>
      <c r="Q1251" s="31"/>
    </row>
    <row r="1252" spans="10:17" ht="15" customHeight="1" x14ac:dyDescent="0.25">
      <c r="J1252" s="31"/>
      <c r="K1252" s="31"/>
      <c r="L1252" s="31"/>
      <c r="M1252" s="31"/>
      <c r="N1252" s="31"/>
      <c r="O1252" s="31"/>
      <c r="P1252" s="31"/>
      <c r="Q1252" s="31"/>
    </row>
    <row r="1253" spans="10:17" ht="15" customHeight="1" x14ac:dyDescent="0.25">
      <c r="J1253" s="31"/>
      <c r="K1253" s="31"/>
      <c r="L1253" s="31"/>
      <c r="M1253" s="31"/>
      <c r="N1253" s="31"/>
      <c r="O1253" s="31"/>
      <c r="P1253" s="31"/>
      <c r="Q1253" s="31"/>
    </row>
    <row r="1254" spans="10:17" ht="15" customHeight="1" x14ac:dyDescent="0.25">
      <c r="J1254" s="31"/>
      <c r="K1254" s="31"/>
      <c r="L1254" s="31"/>
      <c r="M1254" s="31"/>
      <c r="N1254" s="31"/>
      <c r="O1254" s="31"/>
      <c r="P1254" s="31"/>
      <c r="Q1254" s="31"/>
    </row>
    <row r="1255" spans="10:17" ht="15" customHeight="1" x14ac:dyDescent="0.25">
      <c r="J1255" s="31"/>
      <c r="K1255" s="31"/>
      <c r="L1255" s="31"/>
      <c r="M1255" s="31"/>
      <c r="N1255" s="31"/>
      <c r="O1255" s="31"/>
      <c r="P1255" s="31"/>
      <c r="Q1255" s="31"/>
    </row>
    <row r="1256" spans="10:17" ht="15" customHeight="1" x14ac:dyDescent="0.25">
      <c r="J1256" s="31"/>
      <c r="K1256" s="31"/>
      <c r="L1256" s="31"/>
      <c r="M1256" s="31"/>
      <c r="N1256" s="31"/>
      <c r="O1256" s="31"/>
      <c r="P1256" s="31"/>
      <c r="Q1256" s="31"/>
    </row>
    <row r="1257" spans="10:17" ht="15" customHeight="1" x14ac:dyDescent="0.25">
      <c r="J1257" s="31"/>
      <c r="K1257" s="31"/>
      <c r="L1257" s="31"/>
      <c r="M1257" s="31"/>
      <c r="N1257" s="31"/>
      <c r="O1257" s="31"/>
      <c r="P1257" s="31"/>
      <c r="Q1257" s="31"/>
    </row>
    <row r="1258" spans="10:17" ht="15" customHeight="1" x14ac:dyDescent="0.25">
      <c r="J1258" s="31"/>
      <c r="K1258" s="31"/>
      <c r="L1258" s="31"/>
      <c r="M1258" s="31"/>
      <c r="N1258" s="31"/>
      <c r="O1258" s="31"/>
      <c r="P1258" s="31"/>
      <c r="Q1258" s="31"/>
    </row>
    <row r="1259" spans="10:17" ht="15" customHeight="1" x14ac:dyDescent="0.25">
      <c r="J1259" s="31"/>
      <c r="K1259" s="31"/>
      <c r="L1259" s="31"/>
      <c r="M1259" s="31"/>
      <c r="N1259" s="31"/>
      <c r="O1259" s="31"/>
      <c r="P1259" s="31"/>
      <c r="Q1259" s="31"/>
    </row>
    <row r="1260" spans="10:17" ht="15" customHeight="1" x14ac:dyDescent="0.25">
      <c r="J1260" s="31"/>
      <c r="K1260" s="31"/>
      <c r="L1260" s="31"/>
      <c r="M1260" s="31"/>
      <c r="N1260" s="31"/>
      <c r="O1260" s="31"/>
      <c r="P1260" s="31"/>
      <c r="Q1260" s="31"/>
    </row>
    <row r="1261" spans="10:17" ht="15" customHeight="1" x14ac:dyDescent="0.25">
      <c r="J1261" s="31"/>
      <c r="K1261" s="31"/>
      <c r="L1261" s="31"/>
      <c r="M1261" s="31"/>
      <c r="N1261" s="31"/>
      <c r="O1261" s="31"/>
      <c r="P1261" s="31"/>
      <c r="Q1261" s="31"/>
    </row>
    <row r="1262" spans="10:17" ht="15" customHeight="1" x14ac:dyDescent="0.25">
      <c r="J1262" s="31"/>
      <c r="K1262" s="31"/>
      <c r="L1262" s="31"/>
      <c r="M1262" s="31"/>
      <c r="N1262" s="31"/>
      <c r="O1262" s="31"/>
      <c r="P1262" s="31"/>
      <c r="Q1262" s="31"/>
    </row>
    <row r="1263" spans="10:17" ht="15" customHeight="1" x14ac:dyDescent="0.25">
      <c r="J1263" s="31"/>
      <c r="K1263" s="31"/>
      <c r="L1263" s="31"/>
      <c r="M1263" s="31"/>
      <c r="N1263" s="31"/>
      <c r="O1263" s="31"/>
      <c r="P1263" s="31"/>
      <c r="Q1263" s="31"/>
    </row>
    <row r="1264" spans="10:17" ht="15" customHeight="1" x14ac:dyDescent="0.25">
      <c r="J1264" s="31"/>
      <c r="K1264" s="31"/>
      <c r="L1264" s="31"/>
      <c r="M1264" s="31"/>
      <c r="N1264" s="31"/>
      <c r="O1264" s="31"/>
      <c r="P1264" s="31"/>
      <c r="Q1264" s="31"/>
    </row>
    <row r="1265" spans="10:17" ht="15" customHeight="1" x14ac:dyDescent="0.25">
      <c r="J1265" s="31"/>
      <c r="K1265" s="31"/>
      <c r="L1265" s="31"/>
      <c r="M1265" s="31"/>
      <c r="N1265" s="31"/>
      <c r="O1265" s="31"/>
      <c r="P1265" s="31"/>
      <c r="Q1265" s="31"/>
    </row>
    <row r="1266" spans="10:17" ht="15" customHeight="1" x14ac:dyDescent="0.25">
      <c r="J1266" s="31"/>
      <c r="K1266" s="31"/>
      <c r="L1266" s="31"/>
      <c r="M1266" s="31"/>
      <c r="N1266" s="31"/>
      <c r="O1266" s="31"/>
      <c r="P1266" s="31"/>
      <c r="Q1266" s="31"/>
    </row>
    <row r="1267" spans="10:17" ht="15" customHeight="1" x14ac:dyDescent="0.25">
      <c r="J1267" s="31"/>
      <c r="K1267" s="31"/>
      <c r="L1267" s="31"/>
      <c r="M1267" s="31"/>
      <c r="N1267" s="31"/>
      <c r="O1267" s="31"/>
      <c r="P1267" s="31"/>
      <c r="Q1267" s="31"/>
    </row>
    <row r="1268" spans="10:17" ht="15" customHeight="1" x14ac:dyDescent="0.25">
      <c r="J1268" s="31"/>
      <c r="K1268" s="31"/>
      <c r="L1268" s="31"/>
      <c r="M1268" s="31"/>
      <c r="N1268" s="31"/>
      <c r="O1268" s="31"/>
      <c r="P1268" s="31"/>
      <c r="Q1268" s="31"/>
    </row>
    <row r="1269" spans="10:17" ht="15" customHeight="1" x14ac:dyDescent="0.25">
      <c r="J1269" s="31"/>
      <c r="K1269" s="31"/>
      <c r="L1269" s="31"/>
      <c r="M1269" s="31"/>
      <c r="N1269" s="31"/>
      <c r="O1269" s="31"/>
      <c r="P1269" s="31"/>
      <c r="Q1269" s="31"/>
    </row>
    <row r="1270" spans="10:17" ht="15" customHeight="1" x14ac:dyDescent="0.25">
      <c r="J1270" s="31"/>
      <c r="K1270" s="31"/>
      <c r="L1270" s="31"/>
      <c r="M1270" s="31"/>
      <c r="N1270" s="31"/>
      <c r="O1270" s="31"/>
      <c r="P1270" s="31"/>
      <c r="Q1270" s="31"/>
    </row>
    <row r="1271" spans="10:17" ht="15" customHeight="1" x14ac:dyDescent="0.25">
      <c r="J1271" s="31"/>
      <c r="K1271" s="31"/>
      <c r="L1271" s="31"/>
      <c r="M1271" s="31"/>
      <c r="N1271" s="31"/>
      <c r="O1271" s="31"/>
      <c r="P1271" s="31"/>
      <c r="Q1271" s="31"/>
    </row>
    <row r="1272" spans="10:17" ht="15" customHeight="1" x14ac:dyDescent="0.25">
      <c r="J1272" s="31"/>
      <c r="K1272" s="31"/>
      <c r="L1272" s="31"/>
      <c r="M1272" s="31"/>
      <c r="N1272" s="31"/>
      <c r="O1272" s="31"/>
      <c r="P1272" s="31"/>
      <c r="Q1272" s="31"/>
    </row>
    <row r="1273" spans="10:17" ht="15" customHeight="1" x14ac:dyDescent="0.25">
      <c r="J1273" s="31"/>
      <c r="K1273" s="31"/>
      <c r="L1273" s="31"/>
      <c r="M1273" s="31"/>
      <c r="N1273" s="31"/>
      <c r="O1273" s="31"/>
      <c r="P1273" s="31"/>
      <c r="Q1273" s="31"/>
    </row>
    <row r="1274" spans="10:17" ht="15" customHeight="1" x14ac:dyDescent="0.25">
      <c r="J1274" s="31"/>
      <c r="K1274" s="31"/>
      <c r="L1274" s="31"/>
      <c r="M1274" s="31"/>
      <c r="N1274" s="31"/>
      <c r="O1274" s="31"/>
      <c r="P1274" s="31"/>
      <c r="Q1274" s="31"/>
    </row>
    <row r="1275" spans="10:17" ht="15" customHeight="1" x14ac:dyDescent="0.25">
      <c r="J1275" s="31"/>
      <c r="K1275" s="31"/>
      <c r="L1275" s="31"/>
      <c r="M1275" s="31"/>
      <c r="N1275" s="31"/>
      <c r="O1275" s="31"/>
      <c r="P1275" s="31"/>
      <c r="Q1275" s="31"/>
    </row>
    <row r="1276" spans="10:17" ht="15" customHeight="1" x14ac:dyDescent="0.25">
      <c r="J1276" s="31"/>
      <c r="K1276" s="31"/>
      <c r="L1276" s="31"/>
      <c r="M1276" s="31"/>
      <c r="N1276" s="31"/>
      <c r="O1276" s="31"/>
      <c r="P1276" s="31"/>
      <c r="Q1276" s="31"/>
    </row>
    <row r="1277" spans="10:17" ht="15" customHeight="1" x14ac:dyDescent="0.25">
      <c r="J1277" s="31"/>
      <c r="K1277" s="31"/>
      <c r="L1277" s="31"/>
      <c r="M1277" s="31"/>
      <c r="N1277" s="31"/>
      <c r="O1277" s="31"/>
      <c r="P1277" s="31"/>
      <c r="Q1277" s="31"/>
    </row>
    <row r="1278" spans="10:17" ht="15" customHeight="1" x14ac:dyDescent="0.25">
      <c r="J1278" s="31"/>
      <c r="K1278" s="31"/>
      <c r="L1278" s="31"/>
      <c r="M1278" s="31"/>
      <c r="N1278" s="31"/>
      <c r="O1278" s="31"/>
      <c r="P1278" s="31"/>
      <c r="Q1278" s="31"/>
    </row>
    <row r="1279" spans="10:17" ht="15" customHeight="1" x14ac:dyDescent="0.25">
      <c r="J1279" s="31"/>
      <c r="K1279" s="31"/>
      <c r="L1279" s="31"/>
      <c r="M1279" s="31"/>
      <c r="N1279" s="31"/>
      <c r="O1279" s="31"/>
      <c r="P1279" s="31"/>
      <c r="Q1279" s="31"/>
    </row>
    <row r="1280" spans="10:17" ht="15" customHeight="1" x14ac:dyDescent="0.25">
      <c r="J1280" s="31"/>
      <c r="K1280" s="31"/>
      <c r="L1280" s="31"/>
      <c r="M1280" s="31"/>
      <c r="N1280" s="31"/>
      <c r="O1280" s="31"/>
      <c r="P1280" s="31"/>
      <c r="Q1280" s="31"/>
    </row>
    <row r="1281" spans="10:17" ht="15" customHeight="1" x14ac:dyDescent="0.25">
      <c r="J1281" s="31"/>
      <c r="K1281" s="31"/>
      <c r="L1281" s="31"/>
      <c r="M1281" s="31"/>
      <c r="N1281" s="31"/>
      <c r="O1281" s="31"/>
      <c r="P1281" s="31"/>
      <c r="Q1281" s="31"/>
    </row>
    <row r="1282" spans="10:17" ht="15" customHeight="1" x14ac:dyDescent="0.25">
      <c r="J1282" s="31"/>
      <c r="K1282" s="31"/>
      <c r="L1282" s="31"/>
      <c r="M1282" s="31"/>
      <c r="N1282" s="31"/>
      <c r="O1282" s="31"/>
      <c r="P1282" s="31"/>
      <c r="Q1282" s="31"/>
    </row>
    <row r="1283" spans="10:17" ht="15" customHeight="1" x14ac:dyDescent="0.25">
      <c r="J1283" s="31"/>
      <c r="K1283" s="31"/>
      <c r="L1283" s="31"/>
      <c r="M1283" s="31"/>
      <c r="N1283" s="31"/>
      <c r="O1283" s="31"/>
      <c r="P1283" s="31"/>
      <c r="Q1283" s="31"/>
    </row>
    <row r="1284" spans="10:17" ht="15" customHeight="1" x14ac:dyDescent="0.25">
      <c r="J1284" s="31"/>
      <c r="K1284" s="31"/>
      <c r="L1284" s="31"/>
      <c r="M1284" s="31"/>
      <c r="N1284" s="31"/>
      <c r="O1284" s="31"/>
      <c r="P1284" s="31"/>
      <c r="Q1284" s="31"/>
    </row>
    <row r="1285" spans="10:17" ht="15" customHeight="1" x14ac:dyDescent="0.25">
      <c r="J1285" s="31"/>
      <c r="K1285" s="31"/>
      <c r="L1285" s="31"/>
      <c r="M1285" s="31"/>
      <c r="N1285" s="31"/>
      <c r="O1285" s="31"/>
      <c r="P1285" s="31"/>
      <c r="Q1285" s="31"/>
    </row>
    <row r="1286" spans="10:17" ht="15" customHeight="1" x14ac:dyDescent="0.25">
      <c r="J1286" s="31"/>
      <c r="K1286" s="31"/>
      <c r="L1286" s="31"/>
      <c r="M1286" s="31"/>
      <c r="N1286" s="31"/>
      <c r="O1286" s="31"/>
      <c r="P1286" s="31"/>
      <c r="Q1286" s="31"/>
    </row>
    <row r="1287" spans="10:17" ht="15" customHeight="1" x14ac:dyDescent="0.25">
      <c r="J1287" s="31"/>
      <c r="K1287" s="31"/>
      <c r="L1287" s="31"/>
      <c r="M1287" s="31"/>
      <c r="N1287" s="31"/>
      <c r="O1287" s="31"/>
      <c r="P1287" s="31"/>
      <c r="Q1287" s="31"/>
    </row>
    <row r="1288" spans="10:17" ht="15" customHeight="1" x14ac:dyDescent="0.25">
      <c r="J1288" s="31"/>
      <c r="K1288" s="31"/>
      <c r="L1288" s="31"/>
      <c r="M1288" s="31"/>
      <c r="N1288" s="31"/>
      <c r="O1288" s="31"/>
      <c r="P1288" s="31"/>
      <c r="Q1288" s="31"/>
    </row>
    <row r="1289" spans="10:17" ht="15" customHeight="1" x14ac:dyDescent="0.25">
      <c r="J1289" s="31"/>
      <c r="K1289" s="31"/>
      <c r="L1289" s="31"/>
      <c r="M1289" s="31"/>
      <c r="N1289" s="31"/>
      <c r="O1289" s="31"/>
      <c r="P1289" s="31"/>
      <c r="Q1289" s="31"/>
    </row>
    <row r="1290" spans="10:17" ht="15" customHeight="1" x14ac:dyDescent="0.25">
      <c r="J1290" s="31"/>
      <c r="K1290" s="31"/>
      <c r="L1290" s="31"/>
      <c r="M1290" s="31"/>
      <c r="N1290" s="31"/>
      <c r="O1290" s="31"/>
      <c r="P1290" s="31"/>
      <c r="Q1290" s="31"/>
    </row>
    <row r="1291" spans="10:17" ht="15" customHeight="1" x14ac:dyDescent="0.25">
      <c r="J1291" s="31"/>
      <c r="K1291" s="31"/>
      <c r="L1291" s="31"/>
      <c r="M1291" s="31"/>
      <c r="N1291" s="31"/>
      <c r="O1291" s="31"/>
      <c r="P1291" s="31"/>
      <c r="Q1291" s="31"/>
    </row>
    <row r="1292" spans="10:17" ht="15" customHeight="1" x14ac:dyDescent="0.25">
      <c r="J1292" s="31"/>
      <c r="K1292" s="31"/>
      <c r="L1292" s="31"/>
      <c r="M1292" s="31"/>
      <c r="N1292" s="31"/>
      <c r="O1292" s="31"/>
      <c r="P1292" s="31"/>
      <c r="Q1292" s="31"/>
    </row>
    <row r="1293" spans="10:17" ht="15" customHeight="1" x14ac:dyDescent="0.25">
      <c r="J1293" s="31"/>
      <c r="K1293" s="31"/>
      <c r="L1293" s="31"/>
      <c r="M1293" s="31"/>
      <c r="N1293" s="31"/>
      <c r="O1293" s="31"/>
      <c r="P1293" s="31"/>
      <c r="Q1293" s="31"/>
    </row>
    <row r="1294" spans="10:17" ht="15" customHeight="1" x14ac:dyDescent="0.25">
      <c r="J1294" s="31"/>
      <c r="K1294" s="31"/>
      <c r="L1294" s="31"/>
      <c r="M1294" s="31"/>
      <c r="N1294" s="31"/>
      <c r="O1294" s="31"/>
      <c r="P1294" s="31"/>
      <c r="Q1294" s="31"/>
    </row>
    <row r="1295" spans="10:17" ht="15" customHeight="1" x14ac:dyDescent="0.25">
      <c r="J1295" s="31"/>
      <c r="K1295" s="31"/>
      <c r="L1295" s="31"/>
      <c r="M1295" s="31"/>
      <c r="N1295" s="31"/>
      <c r="O1295" s="31"/>
      <c r="P1295" s="31"/>
      <c r="Q1295" s="31"/>
    </row>
    <row r="1296" spans="10:17" ht="15" customHeight="1" x14ac:dyDescent="0.25">
      <c r="J1296" s="31"/>
      <c r="K1296" s="31"/>
      <c r="L1296" s="31"/>
      <c r="M1296" s="31"/>
      <c r="N1296" s="31"/>
      <c r="O1296" s="31"/>
      <c r="P1296" s="31"/>
      <c r="Q1296" s="31"/>
    </row>
    <row r="1297" spans="10:17" ht="15" customHeight="1" x14ac:dyDescent="0.25">
      <c r="J1297" s="31"/>
      <c r="K1297" s="31"/>
      <c r="L1297" s="31"/>
      <c r="M1297" s="31"/>
      <c r="N1297" s="31"/>
      <c r="O1297" s="31"/>
      <c r="P1297" s="31"/>
      <c r="Q1297" s="31"/>
    </row>
    <row r="1298" spans="10:17" ht="15" customHeight="1" x14ac:dyDescent="0.25">
      <c r="J1298" s="31"/>
      <c r="K1298" s="31"/>
      <c r="L1298" s="31"/>
      <c r="M1298" s="31"/>
      <c r="N1298" s="31"/>
      <c r="O1298" s="31"/>
      <c r="P1298" s="31"/>
      <c r="Q1298" s="31"/>
    </row>
    <row r="1299" spans="10:17" ht="15" customHeight="1" x14ac:dyDescent="0.25">
      <c r="J1299" s="31"/>
      <c r="K1299" s="31"/>
      <c r="L1299" s="31"/>
      <c r="M1299" s="31"/>
      <c r="N1299" s="31"/>
      <c r="O1299" s="31"/>
      <c r="P1299" s="31"/>
      <c r="Q1299" s="31"/>
    </row>
    <row r="1300" spans="10:17" ht="15" customHeight="1" x14ac:dyDescent="0.25">
      <c r="J1300" s="31"/>
      <c r="K1300" s="31"/>
      <c r="L1300" s="31"/>
      <c r="M1300" s="31"/>
      <c r="N1300" s="31"/>
      <c r="O1300" s="31"/>
      <c r="P1300" s="31"/>
      <c r="Q1300" s="31"/>
    </row>
    <row r="1301" spans="10:17" ht="15" customHeight="1" x14ac:dyDescent="0.25">
      <c r="J1301" s="31"/>
      <c r="K1301" s="31"/>
      <c r="L1301" s="31"/>
      <c r="M1301" s="31"/>
      <c r="N1301" s="31"/>
      <c r="O1301" s="31"/>
      <c r="P1301" s="31"/>
      <c r="Q1301" s="31"/>
    </row>
    <row r="1302" spans="10:17" ht="15" customHeight="1" x14ac:dyDescent="0.25">
      <c r="J1302" s="31"/>
      <c r="K1302" s="31"/>
      <c r="L1302" s="31"/>
      <c r="M1302" s="31"/>
      <c r="N1302" s="31"/>
      <c r="O1302" s="31"/>
      <c r="P1302" s="31"/>
      <c r="Q1302" s="31"/>
    </row>
    <row r="1303" spans="10:17" ht="15" customHeight="1" x14ac:dyDescent="0.25">
      <c r="J1303" s="31"/>
      <c r="K1303" s="31"/>
      <c r="L1303" s="31"/>
      <c r="M1303" s="31"/>
      <c r="N1303" s="31"/>
      <c r="O1303" s="31"/>
      <c r="P1303" s="31"/>
      <c r="Q1303" s="31"/>
    </row>
    <row r="1304" spans="10:17" ht="15" customHeight="1" x14ac:dyDescent="0.25">
      <c r="J1304" s="31"/>
      <c r="K1304" s="31"/>
      <c r="L1304" s="31"/>
      <c r="M1304" s="31"/>
      <c r="N1304" s="31"/>
      <c r="O1304" s="31"/>
      <c r="P1304" s="31"/>
      <c r="Q1304" s="31"/>
    </row>
    <row r="1305" spans="10:17" ht="15" customHeight="1" x14ac:dyDescent="0.25">
      <c r="J1305" s="31"/>
      <c r="K1305" s="31"/>
      <c r="L1305" s="31"/>
      <c r="M1305" s="31"/>
      <c r="N1305" s="31"/>
      <c r="O1305" s="31"/>
      <c r="P1305" s="31"/>
      <c r="Q1305" s="31"/>
    </row>
    <row r="1306" spans="10:17" ht="15" customHeight="1" x14ac:dyDescent="0.25">
      <c r="J1306" s="31"/>
      <c r="K1306" s="31"/>
      <c r="L1306" s="31"/>
      <c r="M1306" s="31"/>
      <c r="N1306" s="31"/>
      <c r="O1306" s="31"/>
      <c r="P1306" s="31"/>
      <c r="Q1306" s="31"/>
    </row>
    <row r="1307" spans="10:17" ht="15" customHeight="1" x14ac:dyDescent="0.25">
      <c r="J1307" s="31"/>
      <c r="K1307" s="31"/>
      <c r="L1307" s="31"/>
      <c r="M1307" s="31"/>
      <c r="N1307" s="31"/>
      <c r="O1307" s="31"/>
      <c r="P1307" s="31"/>
      <c r="Q1307" s="31"/>
    </row>
    <row r="1308" spans="10:17" ht="15" customHeight="1" x14ac:dyDescent="0.25">
      <c r="J1308" s="31"/>
      <c r="K1308" s="31"/>
      <c r="L1308" s="31"/>
      <c r="M1308" s="31"/>
      <c r="N1308" s="31"/>
      <c r="O1308" s="31"/>
      <c r="P1308" s="31"/>
      <c r="Q1308" s="31"/>
    </row>
    <row r="1309" spans="10:17" ht="15" customHeight="1" x14ac:dyDescent="0.25">
      <c r="J1309" s="31"/>
      <c r="K1309" s="31"/>
      <c r="L1309" s="31"/>
      <c r="M1309" s="31"/>
      <c r="N1309" s="31"/>
      <c r="O1309" s="31"/>
      <c r="P1309" s="31"/>
      <c r="Q1309" s="31"/>
    </row>
    <row r="1310" spans="10:17" ht="15" customHeight="1" x14ac:dyDescent="0.25">
      <c r="J1310" s="31"/>
      <c r="K1310" s="31"/>
      <c r="L1310" s="31"/>
      <c r="M1310" s="31"/>
      <c r="N1310" s="31"/>
      <c r="O1310" s="31"/>
      <c r="P1310" s="31"/>
      <c r="Q1310" s="31"/>
    </row>
    <row r="1311" spans="10:17" ht="15" customHeight="1" x14ac:dyDescent="0.25">
      <c r="J1311" s="31"/>
      <c r="K1311" s="31"/>
      <c r="L1311" s="31"/>
      <c r="M1311" s="31"/>
      <c r="N1311" s="31"/>
      <c r="O1311" s="31"/>
      <c r="P1311" s="31"/>
      <c r="Q1311" s="31"/>
    </row>
    <row r="1312" spans="10:17" ht="15" customHeight="1" x14ac:dyDescent="0.25">
      <c r="J1312" s="31"/>
      <c r="K1312" s="31"/>
      <c r="L1312" s="31"/>
      <c r="M1312" s="31"/>
      <c r="N1312" s="31"/>
      <c r="O1312" s="31"/>
      <c r="P1312" s="31"/>
      <c r="Q1312" s="31"/>
    </row>
    <row r="1313" spans="10:17" ht="15" customHeight="1" x14ac:dyDescent="0.25">
      <c r="J1313" s="31"/>
      <c r="K1313" s="31"/>
      <c r="L1313" s="31"/>
      <c r="M1313" s="31"/>
      <c r="N1313" s="31"/>
      <c r="O1313" s="31"/>
      <c r="P1313" s="31"/>
      <c r="Q1313" s="31"/>
    </row>
    <row r="1314" spans="10:17" ht="15" customHeight="1" x14ac:dyDescent="0.25">
      <c r="J1314" s="31"/>
      <c r="K1314" s="31"/>
      <c r="L1314" s="31"/>
      <c r="M1314" s="31"/>
      <c r="N1314" s="31"/>
      <c r="O1314" s="31"/>
      <c r="P1314" s="31"/>
      <c r="Q1314" s="31"/>
    </row>
    <row r="1315" spans="10:17" ht="15" customHeight="1" x14ac:dyDescent="0.25">
      <c r="J1315" s="31"/>
      <c r="K1315" s="31"/>
      <c r="L1315" s="31"/>
      <c r="M1315" s="31"/>
      <c r="N1315" s="31"/>
      <c r="O1315" s="31"/>
      <c r="P1315" s="31"/>
      <c r="Q1315" s="31"/>
    </row>
    <row r="1316" spans="10:17" ht="15" customHeight="1" x14ac:dyDescent="0.25">
      <c r="J1316" s="31"/>
      <c r="K1316" s="31"/>
      <c r="L1316" s="31"/>
      <c r="M1316" s="31"/>
      <c r="N1316" s="31"/>
      <c r="O1316" s="31"/>
      <c r="P1316" s="31"/>
      <c r="Q1316" s="31"/>
    </row>
    <row r="1317" spans="10:17" ht="15" customHeight="1" x14ac:dyDescent="0.25">
      <c r="J1317" s="31"/>
      <c r="K1317" s="31"/>
      <c r="L1317" s="31"/>
      <c r="M1317" s="31"/>
      <c r="N1317" s="31"/>
      <c r="O1317" s="31"/>
      <c r="P1317" s="31"/>
      <c r="Q1317" s="31"/>
    </row>
    <row r="1318" spans="10:17" ht="15" customHeight="1" x14ac:dyDescent="0.25">
      <c r="J1318" s="31"/>
      <c r="K1318" s="31"/>
      <c r="L1318" s="31"/>
      <c r="M1318" s="31"/>
      <c r="N1318" s="31"/>
      <c r="O1318" s="31"/>
      <c r="P1318" s="31"/>
      <c r="Q1318" s="31"/>
    </row>
    <row r="1319" spans="10:17" ht="15" customHeight="1" x14ac:dyDescent="0.25">
      <c r="J1319" s="31"/>
      <c r="K1319" s="31"/>
      <c r="L1319" s="31"/>
      <c r="M1319" s="31"/>
      <c r="N1319" s="31"/>
      <c r="O1319" s="31"/>
      <c r="P1319" s="31"/>
      <c r="Q1319" s="31"/>
    </row>
    <row r="1320" spans="10:17" ht="15" customHeight="1" x14ac:dyDescent="0.25">
      <c r="J1320" s="31"/>
      <c r="K1320" s="31"/>
      <c r="L1320" s="31"/>
      <c r="M1320" s="31"/>
      <c r="N1320" s="31"/>
      <c r="O1320" s="31"/>
      <c r="P1320" s="31"/>
      <c r="Q1320" s="31"/>
    </row>
    <row r="1321" spans="10:17" ht="15" customHeight="1" x14ac:dyDescent="0.25">
      <c r="J1321" s="31"/>
      <c r="K1321" s="31"/>
      <c r="L1321" s="31"/>
      <c r="M1321" s="31"/>
      <c r="N1321" s="31"/>
      <c r="O1321" s="31"/>
      <c r="P1321" s="31"/>
      <c r="Q1321" s="31"/>
    </row>
    <row r="1322" spans="10:17" ht="15" customHeight="1" x14ac:dyDescent="0.25">
      <c r="J1322" s="31"/>
      <c r="K1322" s="31"/>
      <c r="L1322" s="31"/>
      <c r="M1322" s="31"/>
      <c r="N1322" s="31"/>
      <c r="O1322" s="31"/>
      <c r="P1322" s="31"/>
      <c r="Q1322" s="31"/>
    </row>
    <row r="1323" spans="10:17" ht="15" customHeight="1" x14ac:dyDescent="0.25">
      <c r="J1323" s="31"/>
      <c r="K1323" s="31"/>
      <c r="L1323" s="31"/>
      <c r="M1323" s="31"/>
      <c r="N1323" s="31"/>
      <c r="O1323" s="31"/>
      <c r="P1323" s="31"/>
      <c r="Q1323" s="31"/>
    </row>
    <row r="1324" spans="10:17" ht="15" customHeight="1" x14ac:dyDescent="0.25">
      <c r="J1324" s="31"/>
      <c r="K1324" s="31"/>
      <c r="L1324" s="31"/>
      <c r="M1324" s="31"/>
      <c r="N1324" s="31"/>
      <c r="O1324" s="31"/>
      <c r="P1324" s="31"/>
      <c r="Q1324" s="31"/>
    </row>
    <row r="1325" spans="10:17" ht="15" customHeight="1" x14ac:dyDescent="0.25">
      <c r="J1325" s="31"/>
      <c r="K1325" s="31"/>
      <c r="L1325" s="31"/>
      <c r="M1325" s="31"/>
      <c r="N1325" s="31"/>
      <c r="O1325" s="31"/>
      <c r="P1325" s="31"/>
      <c r="Q1325" s="31"/>
    </row>
    <row r="1326" spans="10:17" ht="15" customHeight="1" x14ac:dyDescent="0.25">
      <c r="J1326" s="31"/>
      <c r="K1326" s="31"/>
      <c r="L1326" s="31"/>
      <c r="M1326" s="31"/>
      <c r="N1326" s="31"/>
      <c r="O1326" s="31"/>
      <c r="P1326" s="31"/>
      <c r="Q1326" s="31"/>
    </row>
    <row r="1327" spans="10:17" ht="15" customHeight="1" x14ac:dyDescent="0.25">
      <c r="J1327" s="31"/>
      <c r="K1327" s="31"/>
      <c r="L1327" s="31"/>
      <c r="M1327" s="31"/>
      <c r="N1327" s="31"/>
      <c r="O1327" s="31"/>
      <c r="P1327" s="31"/>
      <c r="Q1327" s="31"/>
    </row>
    <row r="1328" spans="10:17" ht="15" customHeight="1" x14ac:dyDescent="0.25">
      <c r="J1328" s="31"/>
      <c r="K1328" s="31"/>
      <c r="L1328" s="31"/>
      <c r="M1328" s="31"/>
      <c r="N1328" s="31"/>
      <c r="O1328" s="31"/>
      <c r="P1328" s="31"/>
      <c r="Q1328" s="31"/>
    </row>
    <row r="1329" spans="10:17" ht="15" customHeight="1" x14ac:dyDescent="0.25">
      <c r="J1329" s="31"/>
      <c r="K1329" s="31"/>
      <c r="L1329" s="31"/>
      <c r="M1329" s="31"/>
      <c r="N1329" s="31"/>
      <c r="O1329" s="31"/>
      <c r="P1329" s="31"/>
      <c r="Q1329" s="31"/>
    </row>
    <row r="1330" spans="10:17" ht="15" customHeight="1" x14ac:dyDescent="0.25">
      <c r="J1330" s="31"/>
      <c r="K1330" s="31"/>
      <c r="L1330" s="31"/>
      <c r="M1330" s="31"/>
      <c r="N1330" s="31"/>
      <c r="O1330" s="31"/>
      <c r="P1330" s="31"/>
      <c r="Q1330" s="31"/>
    </row>
    <row r="1331" spans="10:17" ht="15" customHeight="1" x14ac:dyDescent="0.25">
      <c r="J1331" s="31"/>
      <c r="K1331" s="31"/>
      <c r="L1331" s="31"/>
      <c r="M1331" s="31"/>
      <c r="N1331" s="31"/>
      <c r="O1331" s="31"/>
      <c r="P1331" s="31"/>
      <c r="Q1331" s="31"/>
    </row>
    <row r="1332" spans="10:17" ht="15" customHeight="1" x14ac:dyDescent="0.25">
      <c r="J1332" s="31"/>
      <c r="K1332" s="31"/>
      <c r="L1332" s="31"/>
      <c r="M1332" s="31"/>
      <c r="N1332" s="31"/>
      <c r="O1332" s="31"/>
      <c r="P1332" s="31"/>
      <c r="Q1332" s="31"/>
    </row>
    <row r="1333" spans="10:17" ht="15" customHeight="1" x14ac:dyDescent="0.25">
      <c r="J1333" s="31"/>
      <c r="K1333" s="31"/>
      <c r="L1333" s="31"/>
      <c r="M1333" s="31"/>
      <c r="N1333" s="31"/>
      <c r="O1333" s="31"/>
      <c r="P1333" s="31"/>
      <c r="Q1333" s="31"/>
    </row>
    <row r="1334" spans="10:17" ht="15" customHeight="1" x14ac:dyDescent="0.25">
      <c r="J1334" s="31"/>
      <c r="K1334" s="31"/>
      <c r="L1334" s="31"/>
      <c r="M1334" s="31"/>
      <c r="N1334" s="31"/>
      <c r="O1334" s="31"/>
      <c r="P1334" s="31"/>
      <c r="Q1334" s="31"/>
    </row>
    <row r="1335" spans="10:17" ht="15" customHeight="1" x14ac:dyDescent="0.25">
      <c r="J1335" s="31"/>
      <c r="K1335" s="31"/>
      <c r="L1335" s="31"/>
      <c r="M1335" s="31"/>
      <c r="N1335" s="31"/>
      <c r="O1335" s="31"/>
      <c r="P1335" s="31"/>
      <c r="Q1335" s="31"/>
    </row>
    <row r="1336" spans="10:17" ht="15" customHeight="1" x14ac:dyDescent="0.25">
      <c r="J1336" s="31"/>
      <c r="K1336" s="31"/>
      <c r="L1336" s="31"/>
      <c r="M1336" s="31"/>
      <c r="N1336" s="31"/>
      <c r="O1336" s="31"/>
      <c r="P1336" s="31"/>
      <c r="Q1336" s="31"/>
    </row>
    <row r="1337" spans="10:17" ht="15" customHeight="1" x14ac:dyDescent="0.25">
      <c r="J1337" s="31"/>
      <c r="K1337" s="31"/>
      <c r="L1337" s="31"/>
      <c r="M1337" s="31"/>
      <c r="N1337" s="31"/>
      <c r="O1337" s="31"/>
      <c r="P1337" s="31"/>
      <c r="Q1337" s="31"/>
    </row>
    <row r="1338" spans="10:17" ht="15" customHeight="1" x14ac:dyDescent="0.25">
      <c r="J1338" s="31"/>
      <c r="K1338" s="31"/>
      <c r="L1338" s="31"/>
      <c r="M1338" s="31"/>
      <c r="N1338" s="31"/>
      <c r="O1338" s="31"/>
      <c r="P1338" s="31"/>
      <c r="Q1338" s="31"/>
    </row>
    <row r="1339" spans="10:17" ht="15" customHeight="1" x14ac:dyDescent="0.25">
      <c r="J1339" s="31"/>
      <c r="K1339" s="31"/>
      <c r="L1339" s="31"/>
      <c r="M1339" s="31"/>
      <c r="N1339" s="31"/>
      <c r="O1339" s="31"/>
      <c r="P1339" s="31"/>
      <c r="Q1339" s="31"/>
    </row>
    <row r="1340" spans="10:17" ht="15" customHeight="1" x14ac:dyDescent="0.25">
      <c r="J1340" s="31"/>
      <c r="K1340" s="31"/>
      <c r="L1340" s="31"/>
      <c r="M1340" s="31"/>
      <c r="N1340" s="31"/>
      <c r="O1340" s="31"/>
      <c r="P1340" s="31"/>
      <c r="Q1340" s="31"/>
    </row>
    <row r="1341" spans="10:17" ht="15" customHeight="1" x14ac:dyDescent="0.25">
      <c r="J1341" s="31"/>
      <c r="K1341" s="31"/>
      <c r="L1341" s="31"/>
      <c r="M1341" s="31"/>
      <c r="N1341" s="31"/>
      <c r="O1341" s="31"/>
      <c r="P1341" s="31"/>
      <c r="Q1341" s="31"/>
    </row>
    <row r="1342" spans="10:17" ht="15" customHeight="1" x14ac:dyDescent="0.25">
      <c r="J1342" s="31"/>
      <c r="K1342" s="31"/>
      <c r="L1342" s="31"/>
      <c r="M1342" s="31"/>
      <c r="N1342" s="31"/>
      <c r="O1342" s="31"/>
      <c r="P1342" s="31"/>
      <c r="Q1342" s="31"/>
    </row>
    <row r="1343" spans="10:17" ht="15" customHeight="1" x14ac:dyDescent="0.25">
      <c r="J1343" s="31"/>
      <c r="K1343" s="31"/>
      <c r="L1343" s="31"/>
      <c r="M1343" s="31"/>
      <c r="N1343" s="31"/>
      <c r="O1343" s="31"/>
      <c r="P1343" s="31"/>
      <c r="Q1343" s="31"/>
    </row>
    <row r="1344" spans="10:17" ht="15" customHeight="1" x14ac:dyDescent="0.25">
      <c r="J1344" s="31"/>
      <c r="K1344" s="31"/>
      <c r="L1344" s="31"/>
      <c r="M1344" s="31"/>
      <c r="N1344" s="31"/>
      <c r="O1344" s="31"/>
      <c r="P1344" s="31"/>
      <c r="Q1344" s="31"/>
    </row>
    <row r="1345" spans="10:17" ht="15" customHeight="1" x14ac:dyDescent="0.25">
      <c r="J1345" s="31"/>
      <c r="K1345" s="31"/>
      <c r="L1345" s="31"/>
      <c r="M1345" s="31"/>
      <c r="N1345" s="31"/>
      <c r="O1345" s="31"/>
      <c r="P1345" s="31"/>
      <c r="Q1345" s="31"/>
    </row>
    <row r="1346" spans="10:17" ht="15" customHeight="1" x14ac:dyDescent="0.25">
      <c r="J1346" s="31"/>
      <c r="K1346" s="31"/>
      <c r="L1346" s="31"/>
      <c r="M1346" s="31"/>
      <c r="N1346" s="31"/>
      <c r="O1346" s="31"/>
      <c r="P1346" s="31"/>
      <c r="Q1346" s="31"/>
    </row>
    <row r="1347" spans="10:17" ht="15" customHeight="1" x14ac:dyDescent="0.25">
      <c r="J1347" s="31"/>
      <c r="K1347" s="31"/>
      <c r="L1347" s="31"/>
      <c r="M1347" s="31"/>
      <c r="N1347" s="31"/>
      <c r="O1347" s="31"/>
      <c r="P1347" s="31"/>
      <c r="Q1347" s="31"/>
    </row>
    <row r="1348" spans="10:17" ht="15" customHeight="1" x14ac:dyDescent="0.25">
      <c r="J1348" s="31"/>
      <c r="K1348" s="31"/>
      <c r="L1348" s="31"/>
      <c r="M1348" s="31"/>
      <c r="N1348" s="31"/>
      <c r="O1348" s="31"/>
      <c r="P1348" s="31"/>
      <c r="Q1348" s="31"/>
    </row>
    <row r="1349" spans="10:17" ht="15" customHeight="1" x14ac:dyDescent="0.25">
      <c r="J1349" s="31"/>
      <c r="K1349" s="31"/>
      <c r="L1349" s="31"/>
      <c r="M1349" s="31"/>
      <c r="N1349" s="31"/>
      <c r="O1349" s="31"/>
      <c r="P1349" s="31"/>
      <c r="Q1349" s="31"/>
    </row>
    <row r="1350" spans="10:17" ht="15" customHeight="1" x14ac:dyDescent="0.25">
      <c r="J1350" s="31"/>
      <c r="K1350" s="31"/>
      <c r="L1350" s="31"/>
      <c r="M1350" s="31"/>
      <c r="N1350" s="31"/>
      <c r="O1350" s="31"/>
      <c r="P1350" s="31"/>
      <c r="Q1350" s="31"/>
    </row>
    <row r="1351" spans="10:17" ht="15" customHeight="1" x14ac:dyDescent="0.25">
      <c r="J1351" s="31"/>
      <c r="K1351" s="31"/>
      <c r="L1351" s="31"/>
      <c r="M1351" s="31"/>
      <c r="N1351" s="31"/>
      <c r="O1351" s="31"/>
      <c r="P1351" s="31"/>
      <c r="Q1351" s="31"/>
    </row>
    <row r="1352" spans="10:17" ht="15" customHeight="1" x14ac:dyDescent="0.25">
      <c r="J1352" s="31"/>
      <c r="K1352" s="31"/>
      <c r="L1352" s="31"/>
      <c r="M1352" s="31"/>
      <c r="N1352" s="31"/>
      <c r="O1352" s="31"/>
      <c r="P1352" s="31"/>
      <c r="Q1352" s="31"/>
    </row>
    <row r="1353" spans="10:17" ht="15" customHeight="1" x14ac:dyDescent="0.25">
      <c r="J1353" s="31"/>
      <c r="K1353" s="31"/>
      <c r="L1353" s="31"/>
      <c r="M1353" s="31"/>
      <c r="N1353" s="31"/>
      <c r="O1353" s="31"/>
      <c r="P1353" s="31"/>
      <c r="Q1353" s="31"/>
    </row>
    <row r="1354" spans="10:17" ht="15" customHeight="1" x14ac:dyDescent="0.25">
      <c r="J1354" s="31"/>
      <c r="K1354" s="31"/>
      <c r="L1354" s="31"/>
      <c r="M1354" s="31"/>
      <c r="N1354" s="31"/>
      <c r="O1354" s="31"/>
      <c r="P1354" s="31"/>
      <c r="Q1354" s="31"/>
    </row>
    <row r="1355" spans="10:17" ht="15" customHeight="1" x14ac:dyDescent="0.25">
      <c r="J1355" s="31"/>
      <c r="K1355" s="31"/>
      <c r="L1355" s="31"/>
      <c r="M1355" s="31"/>
      <c r="N1355" s="31"/>
      <c r="O1355" s="31"/>
      <c r="P1355" s="31"/>
      <c r="Q1355" s="31"/>
    </row>
    <row r="1356" spans="10:17" ht="15" customHeight="1" x14ac:dyDescent="0.25">
      <c r="J1356" s="31"/>
      <c r="K1356" s="31"/>
      <c r="L1356" s="31"/>
      <c r="M1356" s="31"/>
      <c r="N1356" s="31"/>
      <c r="O1356" s="31"/>
      <c r="P1356" s="31"/>
      <c r="Q1356" s="31"/>
    </row>
    <row r="1357" spans="10:17" ht="15" customHeight="1" x14ac:dyDescent="0.25">
      <c r="J1357" s="31"/>
      <c r="K1357" s="31"/>
      <c r="L1357" s="31"/>
      <c r="M1357" s="31"/>
      <c r="N1357" s="31"/>
      <c r="O1357" s="31"/>
      <c r="P1357" s="31"/>
      <c r="Q1357" s="31"/>
    </row>
    <row r="1358" spans="10:17" ht="15" customHeight="1" x14ac:dyDescent="0.25">
      <c r="J1358" s="31"/>
      <c r="K1358" s="31"/>
      <c r="L1358" s="31"/>
      <c r="M1358" s="31"/>
      <c r="N1358" s="31"/>
      <c r="O1358" s="31"/>
      <c r="P1358" s="31"/>
      <c r="Q1358" s="31"/>
    </row>
    <row r="1359" spans="10:17" ht="15" customHeight="1" x14ac:dyDescent="0.25">
      <c r="J1359" s="31"/>
      <c r="K1359" s="31"/>
      <c r="L1359" s="31"/>
      <c r="M1359" s="31"/>
      <c r="N1359" s="31"/>
      <c r="O1359" s="31"/>
      <c r="P1359" s="31"/>
      <c r="Q1359" s="31"/>
    </row>
    <row r="1360" spans="10:17" ht="15" customHeight="1" x14ac:dyDescent="0.25">
      <c r="J1360" s="31"/>
      <c r="K1360" s="31"/>
      <c r="L1360" s="31"/>
      <c r="M1360" s="31"/>
      <c r="N1360" s="31"/>
      <c r="O1360" s="31"/>
      <c r="P1360" s="31"/>
      <c r="Q1360" s="31"/>
    </row>
    <row r="1361" spans="10:17" ht="15" customHeight="1" x14ac:dyDescent="0.25">
      <c r="J1361" s="31"/>
      <c r="K1361" s="31"/>
      <c r="L1361" s="31"/>
      <c r="M1361" s="31"/>
      <c r="N1361" s="31"/>
      <c r="O1361" s="31"/>
      <c r="P1361" s="31"/>
      <c r="Q1361" s="31"/>
    </row>
    <row r="1362" spans="10:17" ht="15" customHeight="1" x14ac:dyDescent="0.25">
      <c r="J1362" s="31"/>
      <c r="K1362" s="31"/>
      <c r="L1362" s="31"/>
      <c r="M1362" s="31"/>
      <c r="N1362" s="31"/>
      <c r="O1362" s="31"/>
      <c r="P1362" s="31"/>
      <c r="Q1362" s="31"/>
    </row>
    <row r="1363" spans="10:17" ht="15" customHeight="1" x14ac:dyDescent="0.25">
      <c r="J1363" s="31"/>
      <c r="K1363" s="31"/>
      <c r="L1363" s="31"/>
      <c r="M1363" s="31"/>
      <c r="N1363" s="31"/>
      <c r="O1363" s="31"/>
      <c r="P1363" s="31"/>
      <c r="Q1363" s="31"/>
    </row>
    <row r="1364" spans="10:17" ht="15" customHeight="1" x14ac:dyDescent="0.25">
      <c r="J1364" s="31"/>
      <c r="K1364" s="31"/>
      <c r="L1364" s="31"/>
      <c r="M1364" s="31"/>
      <c r="N1364" s="31"/>
      <c r="O1364" s="31"/>
      <c r="P1364" s="31"/>
      <c r="Q1364" s="31"/>
    </row>
    <row r="1365" spans="10:17" ht="15" customHeight="1" x14ac:dyDescent="0.25">
      <c r="J1365" s="31"/>
      <c r="K1365" s="31"/>
      <c r="L1365" s="31"/>
      <c r="M1365" s="31"/>
      <c r="N1365" s="31"/>
      <c r="O1365" s="31"/>
      <c r="P1365" s="31"/>
      <c r="Q1365" s="31"/>
    </row>
    <row r="1366" spans="10:17" ht="15" customHeight="1" x14ac:dyDescent="0.25">
      <c r="J1366" s="31"/>
      <c r="K1366" s="31"/>
      <c r="L1366" s="31"/>
      <c r="M1366" s="31"/>
      <c r="N1366" s="31"/>
      <c r="O1366" s="31"/>
      <c r="P1366" s="31"/>
      <c r="Q1366" s="31"/>
    </row>
    <row r="1367" spans="10:17" ht="15" customHeight="1" x14ac:dyDescent="0.25">
      <c r="J1367" s="31"/>
      <c r="K1367" s="31"/>
      <c r="L1367" s="31"/>
      <c r="M1367" s="31"/>
      <c r="N1367" s="31"/>
      <c r="O1367" s="31"/>
      <c r="P1367" s="31"/>
      <c r="Q1367" s="31"/>
    </row>
    <row r="1368" spans="10:17" ht="15" customHeight="1" x14ac:dyDescent="0.25">
      <c r="J1368" s="31"/>
      <c r="K1368" s="31"/>
      <c r="L1368" s="31"/>
      <c r="M1368" s="31"/>
      <c r="N1368" s="31"/>
      <c r="O1368" s="31"/>
      <c r="P1368" s="31"/>
      <c r="Q1368" s="31"/>
    </row>
    <row r="1369" spans="10:17" ht="15" customHeight="1" x14ac:dyDescent="0.25">
      <c r="J1369" s="31"/>
      <c r="K1369" s="31"/>
      <c r="L1369" s="31"/>
      <c r="M1369" s="31"/>
      <c r="N1369" s="31"/>
      <c r="O1369" s="31"/>
      <c r="P1369" s="31"/>
      <c r="Q1369" s="31"/>
    </row>
    <row r="1370" spans="10:17" ht="15" customHeight="1" x14ac:dyDescent="0.25">
      <c r="J1370" s="31"/>
      <c r="K1370" s="31"/>
      <c r="L1370" s="31"/>
      <c r="M1370" s="31"/>
      <c r="N1370" s="31"/>
      <c r="O1370" s="31"/>
      <c r="P1370" s="31"/>
      <c r="Q1370" s="31"/>
    </row>
    <row r="1371" spans="10:17" ht="15" customHeight="1" x14ac:dyDescent="0.25">
      <c r="J1371" s="31"/>
      <c r="K1371" s="31"/>
      <c r="L1371" s="31"/>
      <c r="M1371" s="31"/>
      <c r="N1371" s="31"/>
      <c r="O1371" s="31"/>
      <c r="P1371" s="31"/>
      <c r="Q1371" s="31"/>
    </row>
    <row r="1372" spans="10:17" ht="15" customHeight="1" x14ac:dyDescent="0.25">
      <c r="J1372" s="31"/>
      <c r="K1372" s="31"/>
      <c r="L1372" s="31"/>
      <c r="M1372" s="31"/>
      <c r="N1372" s="31"/>
      <c r="O1372" s="31"/>
      <c r="P1372" s="31"/>
      <c r="Q1372" s="31"/>
    </row>
    <row r="1373" spans="10:17" ht="15" customHeight="1" x14ac:dyDescent="0.25">
      <c r="J1373" s="31"/>
      <c r="K1373" s="31"/>
      <c r="L1373" s="31"/>
      <c r="M1373" s="31"/>
      <c r="N1373" s="31"/>
      <c r="O1373" s="31"/>
      <c r="P1373" s="31"/>
      <c r="Q1373" s="31"/>
    </row>
    <row r="1374" spans="10:17" ht="15" customHeight="1" x14ac:dyDescent="0.25">
      <c r="J1374" s="31"/>
      <c r="K1374" s="31"/>
      <c r="L1374" s="31"/>
      <c r="M1374" s="31"/>
      <c r="N1374" s="31"/>
      <c r="O1374" s="31"/>
      <c r="P1374" s="31"/>
      <c r="Q1374" s="31"/>
    </row>
    <row r="1375" spans="10:17" ht="15" customHeight="1" x14ac:dyDescent="0.25">
      <c r="J1375" s="31"/>
      <c r="K1375" s="31"/>
      <c r="L1375" s="31"/>
      <c r="M1375" s="31"/>
      <c r="N1375" s="31"/>
      <c r="O1375" s="31"/>
      <c r="P1375" s="31"/>
      <c r="Q1375" s="31"/>
    </row>
    <row r="1376" spans="10:17" ht="15" customHeight="1" x14ac:dyDescent="0.25">
      <c r="J1376" s="31"/>
      <c r="K1376" s="31"/>
      <c r="L1376" s="31"/>
      <c r="M1376" s="31"/>
      <c r="N1376" s="31"/>
      <c r="O1376" s="31"/>
      <c r="P1376" s="31"/>
      <c r="Q1376" s="31"/>
    </row>
    <row r="1377" spans="10:17" ht="15" customHeight="1" x14ac:dyDescent="0.25">
      <c r="J1377" s="31"/>
      <c r="K1377" s="31"/>
      <c r="L1377" s="31"/>
      <c r="M1377" s="31"/>
      <c r="N1377" s="31"/>
      <c r="O1377" s="31"/>
      <c r="P1377" s="31"/>
      <c r="Q1377" s="31"/>
    </row>
    <row r="1378" spans="10:17" ht="15" customHeight="1" x14ac:dyDescent="0.25">
      <c r="J1378" s="31"/>
      <c r="K1378" s="31"/>
      <c r="L1378" s="31"/>
      <c r="M1378" s="31"/>
      <c r="N1378" s="31"/>
      <c r="O1378" s="31"/>
      <c r="P1378" s="31"/>
      <c r="Q1378" s="31"/>
    </row>
    <row r="1379" spans="10:17" ht="15" customHeight="1" x14ac:dyDescent="0.25">
      <c r="J1379" s="31"/>
      <c r="K1379" s="31"/>
      <c r="L1379" s="31"/>
      <c r="M1379" s="31"/>
      <c r="N1379" s="31"/>
      <c r="O1379" s="31"/>
      <c r="P1379" s="31"/>
      <c r="Q1379" s="31"/>
    </row>
    <row r="1380" spans="10:17" ht="15" customHeight="1" x14ac:dyDescent="0.25">
      <c r="J1380" s="31"/>
      <c r="K1380" s="31"/>
      <c r="L1380" s="31"/>
      <c r="M1380" s="31"/>
      <c r="N1380" s="31"/>
      <c r="O1380" s="31"/>
      <c r="P1380" s="31"/>
      <c r="Q1380" s="31"/>
    </row>
    <row r="1381" spans="10:17" ht="15" customHeight="1" x14ac:dyDescent="0.25">
      <c r="J1381" s="31"/>
      <c r="K1381" s="31"/>
      <c r="L1381" s="31"/>
      <c r="M1381" s="31"/>
      <c r="N1381" s="31"/>
      <c r="O1381" s="31"/>
      <c r="P1381" s="31"/>
      <c r="Q1381" s="31"/>
    </row>
    <row r="1382" spans="10:17" ht="15" customHeight="1" x14ac:dyDescent="0.25">
      <c r="J1382" s="31"/>
      <c r="K1382" s="31"/>
      <c r="L1382" s="31"/>
      <c r="M1382" s="31"/>
      <c r="N1382" s="31"/>
      <c r="O1382" s="31"/>
      <c r="P1382" s="31"/>
      <c r="Q1382" s="31"/>
    </row>
    <row r="1383" spans="10:17" ht="15" customHeight="1" x14ac:dyDescent="0.25">
      <c r="J1383" s="31"/>
      <c r="K1383" s="31"/>
      <c r="L1383" s="31"/>
      <c r="M1383" s="31"/>
      <c r="N1383" s="31"/>
      <c r="O1383" s="31"/>
      <c r="P1383" s="31"/>
      <c r="Q1383" s="31"/>
    </row>
    <row r="1384" spans="10:17" ht="15" customHeight="1" x14ac:dyDescent="0.25">
      <c r="J1384" s="31"/>
      <c r="K1384" s="31"/>
      <c r="L1384" s="31"/>
      <c r="M1384" s="31"/>
      <c r="N1384" s="31"/>
      <c r="O1384" s="31"/>
      <c r="P1384" s="31"/>
      <c r="Q1384" s="31"/>
    </row>
    <row r="1385" spans="10:17" ht="15" customHeight="1" x14ac:dyDescent="0.25">
      <c r="J1385" s="31"/>
      <c r="K1385" s="31"/>
      <c r="L1385" s="31"/>
      <c r="M1385" s="31"/>
      <c r="N1385" s="31"/>
      <c r="O1385" s="31"/>
      <c r="P1385" s="31"/>
      <c r="Q1385" s="31"/>
    </row>
    <row r="1386" spans="10:17" ht="15" customHeight="1" x14ac:dyDescent="0.25">
      <c r="J1386" s="31"/>
      <c r="K1386" s="31"/>
      <c r="L1386" s="31"/>
      <c r="M1386" s="31"/>
      <c r="N1386" s="31"/>
      <c r="O1386" s="31"/>
      <c r="P1386" s="31"/>
      <c r="Q1386" s="31"/>
    </row>
    <row r="1387" spans="10:17" ht="15" customHeight="1" x14ac:dyDescent="0.25">
      <c r="J1387" s="31"/>
      <c r="K1387" s="31"/>
      <c r="L1387" s="31"/>
      <c r="M1387" s="31"/>
      <c r="N1387" s="31"/>
      <c r="O1387" s="31"/>
      <c r="P1387" s="31"/>
      <c r="Q1387" s="31"/>
    </row>
    <row r="1388" spans="10:17" ht="15" customHeight="1" x14ac:dyDescent="0.25">
      <c r="J1388" s="31"/>
      <c r="K1388" s="31"/>
      <c r="L1388" s="31"/>
      <c r="M1388" s="31"/>
      <c r="N1388" s="31"/>
      <c r="O1388" s="31"/>
      <c r="P1388" s="31"/>
      <c r="Q1388" s="31"/>
    </row>
    <row r="1389" spans="10:17" ht="15" customHeight="1" x14ac:dyDescent="0.25">
      <c r="J1389" s="31"/>
      <c r="K1389" s="31"/>
      <c r="L1389" s="31"/>
      <c r="M1389" s="31"/>
      <c r="N1389" s="31"/>
      <c r="O1389" s="31"/>
      <c r="P1389" s="31"/>
      <c r="Q1389" s="31"/>
    </row>
    <row r="1390" spans="10:17" ht="15" customHeight="1" x14ac:dyDescent="0.25">
      <c r="J1390" s="31"/>
      <c r="K1390" s="31"/>
      <c r="L1390" s="31"/>
      <c r="M1390" s="31"/>
      <c r="N1390" s="31"/>
      <c r="O1390" s="31"/>
      <c r="P1390" s="31"/>
      <c r="Q1390" s="31"/>
    </row>
    <row r="1391" spans="10:17" ht="15" customHeight="1" x14ac:dyDescent="0.25">
      <c r="J1391" s="31"/>
      <c r="K1391" s="31"/>
      <c r="L1391" s="31"/>
      <c r="M1391" s="31"/>
      <c r="N1391" s="31"/>
      <c r="O1391" s="31"/>
      <c r="P1391" s="31"/>
      <c r="Q1391" s="31"/>
    </row>
    <row r="1392" spans="10:17" ht="15" customHeight="1" x14ac:dyDescent="0.25">
      <c r="J1392" s="31"/>
      <c r="K1392" s="31"/>
      <c r="L1392" s="31"/>
      <c r="M1392" s="31"/>
      <c r="N1392" s="31"/>
      <c r="O1392" s="31"/>
      <c r="P1392" s="31"/>
      <c r="Q1392" s="31"/>
    </row>
    <row r="1393" spans="10:17" ht="15" customHeight="1" x14ac:dyDescent="0.25">
      <c r="J1393" s="31"/>
      <c r="K1393" s="31"/>
      <c r="L1393" s="31"/>
      <c r="M1393" s="31"/>
      <c r="N1393" s="31"/>
      <c r="O1393" s="31"/>
      <c r="P1393" s="31"/>
      <c r="Q1393" s="31"/>
    </row>
    <row r="1394" spans="10:17" ht="15" customHeight="1" x14ac:dyDescent="0.25">
      <c r="J1394" s="31"/>
      <c r="K1394" s="31"/>
      <c r="L1394" s="31"/>
      <c r="M1394" s="31"/>
      <c r="N1394" s="31"/>
      <c r="O1394" s="31"/>
      <c r="P1394" s="31"/>
      <c r="Q1394" s="31"/>
    </row>
    <row r="1395" spans="10:17" ht="15" customHeight="1" x14ac:dyDescent="0.25">
      <c r="J1395" s="31"/>
      <c r="K1395" s="31"/>
      <c r="L1395" s="31"/>
      <c r="M1395" s="31"/>
      <c r="N1395" s="31"/>
      <c r="O1395" s="31"/>
      <c r="P1395" s="31"/>
      <c r="Q1395" s="31"/>
    </row>
    <row r="1396" spans="10:17" ht="15" customHeight="1" x14ac:dyDescent="0.25">
      <c r="J1396" s="31"/>
      <c r="K1396" s="31"/>
      <c r="L1396" s="31"/>
      <c r="M1396" s="31"/>
      <c r="N1396" s="31"/>
      <c r="O1396" s="31"/>
      <c r="P1396" s="31"/>
      <c r="Q1396" s="31"/>
    </row>
    <row r="1397" spans="10:17" ht="15" customHeight="1" x14ac:dyDescent="0.25">
      <c r="J1397" s="31"/>
      <c r="K1397" s="31"/>
      <c r="L1397" s="31"/>
      <c r="M1397" s="31"/>
      <c r="N1397" s="31"/>
      <c r="O1397" s="31"/>
      <c r="P1397" s="31"/>
      <c r="Q1397" s="31"/>
    </row>
    <row r="1398" spans="10:17" ht="15" customHeight="1" x14ac:dyDescent="0.25">
      <c r="J1398" s="31"/>
      <c r="K1398" s="31"/>
      <c r="L1398" s="31"/>
      <c r="M1398" s="31"/>
      <c r="N1398" s="31"/>
      <c r="O1398" s="31"/>
      <c r="P1398" s="31"/>
      <c r="Q1398" s="31"/>
    </row>
    <row r="1399" spans="10:17" ht="15" customHeight="1" x14ac:dyDescent="0.25">
      <c r="J1399" s="31"/>
      <c r="K1399" s="31"/>
      <c r="L1399" s="31"/>
      <c r="M1399" s="31"/>
      <c r="N1399" s="31"/>
      <c r="O1399" s="31"/>
      <c r="P1399" s="31"/>
      <c r="Q1399" s="31"/>
    </row>
    <row r="1400" spans="10:17" ht="15" customHeight="1" x14ac:dyDescent="0.25">
      <c r="J1400" s="31"/>
      <c r="K1400" s="31"/>
      <c r="L1400" s="31"/>
      <c r="M1400" s="31"/>
      <c r="N1400" s="31"/>
      <c r="O1400" s="31"/>
      <c r="P1400" s="31"/>
      <c r="Q1400" s="31"/>
    </row>
    <row r="1401" spans="10:17" ht="15" customHeight="1" x14ac:dyDescent="0.25">
      <c r="J1401" s="31"/>
      <c r="K1401" s="31"/>
      <c r="L1401" s="31"/>
      <c r="M1401" s="31"/>
      <c r="N1401" s="31"/>
      <c r="O1401" s="31"/>
      <c r="P1401" s="31"/>
      <c r="Q1401" s="31"/>
    </row>
    <row r="1402" spans="10:17" ht="15" customHeight="1" x14ac:dyDescent="0.25">
      <c r="J1402" s="31"/>
      <c r="K1402" s="31"/>
      <c r="L1402" s="31"/>
      <c r="M1402" s="31"/>
      <c r="N1402" s="31"/>
      <c r="O1402" s="31"/>
      <c r="P1402" s="31"/>
      <c r="Q1402" s="31"/>
    </row>
    <row r="1403" spans="10:17" ht="15" customHeight="1" x14ac:dyDescent="0.25">
      <c r="J1403" s="31"/>
      <c r="K1403" s="31"/>
      <c r="L1403" s="31"/>
      <c r="M1403" s="31"/>
      <c r="N1403" s="31"/>
      <c r="O1403" s="31"/>
      <c r="P1403" s="31"/>
      <c r="Q1403" s="31"/>
    </row>
    <row r="1404" spans="10:17" ht="15" customHeight="1" x14ac:dyDescent="0.25">
      <c r="J1404" s="31"/>
      <c r="K1404" s="31"/>
      <c r="L1404" s="31"/>
      <c r="M1404" s="31"/>
      <c r="N1404" s="31"/>
      <c r="O1404" s="31"/>
      <c r="P1404" s="31"/>
      <c r="Q1404" s="31"/>
    </row>
    <row r="1405" spans="10:17" ht="15" customHeight="1" x14ac:dyDescent="0.25">
      <c r="J1405" s="31"/>
      <c r="K1405" s="31"/>
      <c r="L1405" s="31"/>
      <c r="M1405" s="31"/>
      <c r="N1405" s="31"/>
      <c r="O1405" s="31"/>
      <c r="P1405" s="31"/>
      <c r="Q1405" s="31"/>
    </row>
    <row r="1406" spans="10:17" ht="15" customHeight="1" x14ac:dyDescent="0.25">
      <c r="J1406" s="31"/>
      <c r="K1406" s="31"/>
      <c r="L1406" s="31"/>
      <c r="M1406" s="31"/>
      <c r="N1406" s="31"/>
      <c r="O1406" s="31"/>
      <c r="P1406" s="31"/>
      <c r="Q1406" s="31"/>
    </row>
    <row r="1407" spans="10:17" ht="15" customHeight="1" x14ac:dyDescent="0.25">
      <c r="J1407" s="31"/>
      <c r="K1407" s="31"/>
      <c r="L1407" s="31"/>
      <c r="M1407" s="31"/>
      <c r="N1407" s="31"/>
      <c r="O1407" s="31"/>
      <c r="P1407" s="31"/>
      <c r="Q1407" s="31"/>
    </row>
    <row r="1408" spans="10:17" ht="15" customHeight="1" x14ac:dyDescent="0.25">
      <c r="J1408" s="31"/>
      <c r="K1408" s="31"/>
      <c r="L1408" s="31"/>
      <c r="M1408" s="31"/>
      <c r="N1408" s="31"/>
      <c r="O1408" s="31"/>
      <c r="P1408" s="31"/>
      <c r="Q1408" s="31"/>
    </row>
    <row r="1409" spans="10:17" ht="15" customHeight="1" x14ac:dyDescent="0.25">
      <c r="J1409" s="31"/>
      <c r="K1409" s="31"/>
      <c r="L1409" s="31"/>
      <c r="M1409" s="31"/>
      <c r="N1409" s="31"/>
      <c r="O1409" s="31"/>
      <c r="P1409" s="31"/>
      <c r="Q1409" s="31"/>
    </row>
    <row r="1410" spans="10:17" ht="15" customHeight="1" x14ac:dyDescent="0.25">
      <c r="J1410" s="31"/>
      <c r="K1410" s="31"/>
      <c r="L1410" s="31"/>
      <c r="M1410" s="31"/>
      <c r="N1410" s="31"/>
      <c r="O1410" s="31"/>
      <c r="P1410" s="31"/>
      <c r="Q1410" s="31"/>
    </row>
    <row r="1411" spans="10:17" ht="15" customHeight="1" x14ac:dyDescent="0.25">
      <c r="J1411" s="31"/>
      <c r="K1411" s="31"/>
      <c r="L1411" s="31"/>
      <c r="M1411" s="31"/>
      <c r="N1411" s="31"/>
      <c r="O1411" s="31"/>
      <c r="P1411" s="31"/>
      <c r="Q1411" s="31"/>
    </row>
    <row r="1412" spans="10:17" ht="15" customHeight="1" x14ac:dyDescent="0.25">
      <c r="J1412" s="31"/>
      <c r="K1412" s="31"/>
      <c r="L1412" s="31"/>
      <c r="M1412" s="31"/>
      <c r="N1412" s="31"/>
      <c r="O1412" s="31"/>
      <c r="P1412" s="31"/>
      <c r="Q1412" s="31"/>
    </row>
    <row r="1413" spans="10:17" ht="15" customHeight="1" x14ac:dyDescent="0.25">
      <c r="J1413" s="31"/>
      <c r="K1413" s="31"/>
      <c r="L1413" s="31"/>
      <c r="M1413" s="31"/>
      <c r="N1413" s="31"/>
      <c r="O1413" s="31"/>
      <c r="P1413" s="31"/>
      <c r="Q1413" s="31"/>
    </row>
    <row r="1414" spans="10:17" ht="15" customHeight="1" x14ac:dyDescent="0.25">
      <c r="J1414" s="31"/>
      <c r="K1414" s="31"/>
      <c r="L1414" s="31"/>
      <c r="M1414" s="31"/>
      <c r="N1414" s="31"/>
      <c r="O1414" s="31"/>
      <c r="P1414" s="31"/>
      <c r="Q1414" s="31"/>
    </row>
    <row r="1415" spans="10:17" ht="15" customHeight="1" x14ac:dyDescent="0.25">
      <c r="J1415" s="31"/>
      <c r="K1415" s="31"/>
      <c r="L1415" s="31"/>
      <c r="M1415" s="31"/>
      <c r="N1415" s="31"/>
      <c r="O1415" s="31"/>
      <c r="P1415" s="31"/>
      <c r="Q1415" s="31"/>
    </row>
    <row r="1416" spans="10:17" ht="15" customHeight="1" x14ac:dyDescent="0.25">
      <c r="J1416" s="31"/>
      <c r="K1416" s="31"/>
      <c r="L1416" s="31"/>
      <c r="M1416" s="31"/>
      <c r="N1416" s="31"/>
      <c r="O1416" s="31"/>
      <c r="P1416" s="31"/>
      <c r="Q1416" s="31"/>
    </row>
    <row r="1417" spans="10:17" ht="15" customHeight="1" x14ac:dyDescent="0.25">
      <c r="J1417" s="31"/>
      <c r="K1417" s="31"/>
      <c r="L1417" s="31"/>
      <c r="M1417" s="31"/>
      <c r="N1417" s="31"/>
      <c r="O1417" s="31"/>
      <c r="P1417" s="31"/>
      <c r="Q1417" s="31"/>
    </row>
    <row r="1418" spans="10:17" ht="15" customHeight="1" x14ac:dyDescent="0.25">
      <c r="J1418" s="31"/>
      <c r="K1418" s="31"/>
      <c r="L1418" s="31"/>
      <c r="M1418" s="31"/>
      <c r="N1418" s="31"/>
      <c r="O1418" s="31"/>
      <c r="P1418" s="31"/>
      <c r="Q1418" s="31"/>
    </row>
    <row r="1419" spans="10:17" ht="15" customHeight="1" x14ac:dyDescent="0.25">
      <c r="J1419" s="31"/>
      <c r="K1419" s="31"/>
      <c r="L1419" s="31"/>
      <c r="M1419" s="31"/>
      <c r="N1419" s="31"/>
      <c r="O1419" s="31"/>
      <c r="P1419" s="31"/>
      <c r="Q1419" s="31"/>
    </row>
    <row r="1420" spans="10:17" ht="15" customHeight="1" x14ac:dyDescent="0.25">
      <c r="J1420" s="31"/>
      <c r="K1420" s="31"/>
      <c r="L1420" s="31"/>
      <c r="M1420" s="31"/>
      <c r="N1420" s="31"/>
      <c r="O1420" s="31"/>
      <c r="P1420" s="31"/>
      <c r="Q1420" s="31"/>
    </row>
    <row r="1421" spans="10:17" ht="15" customHeight="1" x14ac:dyDescent="0.25">
      <c r="J1421" s="31"/>
      <c r="K1421" s="31"/>
      <c r="L1421" s="31"/>
      <c r="M1421" s="31"/>
      <c r="N1421" s="31"/>
      <c r="O1421" s="31"/>
      <c r="P1421" s="31"/>
      <c r="Q1421" s="31"/>
    </row>
    <row r="1422" spans="10:17" ht="15" customHeight="1" x14ac:dyDescent="0.25">
      <c r="J1422" s="31"/>
      <c r="K1422" s="31"/>
      <c r="L1422" s="31"/>
      <c r="M1422" s="31"/>
      <c r="N1422" s="31"/>
      <c r="O1422" s="31"/>
      <c r="P1422" s="31"/>
      <c r="Q1422" s="31"/>
    </row>
    <row r="1423" spans="10:17" ht="15" customHeight="1" x14ac:dyDescent="0.25">
      <c r="J1423" s="31"/>
      <c r="K1423" s="31"/>
      <c r="L1423" s="31"/>
      <c r="M1423" s="31"/>
      <c r="N1423" s="31"/>
      <c r="O1423" s="31"/>
      <c r="P1423" s="31"/>
      <c r="Q1423" s="31"/>
    </row>
    <row r="1424" spans="10:17" ht="15" customHeight="1" x14ac:dyDescent="0.25">
      <c r="J1424" s="31"/>
      <c r="K1424" s="31"/>
      <c r="L1424" s="31"/>
      <c r="M1424" s="31"/>
      <c r="N1424" s="31"/>
      <c r="O1424" s="31"/>
      <c r="P1424" s="31"/>
      <c r="Q1424" s="31"/>
    </row>
    <row r="1425" spans="10:17" ht="15" customHeight="1" x14ac:dyDescent="0.25">
      <c r="J1425" s="31"/>
      <c r="K1425" s="31"/>
      <c r="L1425" s="31"/>
      <c r="M1425" s="31"/>
      <c r="N1425" s="31"/>
      <c r="O1425" s="31"/>
      <c r="P1425" s="31"/>
      <c r="Q1425" s="31"/>
    </row>
    <row r="1426" spans="10:17" ht="15" customHeight="1" x14ac:dyDescent="0.25">
      <c r="J1426" s="31"/>
      <c r="K1426" s="31"/>
      <c r="L1426" s="31"/>
      <c r="M1426" s="31"/>
      <c r="N1426" s="31"/>
      <c r="O1426" s="31"/>
      <c r="P1426" s="31"/>
      <c r="Q1426" s="31"/>
    </row>
    <row r="1427" spans="10:17" ht="15" customHeight="1" x14ac:dyDescent="0.25">
      <c r="J1427" s="31"/>
      <c r="K1427" s="31"/>
      <c r="L1427" s="31"/>
      <c r="M1427" s="31"/>
      <c r="N1427" s="31"/>
      <c r="O1427" s="31"/>
      <c r="P1427" s="31"/>
      <c r="Q1427" s="31"/>
    </row>
    <row r="1428" spans="10:17" ht="15" customHeight="1" x14ac:dyDescent="0.25">
      <c r="J1428" s="31"/>
      <c r="K1428" s="31"/>
      <c r="L1428" s="31"/>
      <c r="M1428" s="31"/>
      <c r="N1428" s="31"/>
      <c r="O1428" s="31"/>
      <c r="P1428" s="31"/>
      <c r="Q1428" s="31"/>
    </row>
    <row r="1429" spans="10:17" ht="15" customHeight="1" x14ac:dyDescent="0.25">
      <c r="J1429" s="31"/>
      <c r="K1429" s="31"/>
      <c r="L1429" s="31"/>
      <c r="M1429" s="31"/>
      <c r="N1429" s="31"/>
      <c r="O1429" s="31"/>
      <c r="P1429" s="31"/>
      <c r="Q1429" s="31"/>
    </row>
    <row r="1430" spans="10:17" ht="15" customHeight="1" x14ac:dyDescent="0.25">
      <c r="J1430" s="31"/>
      <c r="K1430" s="31"/>
      <c r="L1430" s="31"/>
      <c r="M1430" s="31"/>
      <c r="N1430" s="31"/>
      <c r="O1430" s="31"/>
      <c r="P1430" s="31"/>
      <c r="Q1430" s="31"/>
    </row>
    <row r="1431" spans="10:17" ht="15" customHeight="1" x14ac:dyDescent="0.25">
      <c r="J1431" s="31"/>
      <c r="K1431" s="31"/>
      <c r="L1431" s="31"/>
      <c r="M1431" s="31"/>
      <c r="N1431" s="31"/>
      <c r="O1431" s="31"/>
      <c r="P1431" s="31"/>
      <c r="Q1431" s="31"/>
    </row>
    <row r="1432" spans="10:17" ht="15" customHeight="1" x14ac:dyDescent="0.25">
      <c r="J1432" s="31"/>
      <c r="K1432" s="31"/>
      <c r="L1432" s="31"/>
      <c r="M1432" s="31"/>
      <c r="N1432" s="31"/>
      <c r="O1432" s="31"/>
      <c r="P1432" s="31"/>
      <c r="Q1432" s="31"/>
    </row>
    <row r="1433" spans="10:17" ht="15" customHeight="1" x14ac:dyDescent="0.25">
      <c r="J1433" s="31"/>
      <c r="K1433" s="31"/>
      <c r="L1433" s="31"/>
      <c r="M1433" s="31"/>
      <c r="N1433" s="31"/>
      <c r="O1433" s="31"/>
      <c r="P1433" s="31"/>
      <c r="Q1433" s="31"/>
    </row>
    <row r="1434" spans="10:17" ht="15" customHeight="1" x14ac:dyDescent="0.25">
      <c r="J1434" s="31"/>
      <c r="K1434" s="31"/>
      <c r="L1434" s="31"/>
      <c r="M1434" s="31"/>
      <c r="N1434" s="31"/>
      <c r="O1434" s="31"/>
      <c r="P1434" s="31"/>
      <c r="Q1434" s="31"/>
    </row>
    <row r="1435" spans="10:17" ht="15" customHeight="1" x14ac:dyDescent="0.25">
      <c r="J1435" s="31"/>
      <c r="K1435" s="31"/>
      <c r="L1435" s="31"/>
      <c r="M1435" s="31"/>
      <c r="N1435" s="31"/>
      <c r="O1435" s="31"/>
      <c r="P1435" s="31"/>
      <c r="Q1435" s="31"/>
    </row>
    <row r="1436" spans="10:17" ht="15" customHeight="1" x14ac:dyDescent="0.25">
      <c r="J1436" s="31"/>
      <c r="K1436" s="31"/>
      <c r="L1436" s="31"/>
      <c r="M1436" s="31"/>
      <c r="N1436" s="31"/>
      <c r="O1436" s="31"/>
      <c r="P1436" s="31"/>
      <c r="Q1436" s="31"/>
    </row>
    <row r="1437" spans="10:17" ht="15" customHeight="1" x14ac:dyDescent="0.25">
      <c r="J1437" s="31"/>
      <c r="K1437" s="31"/>
      <c r="L1437" s="31"/>
      <c r="M1437" s="31"/>
      <c r="N1437" s="31"/>
      <c r="O1437" s="31"/>
      <c r="P1437" s="31"/>
      <c r="Q1437" s="31"/>
    </row>
    <row r="1438" spans="10:17" ht="15" customHeight="1" x14ac:dyDescent="0.25">
      <c r="J1438" s="31"/>
      <c r="K1438" s="31"/>
      <c r="L1438" s="31"/>
      <c r="M1438" s="31"/>
      <c r="N1438" s="31"/>
      <c r="O1438" s="31"/>
      <c r="P1438" s="31"/>
      <c r="Q1438" s="31"/>
    </row>
    <row r="1439" spans="10:17" ht="15" customHeight="1" x14ac:dyDescent="0.25">
      <c r="J1439" s="31"/>
      <c r="K1439" s="31"/>
      <c r="L1439" s="31"/>
      <c r="M1439" s="31"/>
      <c r="N1439" s="31"/>
      <c r="O1439" s="31"/>
      <c r="P1439" s="31"/>
      <c r="Q1439" s="31"/>
    </row>
    <row r="1440" spans="10:17" ht="15" customHeight="1" x14ac:dyDescent="0.25">
      <c r="J1440" s="31"/>
      <c r="K1440" s="31"/>
      <c r="L1440" s="31"/>
      <c r="M1440" s="31"/>
      <c r="N1440" s="31"/>
      <c r="O1440" s="31"/>
      <c r="P1440" s="31"/>
      <c r="Q1440" s="31"/>
    </row>
    <row r="1441" spans="10:17" ht="15" customHeight="1" x14ac:dyDescent="0.25">
      <c r="J1441" s="31"/>
      <c r="K1441" s="31"/>
      <c r="L1441" s="31"/>
      <c r="M1441" s="31"/>
      <c r="N1441" s="31"/>
      <c r="O1441" s="31"/>
      <c r="P1441" s="31"/>
      <c r="Q1441" s="31"/>
    </row>
    <row r="1442" spans="10:17" ht="15" customHeight="1" x14ac:dyDescent="0.25">
      <c r="J1442" s="31"/>
      <c r="K1442" s="31"/>
      <c r="L1442" s="31"/>
      <c r="M1442" s="31"/>
      <c r="N1442" s="31"/>
      <c r="O1442" s="31"/>
      <c r="P1442" s="31"/>
      <c r="Q1442" s="31"/>
    </row>
    <row r="1443" spans="10:17" ht="15" customHeight="1" x14ac:dyDescent="0.25">
      <c r="J1443" s="31"/>
      <c r="K1443" s="31"/>
      <c r="L1443" s="31"/>
      <c r="M1443" s="31"/>
      <c r="N1443" s="31"/>
      <c r="O1443" s="31"/>
      <c r="P1443" s="31"/>
      <c r="Q1443" s="31"/>
    </row>
    <row r="1444" spans="10:17" ht="15" customHeight="1" x14ac:dyDescent="0.25">
      <c r="J1444" s="31"/>
      <c r="K1444" s="31"/>
      <c r="L1444" s="31"/>
      <c r="M1444" s="31"/>
      <c r="N1444" s="31"/>
      <c r="O1444" s="31"/>
      <c r="P1444" s="31"/>
      <c r="Q1444" s="31"/>
    </row>
    <row r="1445" spans="10:17" ht="15" customHeight="1" x14ac:dyDescent="0.25">
      <c r="J1445" s="31"/>
      <c r="K1445" s="31"/>
      <c r="L1445" s="31"/>
      <c r="M1445" s="31"/>
      <c r="N1445" s="31"/>
      <c r="O1445" s="31"/>
      <c r="P1445" s="31"/>
      <c r="Q1445" s="31"/>
    </row>
    <row r="1446" spans="10:17" ht="15" customHeight="1" x14ac:dyDescent="0.25">
      <c r="J1446" s="31"/>
      <c r="K1446" s="31"/>
      <c r="L1446" s="31"/>
      <c r="M1446" s="31"/>
      <c r="N1446" s="31"/>
      <c r="O1446" s="31"/>
      <c r="P1446" s="31"/>
      <c r="Q1446" s="31"/>
    </row>
    <row r="1447" spans="10:17" ht="15" customHeight="1" x14ac:dyDescent="0.25">
      <c r="J1447" s="31"/>
      <c r="K1447" s="31"/>
      <c r="L1447" s="31"/>
      <c r="M1447" s="31"/>
      <c r="N1447" s="31"/>
      <c r="O1447" s="31"/>
      <c r="P1447" s="31"/>
      <c r="Q1447" s="31"/>
    </row>
    <row r="1448" spans="10:17" ht="15" customHeight="1" x14ac:dyDescent="0.25">
      <c r="J1448" s="31"/>
      <c r="K1448" s="31"/>
      <c r="L1448" s="31"/>
      <c r="M1448" s="31"/>
      <c r="N1448" s="31"/>
      <c r="O1448" s="31"/>
      <c r="P1448" s="31"/>
      <c r="Q1448" s="31"/>
    </row>
    <row r="1449" spans="10:17" ht="15" customHeight="1" x14ac:dyDescent="0.25">
      <c r="J1449" s="31"/>
      <c r="K1449" s="31"/>
      <c r="L1449" s="31"/>
      <c r="M1449" s="31"/>
      <c r="N1449" s="31"/>
      <c r="O1449" s="31"/>
      <c r="P1449" s="31"/>
      <c r="Q1449" s="31"/>
    </row>
    <row r="1450" spans="10:17" ht="15" customHeight="1" x14ac:dyDescent="0.25">
      <c r="J1450" s="31"/>
      <c r="K1450" s="31"/>
      <c r="L1450" s="31"/>
      <c r="M1450" s="31"/>
      <c r="N1450" s="31"/>
      <c r="O1450" s="31"/>
      <c r="P1450" s="31"/>
      <c r="Q1450" s="31"/>
    </row>
    <row r="1451" spans="10:17" ht="15" customHeight="1" x14ac:dyDescent="0.25">
      <c r="J1451" s="31"/>
      <c r="K1451" s="31"/>
      <c r="L1451" s="31"/>
      <c r="M1451" s="31"/>
      <c r="N1451" s="31"/>
      <c r="O1451" s="31"/>
      <c r="P1451" s="31"/>
      <c r="Q1451" s="31"/>
    </row>
    <row r="1452" spans="10:17" ht="15" customHeight="1" x14ac:dyDescent="0.25">
      <c r="J1452" s="31"/>
      <c r="K1452" s="31"/>
      <c r="L1452" s="31"/>
      <c r="M1452" s="31"/>
      <c r="N1452" s="31"/>
      <c r="O1452" s="31"/>
      <c r="P1452" s="31"/>
      <c r="Q1452" s="31"/>
    </row>
    <row r="1453" spans="10:17" ht="15" customHeight="1" x14ac:dyDescent="0.25">
      <c r="J1453" s="31"/>
      <c r="K1453" s="31"/>
      <c r="L1453" s="31"/>
      <c r="M1453" s="31"/>
      <c r="N1453" s="31"/>
      <c r="O1453" s="31"/>
      <c r="P1453" s="31"/>
      <c r="Q1453" s="31"/>
    </row>
    <row r="1454" spans="10:17" ht="15" customHeight="1" x14ac:dyDescent="0.25">
      <c r="J1454" s="31"/>
      <c r="K1454" s="31"/>
      <c r="L1454" s="31"/>
      <c r="M1454" s="31"/>
      <c r="N1454" s="31"/>
      <c r="O1454" s="31"/>
      <c r="P1454" s="31"/>
      <c r="Q1454" s="31"/>
    </row>
    <row r="1455" spans="10:17" ht="15" customHeight="1" x14ac:dyDescent="0.25">
      <c r="J1455" s="31"/>
      <c r="K1455" s="31"/>
      <c r="L1455" s="31"/>
      <c r="M1455" s="31"/>
      <c r="N1455" s="31"/>
      <c r="O1455" s="31"/>
      <c r="P1455" s="31"/>
      <c r="Q1455" s="31"/>
    </row>
    <row r="1456" spans="10:17" ht="15" customHeight="1" x14ac:dyDescent="0.25">
      <c r="J1456" s="31"/>
      <c r="K1456" s="31"/>
      <c r="L1456" s="31"/>
      <c r="M1456" s="31"/>
      <c r="N1456" s="31"/>
      <c r="O1456" s="31"/>
      <c r="P1456" s="31"/>
      <c r="Q1456" s="31"/>
    </row>
    <row r="1457" spans="10:17" ht="15" customHeight="1" x14ac:dyDescent="0.25">
      <c r="J1457" s="31"/>
      <c r="K1457" s="31"/>
      <c r="L1457" s="31"/>
      <c r="M1457" s="31"/>
      <c r="N1457" s="31"/>
      <c r="O1457" s="31"/>
      <c r="P1457" s="31"/>
      <c r="Q1457" s="31"/>
    </row>
    <row r="1458" spans="10:17" ht="15" customHeight="1" x14ac:dyDescent="0.25">
      <c r="J1458" s="31"/>
      <c r="K1458" s="31"/>
      <c r="L1458" s="31"/>
      <c r="M1458" s="31"/>
      <c r="N1458" s="31"/>
      <c r="O1458" s="31"/>
      <c r="P1458" s="31"/>
      <c r="Q1458" s="31"/>
    </row>
    <row r="1459" spans="10:17" ht="15" customHeight="1" x14ac:dyDescent="0.25">
      <c r="J1459" s="31"/>
      <c r="K1459" s="31"/>
      <c r="L1459" s="31"/>
      <c r="M1459" s="31"/>
      <c r="N1459" s="31"/>
      <c r="O1459" s="31"/>
      <c r="P1459" s="31"/>
      <c r="Q1459" s="31"/>
    </row>
    <row r="1460" spans="10:17" ht="15" customHeight="1" x14ac:dyDescent="0.25">
      <c r="J1460" s="31"/>
      <c r="K1460" s="31"/>
      <c r="L1460" s="31"/>
      <c r="M1460" s="31"/>
      <c r="N1460" s="31"/>
      <c r="O1460" s="31"/>
      <c r="P1460" s="31"/>
      <c r="Q1460" s="31"/>
    </row>
    <row r="1461" spans="10:17" ht="15" customHeight="1" x14ac:dyDescent="0.25">
      <c r="J1461" s="31"/>
      <c r="K1461" s="31"/>
      <c r="L1461" s="31"/>
      <c r="M1461" s="31"/>
      <c r="N1461" s="31"/>
      <c r="O1461" s="31"/>
      <c r="P1461" s="31"/>
      <c r="Q1461" s="31"/>
    </row>
    <row r="1462" spans="10:17" ht="15" customHeight="1" x14ac:dyDescent="0.25">
      <c r="J1462" s="31"/>
      <c r="K1462" s="31"/>
      <c r="L1462" s="31"/>
      <c r="M1462" s="31"/>
      <c r="N1462" s="31"/>
      <c r="O1462" s="31"/>
      <c r="P1462" s="31"/>
      <c r="Q1462" s="31"/>
    </row>
    <row r="1463" spans="10:17" ht="15" customHeight="1" x14ac:dyDescent="0.25">
      <c r="J1463" s="31"/>
      <c r="K1463" s="31"/>
      <c r="L1463" s="31"/>
      <c r="M1463" s="31"/>
      <c r="N1463" s="31"/>
      <c r="O1463" s="31"/>
      <c r="P1463" s="31"/>
      <c r="Q1463" s="31"/>
    </row>
    <row r="1464" spans="10:17" ht="15" customHeight="1" x14ac:dyDescent="0.25">
      <c r="J1464" s="31"/>
      <c r="K1464" s="31"/>
      <c r="L1464" s="31"/>
      <c r="M1464" s="31"/>
      <c r="N1464" s="31"/>
      <c r="O1464" s="31"/>
      <c r="P1464" s="31"/>
      <c r="Q1464" s="31"/>
    </row>
    <row r="1465" spans="10:17" ht="15" customHeight="1" x14ac:dyDescent="0.25">
      <c r="J1465" s="31"/>
      <c r="K1465" s="31"/>
      <c r="L1465" s="31"/>
      <c r="M1465" s="31"/>
      <c r="N1465" s="31"/>
      <c r="O1465" s="31"/>
      <c r="P1465" s="31"/>
      <c r="Q1465" s="31"/>
    </row>
    <row r="1466" spans="10:17" ht="15" customHeight="1" x14ac:dyDescent="0.25">
      <c r="J1466" s="31"/>
      <c r="K1466" s="31"/>
      <c r="L1466" s="31"/>
      <c r="M1466" s="31"/>
      <c r="N1466" s="31"/>
      <c r="O1466" s="31"/>
      <c r="P1466" s="31"/>
      <c r="Q1466" s="31"/>
    </row>
    <row r="1467" spans="10:17" ht="15" customHeight="1" x14ac:dyDescent="0.25">
      <c r="J1467" s="31"/>
      <c r="K1467" s="31"/>
      <c r="L1467" s="31"/>
      <c r="M1467" s="31"/>
      <c r="N1467" s="31"/>
      <c r="O1467" s="31"/>
      <c r="P1467" s="31"/>
      <c r="Q1467" s="31"/>
    </row>
    <row r="1468" spans="10:17" ht="15" customHeight="1" x14ac:dyDescent="0.25">
      <c r="J1468" s="31"/>
      <c r="K1468" s="31"/>
      <c r="L1468" s="31"/>
      <c r="M1468" s="31"/>
      <c r="N1468" s="31"/>
      <c r="O1468" s="31"/>
      <c r="P1468" s="31"/>
      <c r="Q1468" s="31"/>
    </row>
    <row r="1469" spans="10:17" ht="15" customHeight="1" x14ac:dyDescent="0.25">
      <c r="J1469" s="31"/>
      <c r="K1469" s="31"/>
      <c r="L1469" s="31"/>
      <c r="M1469" s="31"/>
      <c r="N1469" s="31"/>
      <c r="O1469" s="31"/>
      <c r="P1469" s="31"/>
      <c r="Q1469" s="31"/>
    </row>
    <row r="1470" spans="10:17" ht="15" customHeight="1" x14ac:dyDescent="0.25">
      <c r="J1470" s="31"/>
      <c r="K1470" s="31"/>
      <c r="L1470" s="31"/>
      <c r="M1470" s="31"/>
      <c r="N1470" s="31"/>
      <c r="O1470" s="31"/>
      <c r="P1470" s="31"/>
      <c r="Q1470" s="31"/>
    </row>
    <row r="1471" spans="10:17" ht="15" customHeight="1" x14ac:dyDescent="0.25">
      <c r="J1471" s="31"/>
      <c r="K1471" s="31"/>
      <c r="L1471" s="31"/>
      <c r="M1471" s="31"/>
      <c r="N1471" s="31"/>
      <c r="O1471" s="31"/>
      <c r="P1471" s="31"/>
      <c r="Q1471" s="31"/>
    </row>
    <row r="1472" spans="10:17" ht="15" customHeight="1" x14ac:dyDescent="0.25">
      <c r="J1472" s="31"/>
      <c r="K1472" s="31"/>
      <c r="L1472" s="31"/>
      <c r="M1472" s="31"/>
      <c r="N1472" s="31"/>
      <c r="O1472" s="31"/>
      <c r="P1472" s="31"/>
      <c r="Q1472" s="31"/>
    </row>
    <row r="1473" spans="10:17" ht="15" customHeight="1" x14ac:dyDescent="0.25">
      <c r="J1473" s="31"/>
      <c r="K1473" s="31"/>
      <c r="L1473" s="31"/>
      <c r="M1473" s="31"/>
      <c r="N1473" s="31"/>
      <c r="O1473" s="31"/>
      <c r="P1473" s="31"/>
      <c r="Q1473" s="31"/>
    </row>
    <row r="1474" spans="10:17" ht="15" customHeight="1" x14ac:dyDescent="0.25">
      <c r="J1474" s="31"/>
      <c r="K1474" s="31"/>
      <c r="L1474" s="31"/>
      <c r="M1474" s="31"/>
      <c r="N1474" s="31"/>
      <c r="O1474" s="31"/>
      <c r="P1474" s="31"/>
      <c r="Q1474" s="31"/>
    </row>
    <row r="1475" spans="10:17" ht="15" customHeight="1" x14ac:dyDescent="0.25">
      <c r="J1475" s="31"/>
      <c r="K1475" s="31"/>
      <c r="L1475" s="31"/>
      <c r="M1475" s="31"/>
      <c r="N1475" s="31"/>
      <c r="O1475" s="31"/>
      <c r="P1475" s="31"/>
      <c r="Q1475" s="31"/>
    </row>
    <row r="1476" spans="10:17" ht="15" customHeight="1" x14ac:dyDescent="0.25">
      <c r="J1476" s="31"/>
      <c r="K1476" s="31"/>
      <c r="L1476" s="31"/>
      <c r="M1476" s="31"/>
      <c r="N1476" s="31"/>
      <c r="O1476" s="31"/>
      <c r="P1476" s="31"/>
      <c r="Q1476" s="31"/>
    </row>
    <row r="1477" spans="10:17" ht="15" customHeight="1" x14ac:dyDescent="0.25">
      <c r="J1477" s="31"/>
      <c r="K1477" s="31"/>
      <c r="L1477" s="31"/>
      <c r="M1477" s="31"/>
      <c r="N1477" s="31"/>
      <c r="O1477" s="31"/>
      <c r="P1477" s="31"/>
      <c r="Q1477" s="31"/>
    </row>
    <row r="1478" spans="10:17" ht="15" customHeight="1" x14ac:dyDescent="0.25">
      <c r="J1478" s="31"/>
      <c r="K1478" s="31"/>
      <c r="L1478" s="31"/>
      <c r="M1478" s="31"/>
      <c r="N1478" s="31"/>
      <c r="O1478" s="31"/>
      <c r="P1478" s="31"/>
      <c r="Q1478" s="31"/>
    </row>
    <row r="1479" spans="10:17" ht="15" customHeight="1" x14ac:dyDescent="0.25">
      <c r="J1479" s="31"/>
      <c r="K1479" s="31"/>
      <c r="L1479" s="31"/>
      <c r="M1479" s="31"/>
      <c r="N1479" s="31"/>
      <c r="O1479" s="31"/>
      <c r="P1479" s="31"/>
      <c r="Q1479" s="31"/>
    </row>
    <row r="1480" spans="10:17" ht="15" customHeight="1" x14ac:dyDescent="0.25">
      <c r="J1480" s="31"/>
      <c r="K1480" s="31"/>
      <c r="L1480" s="31"/>
      <c r="M1480" s="31"/>
      <c r="N1480" s="31"/>
      <c r="O1480" s="31"/>
      <c r="P1480" s="31"/>
      <c r="Q1480" s="31"/>
    </row>
    <row r="1481" spans="10:17" ht="15" customHeight="1" x14ac:dyDescent="0.25">
      <c r="J1481" s="31"/>
      <c r="K1481" s="31"/>
      <c r="L1481" s="31"/>
      <c r="M1481" s="31"/>
      <c r="N1481" s="31"/>
      <c r="O1481" s="31"/>
      <c r="P1481" s="31"/>
      <c r="Q1481" s="31"/>
    </row>
    <row r="1482" spans="10:17" ht="15" customHeight="1" x14ac:dyDescent="0.25">
      <c r="J1482" s="31"/>
      <c r="K1482" s="31"/>
      <c r="L1482" s="31"/>
      <c r="M1482" s="31"/>
      <c r="N1482" s="31"/>
      <c r="O1482" s="31"/>
      <c r="P1482" s="31"/>
      <c r="Q1482" s="31"/>
    </row>
    <row r="1483" spans="10:17" ht="15" customHeight="1" x14ac:dyDescent="0.25">
      <c r="J1483" s="31"/>
      <c r="K1483" s="31"/>
      <c r="L1483" s="31"/>
      <c r="M1483" s="31"/>
      <c r="N1483" s="31"/>
      <c r="O1483" s="31"/>
      <c r="P1483" s="31"/>
      <c r="Q1483" s="31"/>
    </row>
    <row r="1484" spans="10:17" ht="15" customHeight="1" x14ac:dyDescent="0.25">
      <c r="J1484" s="31"/>
      <c r="K1484" s="31"/>
      <c r="L1484" s="31"/>
      <c r="M1484" s="31"/>
      <c r="N1484" s="31"/>
      <c r="O1484" s="31"/>
      <c r="P1484" s="31"/>
      <c r="Q1484" s="31"/>
    </row>
    <row r="1485" spans="10:17" ht="15" customHeight="1" x14ac:dyDescent="0.25">
      <c r="J1485" s="31"/>
      <c r="K1485" s="31"/>
      <c r="L1485" s="31"/>
      <c r="M1485" s="31"/>
      <c r="N1485" s="31"/>
      <c r="O1485" s="31"/>
      <c r="P1485" s="31"/>
      <c r="Q1485" s="31"/>
    </row>
    <row r="1486" spans="10:17" ht="15" customHeight="1" x14ac:dyDescent="0.25">
      <c r="J1486" s="31"/>
      <c r="K1486" s="31"/>
      <c r="L1486" s="31"/>
      <c r="M1486" s="31"/>
      <c r="N1486" s="31"/>
      <c r="O1486" s="31"/>
      <c r="P1486" s="31"/>
      <c r="Q1486" s="31"/>
    </row>
    <row r="1487" spans="10:17" ht="15" customHeight="1" x14ac:dyDescent="0.25">
      <c r="J1487" s="31"/>
      <c r="K1487" s="31"/>
      <c r="L1487" s="31"/>
      <c r="M1487" s="31"/>
      <c r="N1487" s="31"/>
      <c r="O1487" s="31"/>
      <c r="P1487" s="31"/>
      <c r="Q1487" s="31"/>
    </row>
    <row r="1488" spans="10:17" ht="15" customHeight="1" x14ac:dyDescent="0.25">
      <c r="J1488" s="31"/>
      <c r="K1488" s="31"/>
      <c r="L1488" s="31"/>
      <c r="M1488" s="31"/>
      <c r="N1488" s="31"/>
      <c r="O1488" s="31"/>
      <c r="P1488" s="31"/>
      <c r="Q1488" s="31"/>
    </row>
    <row r="1489" spans="10:17" ht="15" customHeight="1" x14ac:dyDescent="0.25">
      <c r="J1489" s="31"/>
      <c r="K1489" s="31"/>
      <c r="L1489" s="31"/>
      <c r="M1489" s="31"/>
      <c r="N1489" s="31"/>
      <c r="O1489" s="31"/>
      <c r="P1489" s="31"/>
      <c r="Q1489" s="31"/>
    </row>
    <row r="1490" spans="10:17" ht="15" customHeight="1" x14ac:dyDescent="0.25">
      <c r="J1490" s="31"/>
      <c r="K1490" s="31"/>
      <c r="L1490" s="31"/>
      <c r="M1490" s="31"/>
      <c r="N1490" s="31"/>
      <c r="O1490" s="31"/>
      <c r="P1490" s="31"/>
      <c r="Q1490" s="31"/>
    </row>
    <row r="1491" spans="10:17" ht="15" customHeight="1" x14ac:dyDescent="0.25">
      <c r="J1491" s="31"/>
      <c r="K1491" s="31"/>
      <c r="L1491" s="31"/>
      <c r="M1491" s="31"/>
      <c r="N1491" s="31"/>
      <c r="O1491" s="31"/>
      <c r="P1491" s="31"/>
      <c r="Q1491" s="31"/>
    </row>
    <row r="1492" spans="10:17" ht="15" customHeight="1" x14ac:dyDescent="0.25">
      <c r="J1492" s="31"/>
      <c r="K1492" s="31"/>
      <c r="L1492" s="31"/>
      <c r="M1492" s="31"/>
      <c r="N1492" s="31"/>
      <c r="O1492" s="31"/>
      <c r="P1492" s="31"/>
      <c r="Q1492" s="31"/>
    </row>
    <row r="1493" spans="10:17" ht="15" customHeight="1" x14ac:dyDescent="0.25">
      <c r="J1493" s="31"/>
      <c r="K1493" s="31"/>
      <c r="L1493" s="31"/>
      <c r="M1493" s="31"/>
      <c r="N1493" s="31"/>
      <c r="O1493" s="31"/>
      <c r="P1493" s="31"/>
      <c r="Q1493" s="31"/>
    </row>
    <row r="1494" spans="10:17" ht="15" customHeight="1" x14ac:dyDescent="0.25">
      <c r="J1494" s="31"/>
      <c r="K1494" s="31"/>
      <c r="L1494" s="31"/>
      <c r="M1494" s="31"/>
      <c r="N1494" s="31"/>
      <c r="O1494" s="31"/>
      <c r="P1494" s="31"/>
      <c r="Q1494" s="31"/>
    </row>
    <row r="1495" spans="10:17" ht="15" customHeight="1" x14ac:dyDescent="0.25">
      <c r="J1495" s="31"/>
      <c r="K1495" s="31"/>
      <c r="L1495" s="31"/>
      <c r="M1495" s="31"/>
      <c r="N1495" s="31"/>
      <c r="O1495" s="31"/>
      <c r="P1495" s="31"/>
      <c r="Q1495" s="31"/>
    </row>
    <row r="1496" spans="10:17" ht="15" customHeight="1" x14ac:dyDescent="0.25">
      <c r="J1496" s="31"/>
      <c r="K1496" s="31"/>
      <c r="L1496" s="31"/>
      <c r="M1496" s="31"/>
      <c r="N1496" s="31"/>
      <c r="O1496" s="31"/>
      <c r="P1496" s="31"/>
      <c r="Q1496" s="31"/>
    </row>
    <row r="1497" spans="10:17" ht="15" customHeight="1" x14ac:dyDescent="0.25">
      <c r="J1497" s="31"/>
      <c r="K1497" s="31"/>
      <c r="L1497" s="31"/>
      <c r="M1497" s="31"/>
      <c r="N1497" s="31"/>
      <c r="O1497" s="31"/>
      <c r="P1497" s="31"/>
      <c r="Q1497" s="31"/>
    </row>
    <row r="1498" spans="10:17" ht="15" customHeight="1" x14ac:dyDescent="0.25">
      <c r="J1498" s="31"/>
      <c r="K1498" s="31"/>
      <c r="L1498" s="31"/>
      <c r="M1498" s="31"/>
      <c r="N1498" s="31"/>
      <c r="O1498" s="31"/>
      <c r="P1498" s="31"/>
      <c r="Q1498" s="31"/>
    </row>
    <row r="1499" spans="10:17" ht="15" customHeight="1" x14ac:dyDescent="0.25">
      <c r="J1499" s="31"/>
      <c r="K1499" s="31"/>
      <c r="L1499" s="31"/>
      <c r="M1499" s="31"/>
      <c r="N1499" s="31"/>
      <c r="O1499" s="31"/>
      <c r="P1499" s="31"/>
      <c r="Q1499" s="31"/>
    </row>
    <row r="1500" spans="10:17" ht="15" customHeight="1" x14ac:dyDescent="0.25">
      <c r="J1500" s="31"/>
      <c r="K1500" s="31"/>
      <c r="L1500" s="31"/>
      <c r="M1500" s="31"/>
      <c r="N1500" s="31"/>
      <c r="O1500" s="31"/>
      <c r="P1500" s="31"/>
      <c r="Q1500" s="31"/>
    </row>
    <row r="1501" spans="10:17" ht="15" customHeight="1" x14ac:dyDescent="0.25">
      <c r="J1501" s="31"/>
      <c r="K1501" s="31"/>
      <c r="L1501" s="31"/>
      <c r="M1501" s="31"/>
      <c r="N1501" s="31"/>
      <c r="O1501" s="31"/>
      <c r="P1501" s="31"/>
      <c r="Q1501" s="31"/>
    </row>
    <row r="1502" spans="10:17" ht="15" customHeight="1" x14ac:dyDescent="0.25">
      <c r="J1502" s="31"/>
      <c r="K1502" s="31"/>
      <c r="L1502" s="31"/>
      <c r="M1502" s="31"/>
      <c r="N1502" s="31"/>
      <c r="O1502" s="31"/>
      <c r="P1502" s="31"/>
      <c r="Q1502" s="31"/>
    </row>
    <row r="1503" spans="10:17" ht="15" customHeight="1" x14ac:dyDescent="0.25">
      <c r="J1503" s="31"/>
      <c r="K1503" s="31"/>
      <c r="L1503" s="31"/>
      <c r="M1503" s="31"/>
      <c r="N1503" s="31"/>
      <c r="O1503" s="31"/>
      <c r="P1503" s="31"/>
      <c r="Q1503" s="31"/>
    </row>
    <row r="1504" spans="10:17" ht="15" customHeight="1" x14ac:dyDescent="0.25">
      <c r="J1504" s="31"/>
      <c r="K1504" s="31"/>
      <c r="L1504" s="31"/>
      <c r="M1504" s="31"/>
      <c r="N1504" s="31"/>
      <c r="O1504" s="31"/>
      <c r="P1504" s="31"/>
      <c r="Q1504" s="31"/>
    </row>
    <row r="1505" spans="10:17" ht="15" customHeight="1" x14ac:dyDescent="0.25">
      <c r="J1505" s="31"/>
      <c r="K1505" s="31"/>
      <c r="L1505" s="31"/>
      <c r="M1505" s="31"/>
      <c r="N1505" s="31"/>
      <c r="O1505" s="31"/>
      <c r="P1505" s="31"/>
      <c r="Q1505" s="31"/>
    </row>
    <row r="1506" spans="10:17" ht="15" customHeight="1" x14ac:dyDescent="0.25">
      <c r="J1506" s="31"/>
      <c r="K1506" s="31"/>
      <c r="L1506" s="31"/>
      <c r="M1506" s="31"/>
      <c r="N1506" s="31"/>
      <c r="O1506" s="31"/>
      <c r="P1506" s="31"/>
      <c r="Q1506" s="31"/>
    </row>
    <row r="1507" spans="10:17" ht="15" customHeight="1" x14ac:dyDescent="0.25">
      <c r="J1507" s="31"/>
      <c r="K1507" s="31"/>
      <c r="L1507" s="31"/>
      <c r="M1507" s="31"/>
      <c r="N1507" s="31"/>
      <c r="O1507" s="31"/>
      <c r="P1507" s="31"/>
      <c r="Q1507" s="31"/>
    </row>
    <row r="1508" spans="10:17" ht="15" customHeight="1" x14ac:dyDescent="0.25">
      <c r="J1508" s="31"/>
      <c r="K1508" s="31"/>
      <c r="L1508" s="31"/>
      <c r="M1508" s="31"/>
      <c r="N1508" s="31"/>
      <c r="O1508" s="31"/>
      <c r="P1508" s="31"/>
      <c r="Q1508" s="31"/>
    </row>
    <row r="1509" spans="10:17" ht="15" customHeight="1" x14ac:dyDescent="0.25">
      <c r="J1509" s="31"/>
      <c r="K1509" s="31"/>
      <c r="L1509" s="31"/>
      <c r="M1509" s="31"/>
      <c r="N1509" s="31"/>
      <c r="O1509" s="31"/>
      <c r="P1509" s="31"/>
      <c r="Q1509" s="31"/>
    </row>
    <row r="1510" spans="10:17" ht="15" customHeight="1" x14ac:dyDescent="0.25">
      <c r="J1510" s="31"/>
      <c r="K1510" s="31"/>
      <c r="L1510" s="31"/>
      <c r="M1510" s="31"/>
      <c r="N1510" s="31"/>
      <c r="O1510" s="31"/>
      <c r="P1510" s="31"/>
      <c r="Q1510" s="31"/>
    </row>
    <row r="1511" spans="10:17" ht="15" customHeight="1" x14ac:dyDescent="0.25">
      <c r="J1511" s="31"/>
      <c r="K1511" s="31"/>
      <c r="L1511" s="31"/>
      <c r="M1511" s="31"/>
      <c r="N1511" s="31"/>
      <c r="O1511" s="31"/>
      <c r="P1511" s="31"/>
      <c r="Q1511" s="31"/>
    </row>
    <row r="1512" spans="10:17" ht="15" customHeight="1" x14ac:dyDescent="0.25">
      <c r="J1512" s="31"/>
      <c r="K1512" s="31"/>
      <c r="L1512" s="31"/>
      <c r="M1512" s="31"/>
      <c r="N1512" s="31"/>
      <c r="O1512" s="31"/>
      <c r="P1512" s="31"/>
      <c r="Q1512" s="31"/>
    </row>
    <row r="1513" spans="10:17" ht="15" customHeight="1" x14ac:dyDescent="0.25">
      <c r="J1513" s="31"/>
      <c r="K1513" s="31"/>
      <c r="L1513" s="31"/>
      <c r="M1513" s="31"/>
      <c r="N1513" s="31"/>
      <c r="O1513" s="31"/>
      <c r="P1513" s="31"/>
      <c r="Q1513" s="31"/>
    </row>
    <row r="1514" spans="10:17" ht="15" customHeight="1" x14ac:dyDescent="0.25">
      <c r="J1514" s="31"/>
      <c r="K1514" s="31"/>
      <c r="L1514" s="31"/>
      <c r="M1514" s="31"/>
      <c r="N1514" s="31"/>
      <c r="O1514" s="31"/>
      <c r="P1514" s="31"/>
      <c r="Q1514" s="31"/>
    </row>
    <row r="1515" spans="10:17" ht="15" customHeight="1" x14ac:dyDescent="0.25">
      <c r="J1515" s="31"/>
      <c r="K1515" s="31"/>
      <c r="L1515" s="31"/>
      <c r="M1515" s="31"/>
      <c r="N1515" s="31"/>
      <c r="O1515" s="31"/>
      <c r="P1515" s="31"/>
      <c r="Q1515" s="31"/>
    </row>
    <row r="1516" spans="10:17" ht="15" customHeight="1" x14ac:dyDescent="0.25">
      <c r="J1516" s="31"/>
      <c r="K1516" s="31"/>
      <c r="L1516" s="31"/>
      <c r="M1516" s="31"/>
      <c r="N1516" s="31"/>
      <c r="O1516" s="31"/>
      <c r="P1516" s="31"/>
      <c r="Q1516" s="31"/>
    </row>
    <row r="1517" spans="10:17" ht="15" customHeight="1" x14ac:dyDescent="0.25">
      <c r="J1517" s="31"/>
      <c r="K1517" s="31"/>
      <c r="L1517" s="31"/>
      <c r="M1517" s="31"/>
      <c r="N1517" s="31"/>
      <c r="O1517" s="31"/>
      <c r="P1517" s="31"/>
      <c r="Q1517" s="31"/>
    </row>
    <row r="1518" spans="10:17" ht="15" customHeight="1" x14ac:dyDescent="0.25">
      <c r="J1518" s="31"/>
      <c r="K1518" s="31"/>
      <c r="L1518" s="31"/>
      <c r="M1518" s="31"/>
      <c r="N1518" s="31"/>
      <c r="O1518" s="31"/>
      <c r="P1518" s="31"/>
      <c r="Q1518" s="31"/>
    </row>
    <row r="1519" spans="10:17" ht="15" customHeight="1" x14ac:dyDescent="0.25">
      <c r="J1519" s="31"/>
      <c r="K1519" s="31"/>
      <c r="L1519" s="31"/>
      <c r="M1519" s="31"/>
      <c r="N1519" s="31"/>
      <c r="O1519" s="31"/>
      <c r="P1519" s="31"/>
      <c r="Q1519" s="31"/>
    </row>
    <row r="1520" spans="10:17" ht="15" customHeight="1" x14ac:dyDescent="0.25">
      <c r="J1520" s="31"/>
      <c r="K1520" s="31"/>
      <c r="L1520" s="31"/>
      <c r="M1520" s="31"/>
      <c r="N1520" s="31"/>
      <c r="O1520" s="31"/>
      <c r="P1520" s="31"/>
      <c r="Q1520" s="31"/>
    </row>
    <row r="1521" spans="10:17" ht="15" customHeight="1" x14ac:dyDescent="0.25">
      <c r="J1521" s="31"/>
      <c r="K1521" s="31"/>
      <c r="L1521" s="31"/>
      <c r="M1521" s="31"/>
      <c r="N1521" s="31"/>
      <c r="O1521" s="31"/>
      <c r="P1521" s="31"/>
      <c r="Q1521" s="31"/>
    </row>
    <row r="1522" spans="10:17" ht="15" customHeight="1" x14ac:dyDescent="0.25">
      <c r="J1522" s="31"/>
      <c r="K1522" s="31"/>
      <c r="L1522" s="31"/>
      <c r="M1522" s="31"/>
      <c r="N1522" s="31"/>
      <c r="O1522" s="31"/>
      <c r="P1522" s="31"/>
      <c r="Q1522" s="31"/>
    </row>
    <row r="1523" spans="10:17" ht="15" customHeight="1" x14ac:dyDescent="0.25">
      <c r="J1523" s="31"/>
      <c r="K1523" s="31"/>
      <c r="L1523" s="31"/>
      <c r="M1523" s="31"/>
      <c r="N1523" s="31"/>
      <c r="O1523" s="31"/>
      <c r="P1523" s="31"/>
      <c r="Q1523" s="31"/>
    </row>
    <row r="1524" spans="10:17" ht="15" customHeight="1" x14ac:dyDescent="0.25">
      <c r="J1524" s="31"/>
      <c r="K1524" s="31"/>
      <c r="L1524" s="31"/>
      <c r="M1524" s="31"/>
      <c r="N1524" s="31"/>
      <c r="O1524" s="31"/>
      <c r="P1524" s="31"/>
      <c r="Q1524" s="31"/>
    </row>
    <row r="1525" spans="10:17" ht="15" customHeight="1" x14ac:dyDescent="0.25">
      <c r="J1525" s="31"/>
      <c r="K1525" s="31"/>
      <c r="L1525" s="31"/>
      <c r="M1525" s="31"/>
      <c r="N1525" s="31"/>
      <c r="O1525" s="31"/>
      <c r="P1525" s="31"/>
      <c r="Q1525" s="31"/>
    </row>
    <row r="1526" spans="10:17" ht="15" customHeight="1" x14ac:dyDescent="0.25">
      <c r="J1526" s="31"/>
      <c r="K1526" s="31"/>
      <c r="L1526" s="31"/>
      <c r="M1526" s="31"/>
      <c r="N1526" s="31"/>
      <c r="O1526" s="31"/>
      <c r="P1526" s="31"/>
      <c r="Q1526" s="31"/>
    </row>
    <row r="1527" spans="10:17" ht="15" customHeight="1" x14ac:dyDescent="0.25">
      <c r="J1527" s="31"/>
      <c r="K1527" s="31"/>
      <c r="L1527" s="31"/>
      <c r="M1527" s="31"/>
      <c r="N1527" s="31"/>
      <c r="O1527" s="31"/>
      <c r="P1527" s="31"/>
      <c r="Q1527" s="31"/>
    </row>
    <row r="1528" spans="10:17" ht="15" customHeight="1" x14ac:dyDescent="0.25">
      <c r="J1528" s="31"/>
      <c r="K1528" s="31"/>
      <c r="L1528" s="31"/>
      <c r="M1528" s="31"/>
      <c r="N1528" s="31"/>
      <c r="O1528" s="31"/>
      <c r="P1528" s="31"/>
      <c r="Q1528" s="31"/>
    </row>
    <row r="1529" spans="10:17" ht="15" customHeight="1" x14ac:dyDescent="0.25">
      <c r="J1529" s="31"/>
      <c r="K1529" s="31"/>
      <c r="L1529" s="31"/>
      <c r="M1529" s="31"/>
      <c r="N1529" s="31"/>
      <c r="O1529" s="31"/>
      <c r="P1529" s="31"/>
      <c r="Q1529" s="31"/>
    </row>
    <row r="1530" spans="10:17" ht="15" customHeight="1" x14ac:dyDescent="0.25">
      <c r="J1530" s="31"/>
      <c r="K1530" s="31"/>
      <c r="L1530" s="31"/>
      <c r="M1530" s="31"/>
      <c r="N1530" s="31"/>
      <c r="O1530" s="31"/>
      <c r="P1530" s="31"/>
      <c r="Q1530" s="31"/>
    </row>
    <row r="1531" spans="10:17" ht="15" customHeight="1" x14ac:dyDescent="0.25">
      <c r="J1531" s="31"/>
      <c r="K1531" s="31"/>
      <c r="L1531" s="31"/>
      <c r="M1531" s="31"/>
      <c r="N1531" s="31"/>
      <c r="O1531" s="31"/>
      <c r="P1531" s="31"/>
      <c r="Q1531" s="31"/>
    </row>
    <row r="1532" spans="10:17" ht="15" customHeight="1" x14ac:dyDescent="0.25">
      <c r="J1532" s="31"/>
      <c r="K1532" s="31"/>
      <c r="L1532" s="31"/>
      <c r="M1532" s="31"/>
      <c r="N1532" s="31"/>
      <c r="O1532" s="31"/>
      <c r="P1532" s="31"/>
      <c r="Q1532" s="31"/>
    </row>
    <row r="1533" spans="10:17" ht="15" customHeight="1" x14ac:dyDescent="0.25">
      <c r="J1533" s="31"/>
      <c r="K1533" s="31"/>
      <c r="L1533" s="31"/>
      <c r="M1533" s="31"/>
      <c r="N1533" s="31"/>
      <c r="O1533" s="31"/>
      <c r="P1533" s="31"/>
      <c r="Q1533" s="31"/>
    </row>
    <row r="1534" spans="10:17" ht="15" customHeight="1" x14ac:dyDescent="0.25">
      <c r="J1534" s="31"/>
      <c r="K1534" s="31"/>
      <c r="L1534" s="31"/>
      <c r="M1534" s="31"/>
      <c r="N1534" s="31"/>
      <c r="O1534" s="31"/>
      <c r="P1534" s="31"/>
      <c r="Q1534" s="31"/>
    </row>
    <row r="1535" spans="10:17" ht="15" customHeight="1" x14ac:dyDescent="0.25">
      <c r="J1535" s="31"/>
      <c r="K1535" s="31"/>
      <c r="L1535" s="31"/>
      <c r="M1535" s="31"/>
      <c r="N1535" s="31"/>
      <c r="O1535" s="31"/>
      <c r="P1535" s="31"/>
      <c r="Q1535" s="31"/>
    </row>
    <row r="1536" spans="10:17" ht="15" customHeight="1" x14ac:dyDescent="0.25">
      <c r="J1536" s="31"/>
      <c r="K1536" s="31"/>
      <c r="L1536" s="31"/>
      <c r="M1536" s="31"/>
      <c r="N1536" s="31"/>
      <c r="O1536" s="31"/>
      <c r="P1536" s="31"/>
      <c r="Q1536" s="31"/>
    </row>
    <row r="1537" spans="10:17" ht="15" customHeight="1" x14ac:dyDescent="0.25">
      <c r="J1537" s="31"/>
      <c r="K1537" s="31"/>
      <c r="L1537" s="31"/>
      <c r="M1537" s="31"/>
      <c r="N1537" s="31"/>
      <c r="O1537" s="31"/>
      <c r="P1537" s="31"/>
      <c r="Q1537" s="31"/>
    </row>
    <row r="1538" spans="10:17" ht="15" customHeight="1" x14ac:dyDescent="0.25">
      <c r="J1538" s="31"/>
      <c r="K1538" s="31"/>
      <c r="L1538" s="31"/>
      <c r="M1538" s="31"/>
      <c r="N1538" s="31"/>
      <c r="O1538" s="31"/>
      <c r="P1538" s="31"/>
      <c r="Q1538" s="31"/>
    </row>
    <row r="1539" spans="10:17" ht="15" customHeight="1" x14ac:dyDescent="0.25">
      <c r="J1539" s="31"/>
      <c r="K1539" s="31"/>
      <c r="L1539" s="31"/>
      <c r="M1539" s="31"/>
      <c r="N1539" s="31"/>
      <c r="O1539" s="31"/>
      <c r="P1539" s="31"/>
      <c r="Q1539" s="31"/>
    </row>
    <row r="1540" spans="10:17" ht="15" customHeight="1" x14ac:dyDescent="0.25">
      <c r="J1540" s="31"/>
      <c r="K1540" s="31"/>
      <c r="L1540" s="31"/>
      <c r="M1540" s="31"/>
      <c r="N1540" s="31"/>
      <c r="O1540" s="31"/>
      <c r="P1540" s="31"/>
      <c r="Q1540" s="31"/>
    </row>
    <row r="1541" spans="10:17" ht="15" customHeight="1" x14ac:dyDescent="0.25">
      <c r="J1541" s="31"/>
      <c r="K1541" s="31"/>
      <c r="L1541" s="31"/>
      <c r="M1541" s="31"/>
      <c r="N1541" s="31"/>
      <c r="O1541" s="31"/>
      <c r="P1541" s="31"/>
      <c r="Q1541" s="31"/>
    </row>
    <row r="1542" spans="10:17" ht="15" customHeight="1" x14ac:dyDescent="0.25">
      <c r="J1542" s="31"/>
      <c r="K1542" s="31"/>
      <c r="L1542" s="31"/>
      <c r="M1542" s="31"/>
      <c r="N1542" s="31"/>
      <c r="O1542" s="31"/>
      <c r="P1542" s="31"/>
      <c r="Q1542" s="31"/>
    </row>
    <row r="1543" spans="10:17" ht="15" customHeight="1" x14ac:dyDescent="0.25">
      <c r="J1543" s="31"/>
      <c r="K1543" s="31"/>
      <c r="L1543" s="31"/>
      <c r="M1543" s="31"/>
      <c r="N1543" s="31"/>
      <c r="O1543" s="31"/>
      <c r="P1543" s="31"/>
      <c r="Q1543" s="31"/>
    </row>
    <row r="1544" spans="10:17" ht="15" customHeight="1" x14ac:dyDescent="0.25">
      <c r="J1544" s="31"/>
      <c r="K1544" s="31"/>
      <c r="L1544" s="31"/>
      <c r="M1544" s="31"/>
      <c r="N1544" s="31"/>
      <c r="O1544" s="31"/>
      <c r="P1544" s="31"/>
      <c r="Q1544" s="31"/>
    </row>
    <row r="1545" spans="10:17" ht="15" customHeight="1" x14ac:dyDescent="0.25">
      <c r="J1545" s="31"/>
      <c r="K1545" s="31"/>
      <c r="L1545" s="31"/>
      <c r="M1545" s="31"/>
      <c r="N1545" s="31"/>
      <c r="O1545" s="31"/>
      <c r="P1545" s="31"/>
      <c r="Q1545" s="31"/>
    </row>
    <row r="1546" spans="10:17" ht="15" customHeight="1" x14ac:dyDescent="0.25">
      <c r="J1546" s="31"/>
      <c r="K1546" s="31"/>
      <c r="L1546" s="31"/>
      <c r="M1546" s="31"/>
      <c r="N1546" s="31"/>
      <c r="O1546" s="31"/>
      <c r="P1546" s="31"/>
      <c r="Q1546" s="31"/>
    </row>
    <row r="1547" spans="10:17" ht="15" customHeight="1" x14ac:dyDescent="0.25">
      <c r="J1547" s="31"/>
      <c r="K1547" s="31"/>
      <c r="L1547" s="31"/>
      <c r="M1547" s="31"/>
      <c r="N1547" s="31"/>
      <c r="O1547" s="31"/>
      <c r="P1547" s="31"/>
      <c r="Q1547" s="31"/>
    </row>
    <row r="1548" spans="10:17" ht="15" customHeight="1" x14ac:dyDescent="0.25">
      <c r="J1548" s="31"/>
      <c r="K1548" s="31"/>
      <c r="L1548" s="31"/>
      <c r="M1548" s="31"/>
      <c r="N1548" s="31"/>
      <c r="O1548" s="31"/>
      <c r="P1548" s="31"/>
      <c r="Q1548" s="31"/>
    </row>
    <row r="1549" spans="10:17" ht="15" customHeight="1" x14ac:dyDescent="0.25">
      <c r="J1549" s="31"/>
      <c r="K1549" s="31"/>
      <c r="L1549" s="31"/>
      <c r="M1549" s="31"/>
      <c r="N1549" s="31"/>
      <c r="O1549" s="31"/>
      <c r="P1549" s="31"/>
      <c r="Q1549" s="31"/>
    </row>
    <row r="1550" spans="10:17" ht="15" customHeight="1" x14ac:dyDescent="0.25">
      <c r="J1550" s="31"/>
      <c r="K1550" s="31"/>
      <c r="L1550" s="31"/>
      <c r="M1550" s="31"/>
      <c r="N1550" s="31"/>
      <c r="O1550" s="31"/>
      <c r="P1550" s="31"/>
      <c r="Q1550" s="31"/>
    </row>
    <row r="1551" spans="10:17" ht="15" customHeight="1" x14ac:dyDescent="0.25">
      <c r="J1551" s="31"/>
      <c r="K1551" s="31"/>
      <c r="L1551" s="31"/>
      <c r="M1551" s="31"/>
      <c r="N1551" s="31"/>
      <c r="O1551" s="31"/>
      <c r="P1551" s="31"/>
      <c r="Q1551" s="31"/>
    </row>
    <row r="1552" spans="10:17" ht="15" customHeight="1" x14ac:dyDescent="0.25">
      <c r="J1552" s="31"/>
      <c r="K1552" s="31"/>
      <c r="L1552" s="31"/>
      <c r="M1552" s="31"/>
      <c r="N1552" s="31"/>
      <c r="O1552" s="31"/>
      <c r="P1552" s="31"/>
      <c r="Q1552" s="31"/>
    </row>
    <row r="1553" spans="10:17" ht="15" customHeight="1" x14ac:dyDescent="0.25">
      <c r="J1553" s="31"/>
      <c r="K1553" s="31"/>
      <c r="L1553" s="31"/>
      <c r="M1553" s="31"/>
      <c r="N1553" s="31"/>
      <c r="O1553" s="31"/>
      <c r="P1553" s="31"/>
      <c r="Q1553" s="31"/>
    </row>
    <row r="1554" spans="10:17" ht="15" customHeight="1" x14ac:dyDescent="0.25">
      <c r="J1554" s="31"/>
      <c r="K1554" s="31"/>
      <c r="L1554" s="31"/>
      <c r="M1554" s="31"/>
      <c r="N1554" s="31"/>
      <c r="O1554" s="31"/>
      <c r="P1554" s="31"/>
      <c r="Q1554" s="31"/>
    </row>
    <row r="1555" spans="10:17" ht="15" customHeight="1" x14ac:dyDescent="0.25">
      <c r="J1555" s="31"/>
      <c r="K1555" s="31"/>
      <c r="L1555" s="31"/>
      <c r="M1555" s="31"/>
      <c r="N1555" s="31"/>
      <c r="O1555" s="31"/>
      <c r="P1555" s="31"/>
      <c r="Q1555" s="31"/>
    </row>
    <row r="1556" spans="10:17" ht="15" customHeight="1" x14ac:dyDescent="0.25">
      <c r="J1556" s="31"/>
      <c r="K1556" s="31"/>
      <c r="L1556" s="31"/>
      <c r="M1556" s="31"/>
      <c r="N1556" s="31"/>
      <c r="O1556" s="31"/>
      <c r="P1556" s="31"/>
      <c r="Q1556" s="31"/>
    </row>
    <row r="1557" spans="10:17" ht="15" customHeight="1" x14ac:dyDescent="0.25">
      <c r="J1557" s="31"/>
      <c r="K1557" s="31"/>
      <c r="L1557" s="31"/>
      <c r="M1557" s="31"/>
      <c r="N1557" s="31"/>
      <c r="O1557" s="31"/>
      <c r="P1557" s="31"/>
      <c r="Q1557" s="31"/>
    </row>
    <row r="1558" spans="10:17" ht="15" customHeight="1" x14ac:dyDescent="0.25">
      <c r="J1558" s="31"/>
      <c r="K1558" s="31"/>
      <c r="L1558" s="31"/>
      <c r="M1558" s="31"/>
      <c r="N1558" s="31"/>
      <c r="O1558" s="31"/>
      <c r="P1558" s="31"/>
      <c r="Q1558" s="31"/>
    </row>
    <row r="1559" spans="10:17" ht="15" customHeight="1" x14ac:dyDescent="0.25">
      <c r="J1559" s="31"/>
      <c r="K1559" s="31"/>
      <c r="L1559" s="31"/>
      <c r="M1559" s="31"/>
      <c r="N1559" s="31"/>
      <c r="O1559" s="31"/>
      <c r="P1559" s="31"/>
      <c r="Q1559" s="31"/>
    </row>
    <row r="1560" spans="10:17" ht="15" customHeight="1" x14ac:dyDescent="0.25">
      <c r="J1560" s="31"/>
      <c r="K1560" s="31"/>
      <c r="L1560" s="31"/>
      <c r="M1560" s="31"/>
      <c r="N1560" s="31"/>
      <c r="O1560" s="31"/>
      <c r="P1560" s="31"/>
      <c r="Q1560" s="31"/>
    </row>
    <row r="1561" spans="10:17" ht="15" customHeight="1" x14ac:dyDescent="0.25">
      <c r="J1561" s="31"/>
      <c r="K1561" s="31"/>
      <c r="L1561" s="31"/>
      <c r="M1561" s="31"/>
      <c r="N1561" s="31"/>
      <c r="O1561" s="31"/>
      <c r="P1561" s="31"/>
      <c r="Q1561" s="31"/>
    </row>
    <row r="1562" spans="10:17" ht="15" customHeight="1" x14ac:dyDescent="0.25">
      <c r="J1562" s="31"/>
      <c r="K1562" s="31"/>
      <c r="L1562" s="31"/>
      <c r="M1562" s="31"/>
      <c r="N1562" s="31"/>
      <c r="O1562" s="31"/>
      <c r="P1562" s="31"/>
      <c r="Q1562" s="31"/>
    </row>
    <row r="1563" spans="10:17" ht="15" customHeight="1" x14ac:dyDescent="0.25">
      <c r="J1563" s="31"/>
      <c r="K1563" s="31"/>
      <c r="L1563" s="31"/>
      <c r="M1563" s="31"/>
      <c r="N1563" s="31"/>
      <c r="O1563" s="31"/>
      <c r="P1563" s="31"/>
      <c r="Q1563" s="31"/>
    </row>
    <row r="1564" spans="10:17" ht="15" customHeight="1" x14ac:dyDescent="0.25">
      <c r="J1564" s="31"/>
      <c r="K1564" s="31"/>
      <c r="L1564" s="31"/>
      <c r="M1564" s="31"/>
      <c r="N1564" s="31"/>
      <c r="O1564" s="31"/>
      <c r="P1564" s="31"/>
      <c r="Q1564" s="31"/>
    </row>
    <row r="1565" spans="10:17" ht="15" customHeight="1" x14ac:dyDescent="0.25">
      <c r="J1565" s="31"/>
      <c r="K1565" s="31"/>
      <c r="L1565" s="31"/>
      <c r="M1565" s="31"/>
      <c r="N1565" s="31"/>
      <c r="O1565" s="31"/>
      <c r="P1565" s="31"/>
      <c r="Q1565" s="31"/>
    </row>
    <row r="1566" spans="10:17" ht="15" customHeight="1" x14ac:dyDescent="0.25">
      <c r="J1566" s="31"/>
      <c r="K1566" s="31"/>
      <c r="L1566" s="31"/>
      <c r="M1566" s="31"/>
      <c r="N1566" s="31"/>
      <c r="O1566" s="31"/>
      <c r="P1566" s="31"/>
      <c r="Q1566" s="31"/>
    </row>
    <row r="1567" spans="10:17" ht="15" customHeight="1" x14ac:dyDescent="0.25">
      <c r="J1567" s="31"/>
      <c r="K1567" s="31"/>
      <c r="L1567" s="31"/>
      <c r="M1567" s="31"/>
      <c r="N1567" s="31"/>
      <c r="O1567" s="31"/>
      <c r="P1567" s="31"/>
      <c r="Q1567" s="31"/>
    </row>
    <row r="1568" spans="10:17" ht="15" customHeight="1" x14ac:dyDescent="0.25">
      <c r="J1568" s="31"/>
      <c r="K1568" s="31"/>
      <c r="L1568" s="31"/>
      <c r="M1568" s="31"/>
      <c r="N1568" s="31"/>
      <c r="O1568" s="31"/>
      <c r="P1568" s="31"/>
      <c r="Q1568" s="31"/>
    </row>
    <row r="1569" spans="10:17" ht="15" customHeight="1" x14ac:dyDescent="0.25">
      <c r="J1569" s="31"/>
      <c r="K1569" s="31"/>
      <c r="L1569" s="31"/>
      <c r="M1569" s="31"/>
      <c r="N1569" s="31"/>
      <c r="O1569" s="31"/>
      <c r="P1569" s="31"/>
      <c r="Q1569" s="31"/>
    </row>
    <row r="1570" spans="10:17" ht="15" customHeight="1" x14ac:dyDescent="0.25">
      <c r="J1570" s="31"/>
      <c r="K1570" s="31"/>
      <c r="L1570" s="31"/>
      <c r="M1570" s="31"/>
      <c r="N1570" s="31"/>
      <c r="O1570" s="31"/>
      <c r="P1570" s="31"/>
      <c r="Q1570" s="31"/>
    </row>
    <row r="1571" spans="10:17" ht="15" customHeight="1" x14ac:dyDescent="0.25">
      <c r="J1571" s="31"/>
      <c r="K1571" s="31"/>
      <c r="L1571" s="31"/>
      <c r="M1571" s="31"/>
      <c r="N1571" s="31"/>
      <c r="O1571" s="31"/>
      <c r="P1571" s="31"/>
      <c r="Q1571" s="31"/>
    </row>
    <row r="1572" spans="10:17" ht="15" customHeight="1" x14ac:dyDescent="0.25">
      <c r="J1572" s="31"/>
      <c r="K1572" s="31"/>
      <c r="L1572" s="31"/>
      <c r="M1572" s="31"/>
      <c r="N1572" s="31"/>
      <c r="O1572" s="31"/>
      <c r="P1572" s="31"/>
      <c r="Q1572" s="31"/>
    </row>
    <row r="1573" spans="10:17" ht="15" customHeight="1" x14ac:dyDescent="0.25">
      <c r="J1573" s="31"/>
      <c r="K1573" s="31"/>
      <c r="L1573" s="31"/>
      <c r="M1573" s="31"/>
      <c r="N1573" s="31"/>
      <c r="O1573" s="31"/>
      <c r="P1573" s="31"/>
      <c r="Q1573" s="31"/>
    </row>
    <row r="1574" spans="10:17" ht="15" customHeight="1" x14ac:dyDescent="0.25">
      <c r="J1574" s="31"/>
      <c r="K1574" s="31"/>
      <c r="L1574" s="31"/>
      <c r="M1574" s="31"/>
      <c r="N1574" s="31"/>
      <c r="O1574" s="31"/>
      <c r="P1574" s="31"/>
      <c r="Q1574" s="31"/>
    </row>
    <row r="1575" spans="10:17" ht="15" customHeight="1" x14ac:dyDescent="0.25">
      <c r="J1575" s="31"/>
      <c r="K1575" s="31"/>
      <c r="L1575" s="31"/>
      <c r="M1575" s="31"/>
      <c r="N1575" s="31"/>
      <c r="O1575" s="31"/>
      <c r="P1575" s="31"/>
      <c r="Q1575" s="31"/>
    </row>
    <row r="1576" spans="10:17" ht="15" customHeight="1" x14ac:dyDescent="0.25">
      <c r="J1576" s="31"/>
      <c r="K1576" s="31"/>
      <c r="L1576" s="31"/>
      <c r="M1576" s="31"/>
      <c r="N1576" s="31"/>
      <c r="O1576" s="31"/>
      <c r="P1576" s="31"/>
      <c r="Q1576" s="31"/>
    </row>
    <row r="1577" spans="10:17" ht="15" customHeight="1" x14ac:dyDescent="0.25">
      <c r="J1577" s="31"/>
      <c r="K1577" s="31"/>
      <c r="L1577" s="31"/>
      <c r="M1577" s="31"/>
      <c r="N1577" s="31"/>
      <c r="O1577" s="31"/>
      <c r="P1577" s="31"/>
      <c r="Q1577" s="31"/>
    </row>
    <row r="1578" spans="10:17" ht="15" customHeight="1" x14ac:dyDescent="0.25">
      <c r="J1578" s="31"/>
      <c r="K1578" s="31"/>
      <c r="L1578" s="31"/>
      <c r="M1578" s="31"/>
      <c r="N1578" s="31"/>
      <c r="O1578" s="31"/>
      <c r="P1578" s="31"/>
      <c r="Q1578" s="31"/>
    </row>
    <row r="1579" spans="10:17" ht="15" customHeight="1" x14ac:dyDescent="0.25">
      <c r="J1579" s="31"/>
      <c r="K1579" s="31"/>
      <c r="L1579" s="31"/>
      <c r="M1579" s="31"/>
      <c r="N1579" s="31"/>
      <c r="O1579" s="31"/>
      <c r="P1579" s="31"/>
      <c r="Q1579" s="31"/>
    </row>
    <row r="1580" spans="10:17" ht="15" customHeight="1" x14ac:dyDescent="0.25">
      <c r="J1580" s="31"/>
      <c r="K1580" s="31"/>
      <c r="L1580" s="31"/>
      <c r="M1580" s="31"/>
      <c r="N1580" s="31"/>
      <c r="O1580" s="31"/>
      <c r="P1580" s="31"/>
      <c r="Q1580" s="31"/>
    </row>
    <row r="1581" spans="10:17" ht="15" customHeight="1" x14ac:dyDescent="0.25">
      <c r="J1581" s="31"/>
      <c r="K1581" s="31"/>
      <c r="L1581" s="31"/>
      <c r="M1581" s="31"/>
      <c r="N1581" s="31"/>
      <c r="O1581" s="31"/>
      <c r="P1581" s="31"/>
      <c r="Q1581" s="31"/>
    </row>
    <row r="1582" spans="10:17" ht="15" customHeight="1" x14ac:dyDescent="0.25">
      <c r="J1582" s="31"/>
      <c r="K1582" s="31"/>
      <c r="L1582" s="31"/>
      <c r="M1582" s="31"/>
      <c r="N1582" s="31"/>
      <c r="O1582" s="31"/>
      <c r="P1582" s="31"/>
      <c r="Q1582" s="31"/>
    </row>
    <row r="1583" spans="10:17" ht="15" customHeight="1" x14ac:dyDescent="0.25">
      <c r="J1583" s="31"/>
      <c r="K1583" s="31"/>
      <c r="L1583" s="31"/>
      <c r="M1583" s="31"/>
      <c r="N1583" s="31"/>
      <c r="O1583" s="31"/>
      <c r="P1583" s="31"/>
      <c r="Q1583" s="31"/>
    </row>
    <row r="1584" spans="10:17" ht="15" customHeight="1" x14ac:dyDescent="0.25">
      <c r="J1584" s="31"/>
      <c r="K1584" s="31"/>
      <c r="L1584" s="31"/>
      <c r="M1584" s="31"/>
      <c r="N1584" s="31"/>
      <c r="O1584" s="31"/>
      <c r="P1584" s="31"/>
      <c r="Q1584" s="31"/>
    </row>
    <row r="1585" spans="10:17" ht="15" customHeight="1" x14ac:dyDescent="0.25">
      <c r="J1585" s="31"/>
      <c r="K1585" s="31"/>
      <c r="L1585" s="31"/>
      <c r="M1585" s="31"/>
      <c r="N1585" s="31"/>
      <c r="O1585" s="31"/>
      <c r="P1585" s="31"/>
      <c r="Q1585" s="31"/>
    </row>
    <row r="1586" spans="10:17" ht="15" customHeight="1" x14ac:dyDescent="0.25">
      <c r="J1586" s="31"/>
      <c r="K1586" s="31"/>
      <c r="L1586" s="31"/>
      <c r="M1586" s="31"/>
      <c r="N1586" s="31"/>
      <c r="O1586" s="31"/>
      <c r="P1586" s="31"/>
      <c r="Q1586" s="31"/>
    </row>
    <row r="1587" spans="10:17" ht="15" customHeight="1" x14ac:dyDescent="0.25">
      <c r="J1587" s="31"/>
      <c r="K1587" s="31"/>
      <c r="L1587" s="31"/>
      <c r="M1587" s="31"/>
      <c r="N1587" s="31"/>
      <c r="O1587" s="31"/>
      <c r="P1587" s="31"/>
      <c r="Q1587" s="31"/>
    </row>
    <row r="1588" spans="10:17" ht="15" customHeight="1" x14ac:dyDescent="0.25">
      <c r="J1588" s="31"/>
      <c r="K1588" s="31"/>
      <c r="L1588" s="31"/>
      <c r="M1588" s="31"/>
      <c r="N1588" s="31"/>
      <c r="O1588" s="31"/>
      <c r="P1588" s="31"/>
      <c r="Q1588" s="31"/>
    </row>
    <row r="1589" spans="10:17" ht="15" customHeight="1" x14ac:dyDescent="0.25">
      <c r="J1589" s="31"/>
      <c r="K1589" s="31"/>
      <c r="L1589" s="31"/>
      <c r="M1589" s="31"/>
      <c r="N1589" s="31"/>
      <c r="O1589" s="31"/>
      <c r="P1589" s="31"/>
      <c r="Q1589" s="31"/>
    </row>
    <row r="1590" spans="10:17" ht="15" customHeight="1" x14ac:dyDescent="0.25">
      <c r="J1590" s="31"/>
      <c r="K1590" s="31"/>
      <c r="L1590" s="31"/>
      <c r="M1590" s="31"/>
      <c r="N1590" s="31"/>
      <c r="O1590" s="31"/>
      <c r="P1590" s="31"/>
      <c r="Q1590" s="31"/>
    </row>
    <row r="1591" spans="10:17" ht="15" customHeight="1" x14ac:dyDescent="0.25">
      <c r="J1591" s="31"/>
      <c r="K1591" s="31"/>
      <c r="L1591" s="31"/>
      <c r="M1591" s="31"/>
      <c r="N1591" s="31"/>
      <c r="O1591" s="31"/>
      <c r="P1591" s="31"/>
      <c r="Q1591" s="31"/>
    </row>
    <row r="1592" spans="10:17" ht="15" customHeight="1" x14ac:dyDescent="0.25">
      <c r="J1592" s="31"/>
      <c r="K1592" s="31"/>
      <c r="L1592" s="31"/>
      <c r="M1592" s="31"/>
      <c r="N1592" s="31"/>
      <c r="O1592" s="31"/>
      <c r="P1592" s="31"/>
      <c r="Q1592" s="31"/>
    </row>
    <row r="1593" spans="10:17" ht="15" customHeight="1" x14ac:dyDescent="0.25">
      <c r="J1593" s="31"/>
      <c r="K1593" s="31"/>
      <c r="L1593" s="31"/>
      <c r="M1593" s="31"/>
      <c r="N1593" s="31"/>
      <c r="O1593" s="31"/>
      <c r="P1593" s="31"/>
      <c r="Q1593" s="31"/>
    </row>
    <row r="1594" spans="10:17" ht="15" customHeight="1" x14ac:dyDescent="0.25">
      <c r="J1594" s="31"/>
      <c r="K1594" s="31"/>
      <c r="L1594" s="31"/>
      <c r="M1594" s="31"/>
      <c r="N1594" s="31"/>
      <c r="O1594" s="31"/>
      <c r="P1594" s="31"/>
      <c r="Q1594" s="31"/>
    </row>
    <row r="1595" spans="10:17" ht="15" customHeight="1" x14ac:dyDescent="0.25">
      <c r="J1595" s="31"/>
      <c r="K1595" s="31"/>
      <c r="L1595" s="31"/>
      <c r="M1595" s="31"/>
      <c r="N1595" s="31"/>
      <c r="O1595" s="31"/>
      <c r="P1595" s="31"/>
      <c r="Q1595" s="31"/>
    </row>
    <row r="1596" spans="10:17" ht="15" customHeight="1" x14ac:dyDescent="0.25">
      <c r="J1596" s="31"/>
      <c r="K1596" s="31"/>
      <c r="L1596" s="31"/>
      <c r="M1596" s="31"/>
      <c r="N1596" s="31"/>
      <c r="O1596" s="31"/>
      <c r="P1596" s="31"/>
      <c r="Q1596" s="31"/>
    </row>
    <row r="1597" spans="10:17" ht="15" customHeight="1" x14ac:dyDescent="0.25">
      <c r="J1597" s="31"/>
      <c r="K1597" s="31"/>
      <c r="L1597" s="31"/>
      <c r="M1597" s="31"/>
      <c r="N1597" s="31"/>
      <c r="O1597" s="31"/>
      <c r="P1597" s="31"/>
      <c r="Q1597" s="31"/>
    </row>
    <row r="1598" spans="10:17" ht="15" customHeight="1" x14ac:dyDescent="0.25">
      <c r="J1598" s="31"/>
      <c r="K1598" s="31"/>
      <c r="L1598" s="31"/>
      <c r="M1598" s="31"/>
      <c r="N1598" s="31"/>
      <c r="O1598" s="31"/>
      <c r="P1598" s="31"/>
      <c r="Q1598" s="31"/>
    </row>
    <row r="1599" spans="10:17" ht="15" customHeight="1" x14ac:dyDescent="0.25">
      <c r="J1599" s="31"/>
      <c r="K1599" s="31"/>
      <c r="L1599" s="31"/>
      <c r="M1599" s="31"/>
      <c r="N1599" s="31"/>
      <c r="O1599" s="31"/>
      <c r="P1599" s="31"/>
      <c r="Q1599" s="31"/>
    </row>
    <row r="1600" spans="10:17" ht="15" customHeight="1" x14ac:dyDescent="0.25">
      <c r="J1600" s="31"/>
      <c r="K1600" s="31"/>
      <c r="L1600" s="31"/>
      <c r="M1600" s="31"/>
      <c r="N1600" s="31"/>
      <c r="O1600" s="31"/>
      <c r="P1600" s="31"/>
      <c r="Q1600" s="31"/>
    </row>
    <row r="1601" spans="10:17" ht="15" customHeight="1" x14ac:dyDescent="0.25">
      <c r="J1601" s="31"/>
      <c r="K1601" s="31"/>
      <c r="L1601" s="31"/>
      <c r="M1601" s="31"/>
      <c r="N1601" s="31"/>
      <c r="O1601" s="31"/>
      <c r="P1601" s="31"/>
      <c r="Q1601" s="31"/>
    </row>
    <row r="1602" spans="10:17" ht="15" customHeight="1" x14ac:dyDescent="0.25">
      <c r="J1602" s="31"/>
      <c r="K1602" s="31"/>
      <c r="L1602" s="31"/>
      <c r="M1602" s="31"/>
      <c r="N1602" s="31"/>
      <c r="O1602" s="31"/>
      <c r="P1602" s="31"/>
      <c r="Q1602" s="31"/>
    </row>
    <row r="1603" spans="10:17" ht="15" customHeight="1" x14ac:dyDescent="0.25">
      <c r="J1603" s="31"/>
      <c r="K1603" s="31"/>
      <c r="L1603" s="31"/>
      <c r="M1603" s="31"/>
      <c r="N1603" s="31"/>
      <c r="O1603" s="31"/>
      <c r="P1603" s="31"/>
      <c r="Q1603" s="31"/>
    </row>
    <row r="1604" spans="10:17" ht="15" customHeight="1" x14ac:dyDescent="0.25">
      <c r="J1604" s="31"/>
      <c r="K1604" s="31"/>
      <c r="L1604" s="31"/>
      <c r="M1604" s="31"/>
      <c r="N1604" s="31"/>
      <c r="O1604" s="31"/>
      <c r="P1604" s="31"/>
      <c r="Q1604" s="31"/>
    </row>
    <row r="1605" spans="10:17" ht="15" customHeight="1" x14ac:dyDescent="0.25">
      <c r="J1605" s="31"/>
      <c r="K1605" s="31"/>
      <c r="L1605" s="31"/>
      <c r="M1605" s="31"/>
      <c r="N1605" s="31"/>
      <c r="O1605" s="31"/>
      <c r="P1605" s="31"/>
      <c r="Q1605" s="31"/>
    </row>
    <row r="1606" spans="10:17" ht="15" customHeight="1" x14ac:dyDescent="0.25">
      <c r="J1606" s="31"/>
      <c r="K1606" s="31"/>
      <c r="L1606" s="31"/>
      <c r="M1606" s="31"/>
      <c r="N1606" s="31"/>
      <c r="O1606" s="31"/>
      <c r="P1606" s="31"/>
      <c r="Q1606" s="31"/>
    </row>
    <row r="1607" spans="10:17" ht="15" customHeight="1" x14ac:dyDescent="0.25">
      <c r="J1607" s="31"/>
      <c r="K1607" s="31"/>
      <c r="L1607" s="31"/>
      <c r="M1607" s="31"/>
      <c r="N1607" s="31"/>
      <c r="O1607" s="31"/>
      <c r="P1607" s="31"/>
      <c r="Q1607" s="31"/>
    </row>
    <row r="1608" spans="10:17" ht="15" customHeight="1" x14ac:dyDescent="0.25">
      <c r="J1608" s="31"/>
      <c r="K1608" s="31"/>
      <c r="L1608" s="31"/>
      <c r="M1608" s="31"/>
      <c r="N1608" s="31"/>
      <c r="O1608" s="31"/>
      <c r="P1608" s="31"/>
      <c r="Q1608" s="31"/>
    </row>
    <row r="1609" spans="10:17" ht="15" customHeight="1" x14ac:dyDescent="0.25">
      <c r="J1609" s="31"/>
      <c r="K1609" s="31"/>
      <c r="L1609" s="31"/>
      <c r="M1609" s="31"/>
      <c r="N1609" s="31"/>
      <c r="O1609" s="31"/>
      <c r="P1609" s="31"/>
      <c r="Q1609" s="31"/>
    </row>
    <row r="1610" spans="10:17" ht="15" customHeight="1" x14ac:dyDescent="0.25">
      <c r="J1610" s="31"/>
      <c r="K1610" s="31"/>
      <c r="L1610" s="31"/>
      <c r="M1610" s="31"/>
      <c r="N1610" s="31"/>
      <c r="O1610" s="31"/>
      <c r="P1610" s="31"/>
      <c r="Q1610" s="31"/>
    </row>
    <row r="1611" spans="10:17" ht="15" customHeight="1" x14ac:dyDescent="0.25">
      <c r="J1611" s="31"/>
      <c r="K1611" s="31"/>
      <c r="L1611" s="31"/>
      <c r="M1611" s="31"/>
      <c r="N1611" s="31"/>
      <c r="O1611" s="31"/>
      <c r="P1611" s="31"/>
      <c r="Q1611" s="31"/>
    </row>
    <row r="1612" spans="10:17" ht="15" customHeight="1" x14ac:dyDescent="0.25">
      <c r="J1612" s="31"/>
      <c r="K1612" s="31"/>
      <c r="L1612" s="31"/>
      <c r="M1612" s="31"/>
      <c r="N1612" s="31"/>
      <c r="O1612" s="31"/>
      <c r="P1612" s="31"/>
      <c r="Q1612" s="31"/>
    </row>
    <row r="1613" spans="10:17" ht="15" customHeight="1" x14ac:dyDescent="0.25">
      <c r="J1613" s="31"/>
      <c r="K1613" s="31"/>
      <c r="L1613" s="31"/>
      <c r="M1613" s="31"/>
      <c r="N1613" s="31"/>
      <c r="O1613" s="31"/>
      <c r="P1613" s="31"/>
      <c r="Q1613" s="31"/>
    </row>
    <row r="1614" spans="10:17" ht="15" customHeight="1" x14ac:dyDescent="0.25">
      <c r="J1614" s="31"/>
      <c r="K1614" s="31"/>
      <c r="L1614" s="31"/>
      <c r="M1614" s="31"/>
      <c r="N1614" s="31"/>
      <c r="O1614" s="31"/>
      <c r="P1614" s="31"/>
      <c r="Q1614" s="31"/>
    </row>
    <row r="1615" spans="10:17" ht="15" customHeight="1" x14ac:dyDescent="0.25">
      <c r="J1615" s="31"/>
      <c r="K1615" s="31"/>
      <c r="L1615" s="31"/>
      <c r="M1615" s="31"/>
      <c r="N1615" s="31"/>
      <c r="O1615" s="31"/>
      <c r="P1615" s="31"/>
      <c r="Q1615" s="31"/>
    </row>
    <row r="1616" spans="10:17" ht="15" customHeight="1" x14ac:dyDescent="0.25">
      <c r="J1616" s="31"/>
      <c r="K1616" s="31"/>
      <c r="L1616" s="31"/>
      <c r="M1616" s="31"/>
      <c r="N1616" s="31"/>
      <c r="O1616" s="31"/>
      <c r="P1616" s="31"/>
      <c r="Q1616" s="31"/>
    </row>
    <row r="1617" spans="10:17" ht="15" customHeight="1" x14ac:dyDescent="0.25">
      <c r="J1617" s="31"/>
      <c r="K1617" s="31"/>
      <c r="L1617" s="31"/>
      <c r="M1617" s="31"/>
      <c r="N1617" s="31"/>
      <c r="O1617" s="31"/>
      <c r="P1617" s="31"/>
      <c r="Q1617" s="31"/>
    </row>
    <row r="1618" spans="10:17" ht="15" customHeight="1" x14ac:dyDescent="0.25">
      <c r="J1618" s="31"/>
      <c r="K1618" s="31"/>
      <c r="L1618" s="31"/>
      <c r="M1618" s="31"/>
      <c r="N1618" s="31"/>
      <c r="O1618" s="31"/>
      <c r="P1618" s="31"/>
      <c r="Q1618" s="31"/>
    </row>
    <row r="1619" spans="10:17" ht="15" customHeight="1" x14ac:dyDescent="0.25">
      <c r="J1619" s="31"/>
      <c r="K1619" s="31"/>
      <c r="L1619" s="31"/>
      <c r="M1619" s="31"/>
      <c r="N1619" s="31"/>
      <c r="O1619" s="31"/>
      <c r="P1619" s="31"/>
      <c r="Q1619" s="31"/>
    </row>
    <row r="1620" spans="10:17" ht="15" customHeight="1" x14ac:dyDescent="0.25">
      <c r="J1620" s="31"/>
      <c r="K1620" s="31"/>
      <c r="L1620" s="31"/>
      <c r="M1620" s="31"/>
      <c r="N1620" s="31"/>
      <c r="O1620" s="31"/>
      <c r="P1620" s="31"/>
      <c r="Q1620" s="31"/>
    </row>
    <row r="1621" spans="10:17" ht="15" customHeight="1" x14ac:dyDescent="0.25">
      <c r="J1621" s="31"/>
      <c r="K1621" s="31"/>
      <c r="L1621" s="31"/>
      <c r="M1621" s="31"/>
      <c r="N1621" s="31"/>
      <c r="O1621" s="31"/>
      <c r="P1621" s="31"/>
      <c r="Q1621" s="31"/>
    </row>
    <row r="1622" spans="10:17" ht="15" customHeight="1" x14ac:dyDescent="0.25">
      <c r="J1622" s="31"/>
      <c r="K1622" s="31"/>
      <c r="L1622" s="31"/>
      <c r="M1622" s="31"/>
      <c r="N1622" s="31"/>
      <c r="O1622" s="31"/>
      <c r="P1622" s="31"/>
      <c r="Q1622" s="31"/>
    </row>
    <row r="1623" spans="10:17" ht="15" customHeight="1" x14ac:dyDescent="0.25">
      <c r="J1623" s="31"/>
      <c r="K1623" s="31"/>
      <c r="L1623" s="31"/>
      <c r="M1623" s="31"/>
      <c r="N1623" s="31"/>
      <c r="O1623" s="31"/>
      <c r="P1623" s="31"/>
      <c r="Q1623" s="31"/>
    </row>
    <row r="1624" spans="10:17" ht="15" customHeight="1" x14ac:dyDescent="0.25">
      <c r="J1624" s="31"/>
      <c r="K1624" s="31"/>
      <c r="L1624" s="31"/>
      <c r="M1624" s="31"/>
      <c r="N1624" s="31"/>
      <c r="O1624" s="31"/>
      <c r="P1624" s="31"/>
      <c r="Q1624" s="31"/>
    </row>
    <row r="1625" spans="10:17" ht="15" customHeight="1" x14ac:dyDescent="0.25">
      <c r="J1625" s="31"/>
      <c r="K1625" s="31"/>
      <c r="L1625" s="31"/>
      <c r="M1625" s="31"/>
      <c r="N1625" s="31"/>
      <c r="O1625" s="31"/>
      <c r="P1625" s="31"/>
      <c r="Q1625" s="31"/>
    </row>
    <row r="1626" spans="10:17" ht="15" customHeight="1" x14ac:dyDescent="0.25">
      <c r="J1626" s="31"/>
      <c r="K1626" s="31"/>
      <c r="L1626" s="31"/>
      <c r="M1626" s="31"/>
      <c r="N1626" s="31"/>
      <c r="O1626" s="31"/>
      <c r="P1626" s="31"/>
      <c r="Q1626" s="31"/>
    </row>
    <row r="1627" spans="10:17" ht="15" customHeight="1" x14ac:dyDescent="0.25">
      <c r="J1627" s="31"/>
      <c r="K1627" s="31"/>
      <c r="L1627" s="31"/>
      <c r="M1627" s="31"/>
      <c r="N1627" s="31"/>
      <c r="O1627" s="31"/>
      <c r="P1627" s="31"/>
      <c r="Q1627" s="31"/>
    </row>
    <row r="1628" spans="10:17" ht="15" customHeight="1" x14ac:dyDescent="0.25">
      <c r="J1628" s="31"/>
      <c r="K1628" s="31"/>
      <c r="L1628" s="31"/>
      <c r="M1628" s="31"/>
      <c r="N1628" s="31"/>
      <c r="O1628" s="31"/>
      <c r="P1628" s="31"/>
      <c r="Q1628" s="31"/>
    </row>
    <row r="1629" spans="10:17" ht="15" customHeight="1" x14ac:dyDescent="0.25">
      <c r="J1629" s="31"/>
      <c r="K1629" s="31"/>
      <c r="L1629" s="31"/>
      <c r="M1629" s="31"/>
      <c r="N1629" s="31"/>
      <c r="O1629" s="31"/>
      <c r="P1629" s="31"/>
      <c r="Q1629" s="31"/>
    </row>
    <row r="1630" spans="10:17" ht="15" customHeight="1" x14ac:dyDescent="0.25">
      <c r="J1630" s="31"/>
      <c r="K1630" s="31"/>
      <c r="L1630" s="31"/>
      <c r="M1630" s="31"/>
      <c r="N1630" s="31"/>
      <c r="O1630" s="31"/>
      <c r="P1630" s="31"/>
      <c r="Q1630" s="31"/>
    </row>
    <row r="1631" spans="10:17" ht="15" customHeight="1" x14ac:dyDescent="0.25">
      <c r="J1631" s="31"/>
      <c r="K1631" s="31"/>
      <c r="L1631" s="31"/>
      <c r="M1631" s="31"/>
      <c r="N1631" s="31"/>
      <c r="O1631" s="31"/>
      <c r="P1631" s="31"/>
      <c r="Q1631" s="31"/>
    </row>
    <row r="1632" spans="10:17" ht="15" customHeight="1" x14ac:dyDescent="0.25">
      <c r="J1632" s="31"/>
      <c r="K1632" s="31"/>
      <c r="L1632" s="31"/>
      <c r="M1632" s="31"/>
      <c r="N1632" s="31"/>
      <c r="O1632" s="31"/>
      <c r="P1632" s="31"/>
      <c r="Q1632" s="31"/>
    </row>
    <row r="1633" spans="10:17" ht="15" customHeight="1" x14ac:dyDescent="0.25">
      <c r="J1633" s="31"/>
      <c r="K1633" s="31"/>
      <c r="L1633" s="31"/>
      <c r="M1633" s="31"/>
      <c r="N1633" s="31"/>
      <c r="O1633" s="31"/>
      <c r="P1633" s="31"/>
      <c r="Q1633" s="31"/>
    </row>
    <row r="1634" spans="10:17" ht="15" customHeight="1" x14ac:dyDescent="0.25">
      <c r="J1634" s="31"/>
      <c r="K1634" s="31"/>
      <c r="L1634" s="31"/>
      <c r="M1634" s="31"/>
      <c r="N1634" s="31"/>
      <c r="O1634" s="31"/>
      <c r="P1634" s="31"/>
      <c r="Q1634" s="31"/>
    </row>
    <row r="1635" spans="10:17" ht="15" customHeight="1" x14ac:dyDescent="0.25">
      <c r="J1635" s="31"/>
      <c r="K1635" s="31"/>
      <c r="L1635" s="31"/>
      <c r="M1635" s="31"/>
      <c r="N1635" s="31"/>
      <c r="O1635" s="31"/>
      <c r="P1635" s="31"/>
      <c r="Q1635" s="31"/>
    </row>
    <row r="1636" spans="10:17" ht="15" customHeight="1" x14ac:dyDescent="0.25">
      <c r="J1636" s="31"/>
      <c r="K1636" s="31"/>
      <c r="L1636" s="31"/>
      <c r="M1636" s="31"/>
      <c r="N1636" s="31"/>
      <c r="O1636" s="31"/>
      <c r="P1636" s="31"/>
      <c r="Q1636" s="31"/>
    </row>
    <row r="1637" spans="10:17" ht="15" customHeight="1" x14ac:dyDescent="0.25">
      <c r="J1637" s="31"/>
      <c r="K1637" s="31"/>
      <c r="L1637" s="31"/>
      <c r="M1637" s="31"/>
      <c r="N1637" s="31"/>
      <c r="O1637" s="31"/>
      <c r="P1637" s="31"/>
      <c r="Q1637" s="31"/>
    </row>
    <row r="1638" spans="10:17" ht="15" customHeight="1" x14ac:dyDescent="0.25">
      <c r="J1638" s="31"/>
      <c r="K1638" s="31"/>
      <c r="L1638" s="31"/>
      <c r="M1638" s="31"/>
      <c r="N1638" s="31"/>
      <c r="O1638" s="31"/>
      <c r="P1638" s="31"/>
      <c r="Q1638" s="31"/>
    </row>
    <row r="1639" spans="10:17" ht="15" customHeight="1" x14ac:dyDescent="0.25">
      <c r="J1639" s="31"/>
      <c r="K1639" s="31"/>
      <c r="L1639" s="31"/>
      <c r="M1639" s="31"/>
      <c r="N1639" s="31"/>
      <c r="O1639" s="31"/>
      <c r="P1639" s="31"/>
      <c r="Q1639" s="31"/>
    </row>
    <row r="1640" spans="10:17" ht="15" customHeight="1" x14ac:dyDescent="0.25">
      <c r="J1640" s="31"/>
      <c r="K1640" s="31"/>
      <c r="L1640" s="31"/>
      <c r="M1640" s="31"/>
      <c r="N1640" s="31"/>
      <c r="O1640" s="31"/>
      <c r="P1640" s="31"/>
      <c r="Q1640" s="31"/>
    </row>
    <row r="1641" spans="10:17" ht="15" customHeight="1" x14ac:dyDescent="0.25">
      <c r="J1641" s="31"/>
      <c r="K1641" s="31"/>
      <c r="L1641" s="31"/>
      <c r="M1641" s="31"/>
      <c r="N1641" s="31"/>
      <c r="O1641" s="31"/>
      <c r="P1641" s="31"/>
      <c r="Q1641" s="31"/>
    </row>
    <row r="1642" spans="10:17" ht="15" customHeight="1" x14ac:dyDescent="0.25">
      <c r="J1642" s="31"/>
      <c r="K1642" s="31"/>
      <c r="L1642" s="31"/>
      <c r="M1642" s="31"/>
      <c r="N1642" s="31"/>
      <c r="O1642" s="31"/>
      <c r="P1642" s="31"/>
      <c r="Q1642" s="31"/>
    </row>
    <row r="1643" spans="10:17" ht="15" customHeight="1" x14ac:dyDescent="0.25">
      <c r="J1643" s="31"/>
      <c r="K1643" s="31"/>
      <c r="L1643" s="31"/>
      <c r="M1643" s="31"/>
      <c r="N1643" s="31"/>
      <c r="O1643" s="31"/>
      <c r="P1643" s="31"/>
      <c r="Q1643" s="31"/>
    </row>
    <row r="1644" spans="10:17" ht="15" customHeight="1" x14ac:dyDescent="0.25">
      <c r="J1644" s="31"/>
      <c r="K1644" s="31"/>
      <c r="L1644" s="31"/>
      <c r="M1644" s="31"/>
      <c r="N1644" s="31"/>
      <c r="O1644" s="31"/>
      <c r="P1644" s="31"/>
      <c r="Q1644" s="31"/>
    </row>
    <row r="1645" spans="10:17" ht="15" customHeight="1" x14ac:dyDescent="0.25">
      <c r="J1645" s="31"/>
      <c r="K1645" s="31"/>
      <c r="L1645" s="31"/>
      <c r="M1645" s="31"/>
      <c r="N1645" s="31"/>
      <c r="O1645" s="31"/>
      <c r="P1645" s="31"/>
      <c r="Q1645" s="31"/>
    </row>
    <row r="1646" spans="10:17" ht="15" customHeight="1" x14ac:dyDescent="0.25">
      <c r="J1646" s="31"/>
      <c r="K1646" s="31"/>
      <c r="L1646" s="31"/>
      <c r="M1646" s="31"/>
      <c r="N1646" s="31"/>
      <c r="O1646" s="31"/>
      <c r="P1646" s="31"/>
      <c r="Q1646" s="31"/>
    </row>
    <row r="1647" spans="10:17" ht="15" customHeight="1" x14ac:dyDescent="0.25">
      <c r="J1647" s="31"/>
      <c r="K1647" s="31"/>
      <c r="L1647" s="31"/>
      <c r="M1647" s="31"/>
      <c r="N1647" s="31"/>
      <c r="O1647" s="31"/>
      <c r="P1647" s="31"/>
      <c r="Q1647" s="31"/>
    </row>
    <row r="1648" spans="10:17" ht="15" customHeight="1" x14ac:dyDescent="0.25">
      <c r="J1648" s="31"/>
      <c r="K1648" s="31"/>
      <c r="L1648" s="31"/>
      <c r="M1648" s="31"/>
      <c r="N1648" s="31"/>
      <c r="O1648" s="31"/>
      <c r="P1648" s="31"/>
      <c r="Q1648" s="31"/>
    </row>
    <row r="1649" spans="10:17" ht="15" customHeight="1" x14ac:dyDescent="0.25">
      <c r="J1649" s="31"/>
      <c r="K1649" s="31"/>
      <c r="L1649" s="31"/>
      <c r="M1649" s="31"/>
      <c r="N1649" s="31"/>
      <c r="O1649" s="31"/>
      <c r="P1649" s="31"/>
      <c r="Q1649" s="31"/>
    </row>
    <row r="1650" spans="10:17" ht="15" customHeight="1" x14ac:dyDescent="0.25">
      <c r="J1650" s="31"/>
      <c r="K1650" s="31"/>
      <c r="L1650" s="31"/>
      <c r="M1650" s="31"/>
      <c r="N1650" s="31"/>
      <c r="O1650" s="31"/>
      <c r="P1650" s="31"/>
      <c r="Q1650" s="31"/>
    </row>
    <row r="1651" spans="10:17" ht="15" customHeight="1" x14ac:dyDescent="0.25">
      <c r="J1651" s="31"/>
      <c r="K1651" s="31"/>
      <c r="L1651" s="31"/>
      <c r="M1651" s="31"/>
      <c r="N1651" s="31"/>
      <c r="O1651" s="31"/>
      <c r="P1651" s="31"/>
      <c r="Q1651" s="31"/>
    </row>
    <row r="1652" spans="10:17" ht="15" customHeight="1" x14ac:dyDescent="0.25">
      <c r="J1652" s="31"/>
      <c r="K1652" s="31"/>
      <c r="L1652" s="31"/>
      <c r="M1652" s="31"/>
      <c r="N1652" s="31"/>
      <c r="O1652" s="31"/>
      <c r="P1652" s="31"/>
      <c r="Q1652" s="31"/>
    </row>
    <row r="1653" spans="10:17" ht="15" customHeight="1" x14ac:dyDescent="0.25">
      <c r="J1653" s="31"/>
      <c r="K1653" s="31"/>
      <c r="L1653" s="31"/>
      <c r="M1653" s="31"/>
      <c r="N1653" s="31"/>
      <c r="O1653" s="31"/>
      <c r="P1653" s="31"/>
      <c r="Q1653" s="31"/>
    </row>
    <row r="1654" spans="10:17" ht="15" customHeight="1" x14ac:dyDescent="0.25">
      <c r="J1654" s="31"/>
      <c r="K1654" s="31"/>
      <c r="L1654" s="31"/>
      <c r="M1654" s="31"/>
      <c r="N1654" s="31"/>
      <c r="O1654" s="31"/>
      <c r="P1654" s="31"/>
      <c r="Q1654" s="31"/>
    </row>
    <row r="1655" spans="10:17" ht="15" customHeight="1" x14ac:dyDescent="0.25">
      <c r="J1655" s="31"/>
      <c r="K1655" s="31"/>
      <c r="L1655" s="31"/>
      <c r="M1655" s="31"/>
      <c r="N1655" s="31"/>
      <c r="O1655" s="31"/>
      <c r="P1655" s="31"/>
      <c r="Q1655" s="31"/>
    </row>
    <row r="1656" spans="10:17" ht="15" customHeight="1" x14ac:dyDescent="0.25">
      <c r="J1656" s="31"/>
      <c r="K1656" s="31"/>
      <c r="L1656" s="31"/>
      <c r="M1656" s="31"/>
      <c r="N1656" s="31"/>
      <c r="O1656" s="31"/>
      <c r="P1656" s="31"/>
      <c r="Q1656" s="31"/>
    </row>
    <row r="1657" spans="10:17" ht="15" customHeight="1" x14ac:dyDescent="0.25">
      <c r="J1657" s="31"/>
      <c r="K1657" s="31"/>
      <c r="L1657" s="31"/>
      <c r="M1657" s="31"/>
      <c r="N1657" s="31"/>
      <c r="O1657" s="31"/>
      <c r="P1657" s="31"/>
      <c r="Q1657" s="31"/>
    </row>
    <row r="1658" spans="10:17" ht="15" customHeight="1" x14ac:dyDescent="0.25">
      <c r="J1658" s="31"/>
      <c r="K1658" s="31"/>
      <c r="L1658" s="31"/>
      <c r="M1658" s="31"/>
      <c r="N1658" s="31"/>
      <c r="O1658" s="31"/>
      <c r="P1658" s="31"/>
      <c r="Q1658" s="31"/>
    </row>
    <row r="1659" spans="10:17" ht="15" customHeight="1" x14ac:dyDescent="0.25">
      <c r="J1659" s="31"/>
      <c r="K1659" s="31"/>
      <c r="L1659" s="31"/>
      <c r="M1659" s="31"/>
      <c r="N1659" s="31"/>
      <c r="O1659" s="31"/>
      <c r="P1659" s="31"/>
      <c r="Q1659" s="31"/>
    </row>
    <row r="1660" spans="10:17" ht="15" customHeight="1" x14ac:dyDescent="0.25">
      <c r="J1660" s="31"/>
      <c r="K1660" s="31"/>
      <c r="L1660" s="31"/>
      <c r="M1660" s="31"/>
      <c r="N1660" s="31"/>
      <c r="O1660" s="31"/>
      <c r="P1660" s="31"/>
      <c r="Q1660" s="31"/>
    </row>
    <row r="1661" spans="10:17" ht="15" customHeight="1" x14ac:dyDescent="0.25">
      <c r="J1661" s="31"/>
      <c r="K1661" s="31"/>
      <c r="L1661" s="31"/>
      <c r="M1661" s="31"/>
      <c r="N1661" s="31"/>
      <c r="O1661" s="31"/>
      <c r="P1661" s="31"/>
      <c r="Q1661" s="31"/>
    </row>
    <row r="1662" spans="10:17" ht="15" customHeight="1" x14ac:dyDescent="0.25">
      <c r="J1662" s="31"/>
      <c r="K1662" s="31"/>
      <c r="L1662" s="31"/>
      <c r="M1662" s="31"/>
      <c r="N1662" s="31"/>
      <c r="O1662" s="31"/>
      <c r="P1662" s="31"/>
      <c r="Q1662" s="31"/>
    </row>
    <row r="1663" spans="10:17" ht="15" customHeight="1" x14ac:dyDescent="0.25">
      <c r="J1663" s="31"/>
      <c r="K1663" s="31"/>
      <c r="L1663" s="31"/>
      <c r="M1663" s="31"/>
      <c r="N1663" s="31"/>
      <c r="O1663" s="31"/>
      <c r="P1663" s="31"/>
      <c r="Q1663" s="31"/>
    </row>
    <row r="1664" spans="10:17" ht="15" customHeight="1" x14ac:dyDescent="0.25">
      <c r="J1664" s="31"/>
      <c r="K1664" s="31"/>
      <c r="L1664" s="31"/>
      <c r="M1664" s="31"/>
      <c r="N1664" s="31"/>
      <c r="O1664" s="31"/>
      <c r="P1664" s="31"/>
      <c r="Q1664" s="31"/>
    </row>
    <row r="1665" spans="10:17" ht="15" customHeight="1" x14ac:dyDescent="0.25">
      <c r="J1665" s="31"/>
      <c r="K1665" s="31"/>
      <c r="L1665" s="31"/>
      <c r="M1665" s="31"/>
      <c r="N1665" s="31"/>
      <c r="O1665" s="31"/>
      <c r="P1665" s="31"/>
      <c r="Q1665" s="31"/>
    </row>
    <row r="1666" spans="10:17" ht="15" customHeight="1" x14ac:dyDescent="0.25">
      <c r="J1666" s="31"/>
      <c r="K1666" s="31"/>
      <c r="L1666" s="31"/>
      <c r="M1666" s="31"/>
      <c r="N1666" s="31"/>
      <c r="O1666" s="31"/>
      <c r="P1666" s="31"/>
      <c r="Q1666" s="31"/>
    </row>
    <row r="1667" spans="10:17" ht="15" customHeight="1" x14ac:dyDescent="0.25">
      <c r="J1667" s="31"/>
      <c r="K1667" s="31"/>
      <c r="L1667" s="31"/>
      <c r="M1667" s="31"/>
      <c r="N1667" s="31"/>
      <c r="O1667" s="31"/>
      <c r="P1667" s="31"/>
      <c r="Q1667" s="31"/>
    </row>
    <row r="1668" spans="10:17" ht="15" customHeight="1" x14ac:dyDescent="0.25">
      <c r="J1668" s="31"/>
      <c r="K1668" s="31"/>
      <c r="L1668" s="31"/>
      <c r="M1668" s="31"/>
      <c r="N1668" s="31"/>
      <c r="O1668" s="31"/>
      <c r="P1668" s="31"/>
      <c r="Q1668" s="31"/>
    </row>
    <row r="1669" spans="10:17" ht="15" customHeight="1" x14ac:dyDescent="0.25">
      <c r="J1669" s="31"/>
      <c r="K1669" s="31"/>
      <c r="L1669" s="31"/>
      <c r="M1669" s="31"/>
      <c r="N1669" s="31"/>
      <c r="O1669" s="31"/>
      <c r="P1669" s="31"/>
      <c r="Q1669" s="31"/>
    </row>
    <row r="1670" spans="10:17" ht="15" customHeight="1" x14ac:dyDescent="0.25">
      <c r="J1670" s="31"/>
      <c r="K1670" s="31"/>
      <c r="L1670" s="31"/>
      <c r="M1670" s="31"/>
      <c r="N1670" s="31"/>
      <c r="O1670" s="31"/>
      <c r="P1670" s="31"/>
      <c r="Q1670" s="31"/>
    </row>
    <row r="1671" spans="10:17" ht="15" customHeight="1" x14ac:dyDescent="0.25">
      <c r="J1671" s="31"/>
      <c r="K1671" s="31"/>
      <c r="L1671" s="31"/>
      <c r="M1671" s="31"/>
      <c r="N1671" s="31"/>
      <c r="O1671" s="31"/>
      <c r="P1671" s="31"/>
      <c r="Q1671" s="31"/>
    </row>
    <row r="1672" spans="10:17" ht="15" customHeight="1" x14ac:dyDescent="0.25">
      <c r="J1672" s="31"/>
      <c r="K1672" s="31"/>
      <c r="L1672" s="31"/>
      <c r="M1672" s="31"/>
      <c r="N1672" s="31"/>
      <c r="O1672" s="31"/>
      <c r="P1672" s="31"/>
      <c r="Q1672" s="31"/>
    </row>
    <row r="1673" spans="10:17" ht="15" customHeight="1" x14ac:dyDescent="0.25">
      <c r="J1673" s="31"/>
      <c r="K1673" s="31"/>
      <c r="L1673" s="31"/>
      <c r="M1673" s="31"/>
      <c r="N1673" s="31"/>
      <c r="O1673" s="31"/>
      <c r="P1673" s="31"/>
      <c r="Q1673" s="31"/>
    </row>
    <row r="1674" spans="10:17" ht="15" customHeight="1" x14ac:dyDescent="0.25">
      <c r="J1674" s="31"/>
      <c r="K1674" s="31"/>
      <c r="L1674" s="31"/>
      <c r="M1674" s="31"/>
      <c r="N1674" s="31"/>
      <c r="O1674" s="31"/>
      <c r="P1674" s="31"/>
      <c r="Q1674" s="31"/>
    </row>
    <row r="1675" spans="10:17" ht="15" customHeight="1" x14ac:dyDescent="0.25">
      <c r="J1675" s="31"/>
      <c r="K1675" s="31"/>
      <c r="L1675" s="31"/>
      <c r="M1675" s="31"/>
      <c r="N1675" s="31"/>
      <c r="O1675" s="31"/>
      <c r="P1675" s="31"/>
      <c r="Q1675" s="31"/>
    </row>
    <row r="1676" spans="10:17" ht="15" customHeight="1" x14ac:dyDescent="0.25">
      <c r="J1676" s="31"/>
      <c r="K1676" s="31"/>
      <c r="L1676" s="31"/>
      <c r="M1676" s="31"/>
      <c r="N1676" s="31"/>
      <c r="O1676" s="31"/>
      <c r="P1676" s="31"/>
      <c r="Q1676" s="31"/>
    </row>
    <row r="1677" spans="10:17" ht="15" customHeight="1" x14ac:dyDescent="0.25">
      <c r="J1677" s="31"/>
      <c r="K1677" s="31"/>
      <c r="L1677" s="31"/>
      <c r="M1677" s="31"/>
      <c r="N1677" s="31"/>
      <c r="O1677" s="31"/>
      <c r="P1677" s="31"/>
      <c r="Q1677" s="31"/>
    </row>
    <row r="1678" spans="10:17" ht="15" customHeight="1" x14ac:dyDescent="0.25">
      <c r="J1678" s="31"/>
      <c r="K1678" s="31"/>
      <c r="L1678" s="31"/>
      <c r="M1678" s="31"/>
      <c r="N1678" s="31"/>
      <c r="O1678" s="31"/>
      <c r="P1678" s="31"/>
      <c r="Q1678" s="31"/>
    </row>
    <row r="1679" spans="10:17" ht="15" customHeight="1" x14ac:dyDescent="0.25">
      <c r="J1679" s="31"/>
      <c r="K1679" s="31"/>
      <c r="L1679" s="31"/>
      <c r="M1679" s="31"/>
      <c r="N1679" s="31"/>
      <c r="O1679" s="31"/>
      <c r="P1679" s="31"/>
      <c r="Q1679" s="31"/>
    </row>
    <row r="1680" spans="10:17" ht="15" customHeight="1" x14ac:dyDescent="0.25">
      <c r="J1680" s="31"/>
      <c r="K1680" s="31"/>
      <c r="L1680" s="31"/>
      <c r="M1680" s="31"/>
      <c r="N1680" s="31"/>
      <c r="O1680" s="31"/>
      <c r="P1680" s="31"/>
      <c r="Q1680" s="31"/>
    </row>
    <row r="1681" spans="10:17" ht="15" customHeight="1" x14ac:dyDescent="0.25">
      <c r="J1681" s="31"/>
      <c r="K1681" s="31"/>
      <c r="L1681" s="31"/>
      <c r="M1681" s="31"/>
      <c r="N1681" s="31"/>
      <c r="O1681" s="31"/>
      <c r="P1681" s="31"/>
      <c r="Q1681" s="31"/>
    </row>
    <row r="1682" spans="10:17" ht="15" customHeight="1" x14ac:dyDescent="0.25">
      <c r="J1682" s="31"/>
      <c r="K1682" s="31"/>
      <c r="L1682" s="31"/>
      <c r="M1682" s="31"/>
      <c r="N1682" s="31"/>
      <c r="O1682" s="31"/>
      <c r="P1682" s="31"/>
      <c r="Q1682" s="31"/>
    </row>
    <row r="1683" spans="10:17" ht="15" customHeight="1" x14ac:dyDescent="0.25">
      <c r="J1683" s="31"/>
      <c r="K1683" s="31"/>
      <c r="L1683" s="31"/>
      <c r="M1683" s="31"/>
      <c r="N1683" s="31"/>
      <c r="O1683" s="31"/>
      <c r="P1683" s="31"/>
      <c r="Q1683" s="31"/>
    </row>
    <row r="1684" spans="10:17" ht="15" customHeight="1" x14ac:dyDescent="0.25">
      <c r="J1684" s="31"/>
      <c r="K1684" s="31"/>
      <c r="L1684" s="31"/>
      <c r="M1684" s="31"/>
      <c r="N1684" s="31"/>
      <c r="O1684" s="31"/>
      <c r="P1684" s="31"/>
      <c r="Q1684" s="31"/>
    </row>
    <row r="1685" spans="10:17" ht="15" customHeight="1" x14ac:dyDescent="0.25">
      <c r="J1685" s="31"/>
      <c r="K1685" s="31"/>
      <c r="L1685" s="31"/>
      <c r="M1685" s="31"/>
      <c r="N1685" s="31"/>
      <c r="O1685" s="31"/>
      <c r="P1685" s="31"/>
      <c r="Q1685" s="31"/>
    </row>
    <row r="1686" spans="10:17" ht="15" customHeight="1" x14ac:dyDescent="0.25">
      <c r="J1686" s="31"/>
      <c r="K1686" s="31"/>
      <c r="L1686" s="31"/>
      <c r="M1686" s="31"/>
      <c r="N1686" s="31"/>
      <c r="O1686" s="31"/>
      <c r="P1686" s="31"/>
      <c r="Q1686" s="31"/>
    </row>
    <row r="1687" spans="10:17" ht="15" customHeight="1" x14ac:dyDescent="0.25">
      <c r="J1687" s="31"/>
      <c r="K1687" s="31"/>
      <c r="L1687" s="31"/>
      <c r="M1687" s="31"/>
      <c r="N1687" s="31"/>
      <c r="O1687" s="31"/>
      <c r="P1687" s="31"/>
      <c r="Q1687" s="31"/>
    </row>
    <row r="1688" spans="10:17" ht="15" customHeight="1" x14ac:dyDescent="0.25">
      <c r="J1688" s="31"/>
      <c r="K1688" s="31"/>
      <c r="L1688" s="31"/>
      <c r="M1688" s="31"/>
      <c r="N1688" s="31"/>
      <c r="O1688" s="31"/>
      <c r="P1688" s="31"/>
      <c r="Q1688" s="31"/>
    </row>
    <row r="1689" spans="10:17" ht="15" customHeight="1" x14ac:dyDescent="0.25">
      <c r="J1689" s="31"/>
      <c r="K1689" s="31"/>
      <c r="L1689" s="31"/>
      <c r="M1689" s="31"/>
      <c r="N1689" s="31"/>
      <c r="O1689" s="31"/>
      <c r="P1689" s="31"/>
      <c r="Q1689" s="31"/>
    </row>
    <row r="1690" spans="10:17" ht="15" customHeight="1" x14ac:dyDescent="0.25">
      <c r="J1690" s="31"/>
      <c r="K1690" s="31"/>
      <c r="L1690" s="31"/>
      <c r="M1690" s="31"/>
      <c r="N1690" s="31"/>
      <c r="O1690" s="31"/>
      <c r="P1690" s="31"/>
      <c r="Q1690" s="31"/>
    </row>
    <row r="1691" spans="10:17" ht="15" customHeight="1" x14ac:dyDescent="0.25">
      <c r="J1691" s="31"/>
      <c r="K1691" s="31"/>
      <c r="L1691" s="31"/>
      <c r="M1691" s="31"/>
      <c r="N1691" s="31"/>
      <c r="O1691" s="31"/>
      <c r="P1691" s="31"/>
      <c r="Q1691" s="31"/>
    </row>
    <row r="1692" spans="10:17" ht="15" customHeight="1" x14ac:dyDescent="0.25">
      <c r="J1692" s="31"/>
      <c r="K1692" s="31"/>
      <c r="L1692" s="31"/>
      <c r="M1692" s="31"/>
      <c r="N1692" s="31"/>
      <c r="O1692" s="31"/>
      <c r="P1692" s="31"/>
      <c r="Q1692" s="31"/>
    </row>
    <row r="1693" spans="10:17" ht="15" customHeight="1" x14ac:dyDescent="0.25">
      <c r="J1693" s="31"/>
      <c r="K1693" s="31"/>
      <c r="L1693" s="31"/>
      <c r="M1693" s="31"/>
      <c r="N1693" s="31"/>
      <c r="O1693" s="31"/>
      <c r="P1693" s="31"/>
      <c r="Q1693" s="31"/>
    </row>
    <row r="1694" spans="10:17" ht="15" customHeight="1" x14ac:dyDescent="0.25">
      <c r="J1694" s="31"/>
      <c r="K1694" s="31"/>
      <c r="L1694" s="31"/>
      <c r="M1694" s="31"/>
      <c r="N1694" s="31"/>
      <c r="O1694" s="31"/>
      <c r="P1694" s="31"/>
      <c r="Q1694" s="31"/>
    </row>
    <row r="1695" spans="10:17" ht="15" customHeight="1" x14ac:dyDescent="0.25">
      <c r="J1695" s="31"/>
      <c r="K1695" s="31"/>
      <c r="L1695" s="31"/>
      <c r="M1695" s="31"/>
      <c r="N1695" s="31"/>
      <c r="O1695" s="31"/>
      <c r="P1695" s="31"/>
      <c r="Q1695" s="31"/>
    </row>
    <row r="1696" spans="10:17" ht="15" customHeight="1" x14ac:dyDescent="0.25">
      <c r="J1696" s="31"/>
      <c r="K1696" s="31"/>
      <c r="L1696" s="31"/>
      <c r="M1696" s="31"/>
      <c r="N1696" s="31"/>
      <c r="O1696" s="31"/>
      <c r="P1696" s="31"/>
      <c r="Q1696" s="31"/>
    </row>
    <row r="1697" spans="10:17" ht="15" customHeight="1" x14ac:dyDescent="0.25">
      <c r="J1697" s="31"/>
      <c r="K1697" s="31"/>
      <c r="L1697" s="31"/>
      <c r="M1697" s="31"/>
      <c r="N1697" s="31"/>
      <c r="O1697" s="31"/>
      <c r="P1697" s="31"/>
      <c r="Q1697" s="31"/>
    </row>
    <row r="1698" spans="10:17" ht="15" customHeight="1" x14ac:dyDescent="0.25">
      <c r="J1698" s="31"/>
      <c r="K1698" s="31"/>
      <c r="L1698" s="31"/>
      <c r="M1698" s="31"/>
      <c r="N1698" s="31"/>
      <c r="O1698" s="31"/>
      <c r="P1698" s="31"/>
      <c r="Q1698" s="31"/>
    </row>
    <row r="1699" spans="10:17" ht="15" customHeight="1" x14ac:dyDescent="0.25">
      <c r="J1699" s="31"/>
      <c r="K1699" s="31"/>
      <c r="L1699" s="31"/>
      <c r="M1699" s="31"/>
      <c r="N1699" s="31"/>
      <c r="O1699" s="31"/>
      <c r="P1699" s="31"/>
      <c r="Q1699" s="31"/>
    </row>
    <row r="1700" spans="10:17" ht="15" customHeight="1" x14ac:dyDescent="0.25">
      <c r="J1700" s="31"/>
      <c r="K1700" s="31"/>
      <c r="L1700" s="31"/>
      <c r="M1700" s="31"/>
      <c r="N1700" s="31"/>
      <c r="O1700" s="31"/>
      <c r="P1700" s="31"/>
      <c r="Q1700" s="31"/>
    </row>
    <row r="1701" spans="10:17" ht="15" customHeight="1" x14ac:dyDescent="0.25">
      <c r="J1701" s="31"/>
      <c r="K1701" s="31"/>
      <c r="L1701" s="31"/>
      <c r="M1701" s="31"/>
      <c r="N1701" s="31"/>
      <c r="O1701" s="31"/>
      <c r="P1701" s="31"/>
      <c r="Q1701" s="31"/>
    </row>
    <row r="1702" spans="10:17" ht="15" customHeight="1" x14ac:dyDescent="0.25">
      <c r="J1702" s="31"/>
      <c r="K1702" s="31"/>
      <c r="L1702" s="31"/>
      <c r="M1702" s="31"/>
      <c r="N1702" s="31"/>
      <c r="O1702" s="31"/>
      <c r="P1702" s="31"/>
      <c r="Q1702" s="31"/>
    </row>
    <row r="1703" spans="10:17" ht="15" customHeight="1" x14ac:dyDescent="0.25">
      <c r="J1703" s="31"/>
      <c r="K1703" s="31"/>
      <c r="L1703" s="31"/>
      <c r="M1703" s="31"/>
      <c r="N1703" s="31"/>
      <c r="O1703" s="31"/>
      <c r="P1703" s="31"/>
      <c r="Q1703" s="31"/>
    </row>
    <row r="1704" spans="10:17" ht="15" customHeight="1" x14ac:dyDescent="0.25">
      <c r="J1704" s="31"/>
      <c r="K1704" s="31"/>
      <c r="L1704" s="31"/>
      <c r="M1704" s="31"/>
      <c r="N1704" s="31"/>
      <c r="O1704" s="31"/>
      <c r="P1704" s="31"/>
      <c r="Q1704" s="31"/>
    </row>
    <row r="1705" spans="10:17" ht="15" customHeight="1" x14ac:dyDescent="0.25">
      <c r="J1705" s="31"/>
      <c r="K1705" s="31"/>
      <c r="L1705" s="31"/>
      <c r="M1705" s="31"/>
      <c r="N1705" s="31"/>
      <c r="O1705" s="31"/>
      <c r="P1705" s="31"/>
      <c r="Q1705" s="31"/>
    </row>
    <row r="1706" spans="10:17" ht="15" customHeight="1" x14ac:dyDescent="0.25">
      <c r="J1706" s="31"/>
      <c r="K1706" s="31"/>
      <c r="L1706" s="31"/>
      <c r="M1706" s="31"/>
      <c r="N1706" s="31"/>
      <c r="O1706" s="31"/>
      <c r="P1706" s="31"/>
      <c r="Q1706" s="31"/>
    </row>
    <row r="1707" spans="10:17" ht="15" customHeight="1" x14ac:dyDescent="0.25">
      <c r="J1707" s="31"/>
      <c r="K1707" s="31"/>
      <c r="L1707" s="31"/>
      <c r="M1707" s="31"/>
      <c r="N1707" s="31"/>
      <c r="O1707" s="31"/>
      <c r="P1707" s="31"/>
      <c r="Q1707" s="31"/>
    </row>
    <row r="1708" spans="10:17" ht="15" customHeight="1" x14ac:dyDescent="0.25">
      <c r="J1708" s="31"/>
      <c r="K1708" s="31"/>
      <c r="L1708" s="31"/>
      <c r="M1708" s="31"/>
      <c r="N1708" s="31"/>
      <c r="O1708" s="31"/>
      <c r="P1708" s="31"/>
      <c r="Q1708" s="31"/>
    </row>
    <row r="1709" spans="10:17" ht="15" customHeight="1" x14ac:dyDescent="0.25">
      <c r="J1709" s="31"/>
      <c r="K1709" s="31"/>
      <c r="L1709" s="31"/>
      <c r="M1709" s="31"/>
      <c r="N1709" s="31"/>
      <c r="O1709" s="31"/>
      <c r="P1709" s="31"/>
      <c r="Q1709" s="31"/>
    </row>
    <row r="1710" spans="10:17" ht="15" customHeight="1" x14ac:dyDescent="0.25">
      <c r="J1710" s="31"/>
      <c r="K1710" s="31"/>
      <c r="L1710" s="31"/>
      <c r="M1710" s="31"/>
      <c r="N1710" s="31"/>
      <c r="O1710" s="31"/>
      <c r="P1710" s="31"/>
      <c r="Q1710" s="31"/>
    </row>
    <row r="1711" spans="10:17" ht="15" customHeight="1" x14ac:dyDescent="0.25">
      <c r="J1711" s="31"/>
      <c r="K1711" s="31"/>
      <c r="L1711" s="31"/>
      <c r="M1711" s="31"/>
      <c r="N1711" s="31"/>
      <c r="O1711" s="31"/>
      <c r="P1711" s="31"/>
      <c r="Q1711" s="31"/>
    </row>
    <row r="1712" spans="10:17" ht="15" customHeight="1" x14ac:dyDescent="0.25">
      <c r="J1712" s="31"/>
      <c r="K1712" s="31"/>
      <c r="L1712" s="31"/>
      <c r="M1712" s="31"/>
      <c r="N1712" s="31"/>
      <c r="O1712" s="31"/>
      <c r="P1712" s="31"/>
      <c r="Q1712" s="31"/>
    </row>
    <row r="1713" spans="10:17" ht="15" customHeight="1" x14ac:dyDescent="0.25">
      <c r="J1713" s="31"/>
      <c r="K1713" s="31"/>
      <c r="L1713" s="31"/>
      <c r="M1713" s="31"/>
      <c r="N1713" s="31"/>
      <c r="O1713" s="31"/>
      <c r="P1713" s="31"/>
      <c r="Q1713" s="31"/>
    </row>
    <row r="1714" spans="10:17" ht="15" customHeight="1" x14ac:dyDescent="0.25">
      <c r="J1714" s="31"/>
      <c r="K1714" s="31"/>
      <c r="L1714" s="31"/>
      <c r="M1714" s="31"/>
      <c r="N1714" s="31"/>
      <c r="O1714" s="31"/>
      <c r="P1714" s="31"/>
      <c r="Q1714" s="31"/>
    </row>
    <row r="1715" spans="10:17" ht="15" customHeight="1" x14ac:dyDescent="0.25">
      <c r="J1715" s="31"/>
      <c r="K1715" s="31"/>
      <c r="L1715" s="31"/>
      <c r="M1715" s="31"/>
      <c r="N1715" s="31"/>
      <c r="O1715" s="31"/>
      <c r="P1715" s="31"/>
      <c r="Q1715" s="31"/>
    </row>
    <row r="1716" spans="10:17" ht="15" customHeight="1" x14ac:dyDescent="0.25">
      <c r="J1716" s="31"/>
      <c r="K1716" s="31"/>
      <c r="L1716" s="31"/>
      <c r="M1716" s="31"/>
      <c r="N1716" s="31"/>
      <c r="O1716" s="31"/>
      <c r="P1716" s="31"/>
      <c r="Q1716" s="31"/>
    </row>
    <row r="1717" spans="10:17" ht="15" customHeight="1" x14ac:dyDescent="0.25">
      <c r="J1717" s="31"/>
      <c r="K1717" s="31"/>
      <c r="L1717" s="31"/>
      <c r="M1717" s="31"/>
      <c r="N1717" s="31"/>
      <c r="O1717" s="31"/>
      <c r="P1717" s="31"/>
      <c r="Q1717" s="31"/>
    </row>
    <row r="1718" spans="10:17" ht="15" customHeight="1" x14ac:dyDescent="0.25">
      <c r="J1718" s="31"/>
      <c r="K1718" s="31"/>
      <c r="L1718" s="31"/>
      <c r="M1718" s="31"/>
      <c r="N1718" s="31"/>
      <c r="O1718" s="31"/>
      <c r="P1718" s="31"/>
      <c r="Q1718" s="31"/>
    </row>
    <row r="1719" spans="10:17" ht="15" customHeight="1" x14ac:dyDescent="0.25">
      <c r="J1719" s="31"/>
      <c r="K1719" s="31"/>
      <c r="L1719" s="31"/>
      <c r="M1719" s="31"/>
      <c r="N1719" s="31"/>
      <c r="O1719" s="31"/>
      <c r="P1719" s="31"/>
      <c r="Q1719" s="31"/>
    </row>
    <row r="1720" spans="10:17" ht="15" customHeight="1" x14ac:dyDescent="0.25">
      <c r="J1720" s="31"/>
      <c r="K1720" s="31"/>
      <c r="L1720" s="31"/>
      <c r="M1720" s="31"/>
      <c r="N1720" s="31"/>
      <c r="O1720" s="31"/>
      <c r="P1720" s="31"/>
      <c r="Q1720" s="31"/>
    </row>
    <row r="1721" spans="10:17" ht="15" customHeight="1" x14ac:dyDescent="0.25">
      <c r="J1721" s="31"/>
      <c r="K1721" s="31"/>
      <c r="L1721" s="31"/>
      <c r="M1721" s="31"/>
      <c r="N1721" s="31"/>
      <c r="O1721" s="31"/>
      <c r="P1721" s="31"/>
      <c r="Q1721" s="31"/>
    </row>
    <row r="1722" spans="10:17" ht="15" customHeight="1" x14ac:dyDescent="0.25">
      <c r="J1722" s="31"/>
      <c r="K1722" s="31"/>
      <c r="L1722" s="31"/>
      <c r="M1722" s="31"/>
      <c r="N1722" s="31"/>
      <c r="O1722" s="31"/>
      <c r="P1722" s="31"/>
      <c r="Q1722" s="31"/>
    </row>
    <row r="1723" spans="10:17" ht="15" customHeight="1" x14ac:dyDescent="0.25">
      <c r="J1723" s="31"/>
      <c r="K1723" s="31"/>
      <c r="L1723" s="31"/>
      <c r="M1723" s="31"/>
      <c r="N1723" s="31"/>
      <c r="O1723" s="31"/>
      <c r="P1723" s="31"/>
      <c r="Q1723" s="31"/>
    </row>
    <row r="1724" spans="10:17" ht="15" customHeight="1" x14ac:dyDescent="0.25">
      <c r="J1724" s="31"/>
      <c r="K1724" s="31"/>
      <c r="L1724" s="31"/>
      <c r="M1724" s="31"/>
      <c r="N1724" s="31"/>
      <c r="O1724" s="31"/>
      <c r="P1724" s="31"/>
      <c r="Q1724" s="31"/>
    </row>
    <row r="1725" spans="10:17" ht="15" customHeight="1" x14ac:dyDescent="0.25">
      <c r="J1725" s="31"/>
      <c r="K1725" s="31"/>
      <c r="L1725" s="31"/>
      <c r="M1725" s="31"/>
      <c r="N1725" s="31"/>
      <c r="O1725" s="31"/>
      <c r="P1725" s="31"/>
      <c r="Q1725" s="31"/>
    </row>
    <row r="1726" spans="10:17" ht="15" customHeight="1" x14ac:dyDescent="0.25">
      <c r="J1726" s="31"/>
      <c r="K1726" s="31"/>
      <c r="L1726" s="31"/>
      <c r="M1726" s="31"/>
      <c r="N1726" s="31"/>
      <c r="O1726" s="31"/>
      <c r="P1726" s="31"/>
      <c r="Q1726" s="31"/>
    </row>
    <row r="1727" spans="10:17" ht="15" customHeight="1" x14ac:dyDescent="0.25">
      <c r="J1727" s="31"/>
      <c r="K1727" s="31"/>
      <c r="L1727" s="31"/>
      <c r="M1727" s="31"/>
      <c r="N1727" s="31"/>
      <c r="O1727" s="31"/>
      <c r="P1727" s="31"/>
      <c r="Q1727" s="31"/>
    </row>
    <row r="1728" spans="10:17" ht="15" customHeight="1" x14ac:dyDescent="0.25">
      <c r="J1728" s="31"/>
      <c r="K1728" s="31"/>
      <c r="L1728" s="31"/>
      <c r="M1728" s="31"/>
      <c r="N1728" s="31"/>
      <c r="O1728" s="31"/>
      <c r="P1728" s="31"/>
      <c r="Q1728" s="31"/>
    </row>
    <row r="1729" spans="10:17" ht="15" customHeight="1" x14ac:dyDescent="0.25">
      <c r="J1729" s="31"/>
      <c r="K1729" s="31"/>
      <c r="L1729" s="31"/>
      <c r="M1729" s="31"/>
      <c r="N1729" s="31"/>
      <c r="O1729" s="31"/>
      <c r="P1729" s="31"/>
      <c r="Q1729" s="31"/>
    </row>
    <row r="1730" spans="10:17" ht="15" customHeight="1" x14ac:dyDescent="0.25">
      <c r="J1730" s="31"/>
      <c r="K1730" s="31"/>
      <c r="L1730" s="31"/>
      <c r="M1730" s="31"/>
      <c r="N1730" s="31"/>
      <c r="O1730" s="31"/>
      <c r="P1730" s="31"/>
      <c r="Q1730" s="31"/>
    </row>
    <row r="1731" spans="10:17" ht="15" customHeight="1" x14ac:dyDescent="0.25">
      <c r="J1731" s="31"/>
      <c r="K1731" s="31"/>
      <c r="L1731" s="31"/>
      <c r="M1731" s="31"/>
      <c r="N1731" s="31"/>
      <c r="O1731" s="31"/>
      <c r="P1731" s="31"/>
      <c r="Q1731" s="31"/>
    </row>
    <row r="1732" spans="10:17" ht="15" customHeight="1" x14ac:dyDescent="0.25">
      <c r="J1732" s="31"/>
      <c r="K1732" s="31"/>
      <c r="L1732" s="31"/>
      <c r="M1732" s="31"/>
      <c r="N1732" s="31"/>
      <c r="O1732" s="31"/>
      <c r="P1732" s="31"/>
      <c r="Q1732" s="31"/>
    </row>
    <row r="1733" spans="10:17" ht="15" customHeight="1" x14ac:dyDescent="0.25">
      <c r="J1733" s="31"/>
      <c r="K1733" s="31"/>
      <c r="L1733" s="31"/>
      <c r="M1733" s="31"/>
      <c r="N1733" s="31"/>
      <c r="O1733" s="31"/>
      <c r="P1733" s="31"/>
      <c r="Q1733" s="31"/>
    </row>
    <row r="1734" spans="10:17" ht="15" customHeight="1" x14ac:dyDescent="0.25">
      <c r="J1734" s="31"/>
      <c r="K1734" s="31"/>
      <c r="L1734" s="31"/>
      <c r="M1734" s="31"/>
      <c r="N1734" s="31"/>
      <c r="O1734" s="31"/>
      <c r="P1734" s="31"/>
      <c r="Q1734" s="31"/>
    </row>
    <row r="1735" spans="10:17" ht="15" customHeight="1" x14ac:dyDescent="0.25">
      <c r="J1735" s="31"/>
      <c r="K1735" s="31"/>
      <c r="L1735" s="31"/>
      <c r="M1735" s="31"/>
      <c r="N1735" s="31"/>
      <c r="O1735" s="31"/>
      <c r="P1735" s="31"/>
      <c r="Q1735" s="31"/>
    </row>
    <row r="1736" spans="10:17" ht="15" customHeight="1" x14ac:dyDescent="0.25">
      <c r="J1736" s="31"/>
      <c r="K1736" s="31"/>
      <c r="L1736" s="31"/>
      <c r="M1736" s="31"/>
      <c r="N1736" s="31"/>
      <c r="O1736" s="31"/>
      <c r="P1736" s="31"/>
      <c r="Q1736" s="31"/>
    </row>
    <row r="1737" spans="10:17" ht="15" customHeight="1" x14ac:dyDescent="0.25">
      <c r="J1737" s="31"/>
      <c r="K1737" s="31"/>
      <c r="L1737" s="31"/>
      <c r="M1737" s="31"/>
      <c r="N1737" s="31"/>
      <c r="O1737" s="31"/>
      <c r="P1737" s="31"/>
      <c r="Q1737" s="31"/>
    </row>
    <row r="1738" spans="10:17" ht="15" customHeight="1" x14ac:dyDescent="0.25">
      <c r="J1738" s="31"/>
      <c r="K1738" s="31"/>
      <c r="L1738" s="31"/>
      <c r="M1738" s="31"/>
      <c r="N1738" s="31"/>
      <c r="O1738" s="31"/>
      <c r="P1738" s="31"/>
      <c r="Q1738" s="31"/>
    </row>
    <row r="1739" spans="10:17" ht="15" customHeight="1" x14ac:dyDescent="0.25">
      <c r="J1739" s="31"/>
      <c r="K1739" s="31"/>
      <c r="L1739" s="31"/>
      <c r="M1739" s="31"/>
      <c r="N1739" s="31"/>
      <c r="O1739" s="31"/>
      <c r="P1739" s="31"/>
      <c r="Q1739" s="31"/>
    </row>
    <row r="1740" spans="10:17" ht="15" customHeight="1" x14ac:dyDescent="0.25">
      <c r="J1740" s="31"/>
      <c r="K1740" s="31"/>
      <c r="L1740" s="31"/>
      <c r="M1740" s="31"/>
      <c r="N1740" s="31"/>
      <c r="O1740" s="31"/>
      <c r="P1740" s="31"/>
      <c r="Q1740" s="31"/>
    </row>
    <row r="1741" spans="10:17" ht="15" customHeight="1" x14ac:dyDescent="0.25">
      <c r="J1741" s="31"/>
      <c r="K1741" s="31"/>
      <c r="L1741" s="31"/>
      <c r="M1741" s="31"/>
      <c r="N1741" s="31"/>
      <c r="O1741" s="31"/>
      <c r="P1741" s="31"/>
      <c r="Q1741" s="31"/>
    </row>
    <row r="1742" spans="10:17" ht="15" customHeight="1" x14ac:dyDescent="0.25">
      <c r="J1742" s="31"/>
      <c r="K1742" s="31"/>
      <c r="L1742" s="31"/>
      <c r="M1742" s="31"/>
      <c r="N1742" s="31"/>
      <c r="O1742" s="31"/>
      <c r="P1742" s="31"/>
      <c r="Q1742" s="31"/>
    </row>
    <row r="1743" spans="10:17" ht="15" customHeight="1" x14ac:dyDescent="0.25">
      <c r="J1743" s="31"/>
      <c r="K1743" s="31"/>
      <c r="L1743" s="31"/>
      <c r="M1743" s="31"/>
      <c r="N1743" s="31"/>
      <c r="O1743" s="31"/>
      <c r="P1743" s="31"/>
      <c r="Q1743" s="31"/>
    </row>
    <row r="1744" spans="10:17" ht="15" customHeight="1" x14ac:dyDescent="0.25">
      <c r="J1744" s="31"/>
      <c r="K1744" s="31"/>
      <c r="L1744" s="31"/>
      <c r="M1744" s="31"/>
      <c r="N1744" s="31"/>
      <c r="O1744" s="31"/>
      <c r="P1744" s="31"/>
      <c r="Q1744" s="31"/>
    </row>
    <row r="1745" spans="10:17" ht="15" customHeight="1" x14ac:dyDescent="0.25">
      <c r="J1745" s="31"/>
      <c r="K1745" s="31"/>
      <c r="L1745" s="31"/>
      <c r="M1745" s="31"/>
      <c r="N1745" s="31"/>
      <c r="O1745" s="31"/>
      <c r="P1745" s="31"/>
      <c r="Q1745" s="31"/>
    </row>
    <row r="1746" spans="10:17" ht="15" customHeight="1" x14ac:dyDescent="0.25">
      <c r="J1746" s="31"/>
      <c r="K1746" s="31"/>
      <c r="L1746" s="31"/>
      <c r="M1746" s="31"/>
      <c r="N1746" s="31"/>
      <c r="O1746" s="31"/>
      <c r="P1746" s="31"/>
      <c r="Q1746" s="31"/>
    </row>
    <row r="1747" spans="10:17" ht="15" customHeight="1" x14ac:dyDescent="0.25">
      <c r="J1747" s="31"/>
      <c r="K1747" s="31"/>
      <c r="L1747" s="31"/>
      <c r="M1747" s="31"/>
      <c r="N1747" s="31"/>
      <c r="O1747" s="31"/>
      <c r="P1747" s="31"/>
      <c r="Q1747" s="31"/>
    </row>
    <row r="1748" spans="10:17" ht="15" customHeight="1" x14ac:dyDescent="0.25">
      <c r="J1748" s="31"/>
      <c r="K1748" s="31"/>
      <c r="L1748" s="31"/>
      <c r="M1748" s="31"/>
      <c r="N1748" s="31"/>
      <c r="O1748" s="31"/>
      <c r="P1748" s="31"/>
      <c r="Q1748" s="31"/>
    </row>
    <row r="1749" spans="10:17" ht="15" customHeight="1" x14ac:dyDescent="0.25">
      <c r="J1749" s="31"/>
      <c r="K1749" s="31"/>
      <c r="L1749" s="31"/>
      <c r="M1749" s="31"/>
      <c r="N1749" s="31"/>
      <c r="O1749" s="31"/>
      <c r="P1749" s="31"/>
      <c r="Q1749" s="31"/>
    </row>
    <row r="1750" spans="10:17" ht="15" customHeight="1" x14ac:dyDescent="0.25">
      <c r="J1750" s="31"/>
      <c r="K1750" s="31"/>
      <c r="L1750" s="31"/>
      <c r="M1750" s="31"/>
      <c r="N1750" s="31"/>
      <c r="O1750" s="31"/>
      <c r="P1750" s="31"/>
      <c r="Q1750" s="31"/>
    </row>
    <row r="1751" spans="10:17" ht="15" customHeight="1" x14ac:dyDescent="0.25">
      <c r="J1751" s="31"/>
      <c r="K1751" s="31"/>
      <c r="L1751" s="31"/>
      <c r="M1751" s="31"/>
      <c r="N1751" s="31"/>
      <c r="O1751" s="31"/>
      <c r="P1751" s="31"/>
      <c r="Q1751" s="31"/>
    </row>
    <row r="1752" spans="10:17" ht="15" customHeight="1" x14ac:dyDescent="0.25">
      <c r="J1752" s="31"/>
      <c r="K1752" s="31"/>
      <c r="L1752" s="31"/>
      <c r="M1752" s="31"/>
      <c r="N1752" s="31"/>
      <c r="O1752" s="31"/>
      <c r="P1752" s="31"/>
      <c r="Q1752" s="31"/>
    </row>
    <row r="1753" spans="10:17" ht="15" customHeight="1" x14ac:dyDescent="0.25">
      <c r="J1753" s="31"/>
      <c r="K1753" s="31"/>
      <c r="L1753" s="31"/>
      <c r="M1753" s="31"/>
      <c r="N1753" s="31"/>
      <c r="O1753" s="31"/>
      <c r="P1753" s="31"/>
      <c r="Q1753" s="31"/>
    </row>
    <row r="1754" spans="10:17" ht="15" customHeight="1" x14ac:dyDescent="0.25">
      <c r="J1754" s="31"/>
      <c r="K1754" s="31"/>
      <c r="L1754" s="31"/>
      <c r="M1754" s="31"/>
      <c r="N1754" s="31"/>
      <c r="O1754" s="31"/>
      <c r="P1754" s="31"/>
      <c r="Q1754" s="31"/>
    </row>
    <row r="1755" spans="10:17" ht="15" customHeight="1" x14ac:dyDescent="0.25">
      <c r="J1755" s="31"/>
      <c r="K1755" s="31"/>
      <c r="L1755" s="31"/>
      <c r="M1755" s="31"/>
      <c r="N1755" s="31"/>
      <c r="O1755" s="31"/>
      <c r="P1755" s="31"/>
      <c r="Q1755" s="31"/>
    </row>
    <row r="1756" spans="10:17" ht="15" customHeight="1" x14ac:dyDescent="0.25">
      <c r="J1756" s="31"/>
      <c r="K1756" s="31"/>
      <c r="L1756" s="31"/>
      <c r="M1756" s="31"/>
      <c r="N1756" s="31"/>
      <c r="O1756" s="31"/>
      <c r="P1756" s="31"/>
      <c r="Q1756" s="31"/>
    </row>
    <row r="1757" spans="10:17" ht="15" customHeight="1" x14ac:dyDescent="0.25">
      <c r="J1757" s="31"/>
      <c r="K1757" s="31"/>
      <c r="L1757" s="31"/>
      <c r="M1757" s="31"/>
      <c r="N1757" s="31"/>
      <c r="O1757" s="31"/>
      <c r="P1757" s="31"/>
      <c r="Q1757" s="31"/>
    </row>
    <row r="1758" spans="10:17" ht="15" customHeight="1" x14ac:dyDescent="0.25">
      <c r="J1758" s="31"/>
      <c r="K1758" s="31"/>
      <c r="L1758" s="31"/>
      <c r="M1758" s="31"/>
      <c r="N1758" s="31"/>
      <c r="O1758" s="31"/>
      <c r="P1758" s="31"/>
      <c r="Q1758" s="31"/>
    </row>
    <row r="1759" spans="10:17" ht="15" customHeight="1" x14ac:dyDescent="0.25">
      <c r="J1759" s="31"/>
      <c r="K1759" s="31"/>
      <c r="L1759" s="31"/>
      <c r="M1759" s="31"/>
      <c r="N1759" s="31"/>
      <c r="O1759" s="31"/>
      <c r="P1759" s="31"/>
      <c r="Q1759" s="31"/>
    </row>
    <row r="1760" spans="10:17" ht="15" customHeight="1" x14ac:dyDescent="0.25">
      <c r="J1760" s="31"/>
      <c r="K1760" s="31"/>
      <c r="L1760" s="31"/>
      <c r="M1760" s="31"/>
      <c r="N1760" s="31"/>
      <c r="O1760" s="31"/>
      <c r="P1760" s="31"/>
      <c r="Q1760" s="31"/>
    </row>
    <row r="1761" spans="10:17" ht="15" customHeight="1" x14ac:dyDescent="0.25">
      <c r="J1761" s="31"/>
      <c r="K1761" s="31"/>
      <c r="L1761" s="31"/>
      <c r="M1761" s="31"/>
      <c r="N1761" s="31"/>
      <c r="O1761" s="31"/>
      <c r="P1761" s="31"/>
      <c r="Q1761" s="31"/>
    </row>
    <row r="1762" spans="10:17" ht="15" customHeight="1" x14ac:dyDescent="0.25">
      <c r="J1762" s="31"/>
      <c r="K1762" s="31"/>
      <c r="L1762" s="31"/>
      <c r="M1762" s="31"/>
      <c r="N1762" s="31"/>
      <c r="O1762" s="31"/>
      <c r="P1762" s="31"/>
      <c r="Q1762" s="31"/>
    </row>
    <row r="1763" spans="10:17" ht="15" customHeight="1" x14ac:dyDescent="0.25">
      <c r="J1763" s="31"/>
      <c r="K1763" s="31"/>
      <c r="L1763" s="31"/>
      <c r="M1763" s="31"/>
      <c r="N1763" s="31"/>
      <c r="O1763" s="31"/>
      <c r="P1763" s="31"/>
      <c r="Q1763" s="31"/>
    </row>
    <row r="1764" spans="10:17" ht="15" customHeight="1" x14ac:dyDescent="0.25">
      <c r="J1764" s="31"/>
      <c r="K1764" s="31"/>
      <c r="L1764" s="31"/>
      <c r="M1764" s="31"/>
      <c r="N1764" s="31"/>
      <c r="O1764" s="31"/>
      <c r="P1764" s="31"/>
      <c r="Q1764" s="31"/>
    </row>
    <row r="1765" spans="10:17" ht="15" customHeight="1" x14ac:dyDescent="0.25">
      <c r="J1765" s="31"/>
      <c r="K1765" s="31"/>
      <c r="L1765" s="31"/>
      <c r="M1765" s="31"/>
      <c r="N1765" s="31"/>
      <c r="O1765" s="31"/>
      <c r="P1765" s="31"/>
      <c r="Q1765" s="31"/>
    </row>
    <row r="1766" spans="10:17" ht="15" customHeight="1" x14ac:dyDescent="0.25">
      <c r="J1766" s="31"/>
      <c r="K1766" s="31"/>
      <c r="L1766" s="31"/>
      <c r="M1766" s="31"/>
      <c r="N1766" s="31"/>
      <c r="O1766" s="31"/>
      <c r="P1766" s="31"/>
      <c r="Q1766" s="31"/>
    </row>
    <row r="1767" spans="10:17" ht="15" customHeight="1" x14ac:dyDescent="0.25">
      <c r="J1767" s="31"/>
      <c r="K1767" s="31"/>
      <c r="L1767" s="31"/>
      <c r="M1767" s="31"/>
      <c r="N1767" s="31"/>
      <c r="O1767" s="31"/>
      <c r="P1767" s="31"/>
      <c r="Q1767" s="31"/>
    </row>
    <row r="1768" spans="10:17" ht="15" customHeight="1" x14ac:dyDescent="0.25">
      <c r="J1768" s="31"/>
      <c r="K1768" s="31"/>
      <c r="L1768" s="31"/>
      <c r="M1768" s="31"/>
      <c r="N1768" s="31"/>
      <c r="O1768" s="31"/>
      <c r="P1768" s="31"/>
      <c r="Q1768" s="31"/>
    </row>
    <row r="1769" spans="10:17" ht="15" customHeight="1" x14ac:dyDescent="0.25">
      <c r="J1769" s="31"/>
      <c r="K1769" s="31"/>
      <c r="L1769" s="31"/>
      <c r="M1769" s="31"/>
      <c r="N1769" s="31"/>
      <c r="O1769" s="31"/>
      <c r="P1769" s="31"/>
      <c r="Q1769" s="31"/>
    </row>
    <row r="1770" spans="10:17" ht="15" customHeight="1" x14ac:dyDescent="0.25">
      <c r="J1770" s="31"/>
      <c r="K1770" s="31"/>
      <c r="L1770" s="31"/>
      <c r="M1770" s="31"/>
      <c r="N1770" s="31"/>
      <c r="O1770" s="31"/>
      <c r="P1770" s="31"/>
      <c r="Q1770" s="31"/>
    </row>
    <row r="1771" spans="10:17" ht="15" customHeight="1" x14ac:dyDescent="0.25">
      <c r="J1771" s="31"/>
      <c r="K1771" s="31"/>
      <c r="L1771" s="31"/>
      <c r="M1771" s="31"/>
      <c r="N1771" s="31"/>
      <c r="O1771" s="31"/>
      <c r="P1771" s="31"/>
      <c r="Q1771" s="31"/>
    </row>
    <row r="1772" spans="10:17" ht="15" customHeight="1" x14ac:dyDescent="0.25">
      <c r="J1772" s="31"/>
      <c r="K1772" s="31"/>
      <c r="L1772" s="31"/>
      <c r="M1772" s="31"/>
      <c r="N1772" s="31"/>
      <c r="O1772" s="31"/>
      <c r="P1772" s="31"/>
      <c r="Q1772" s="31"/>
    </row>
    <row r="1773" spans="10:17" ht="15" customHeight="1" x14ac:dyDescent="0.25">
      <c r="J1773" s="31"/>
      <c r="K1773" s="31"/>
      <c r="L1773" s="31"/>
      <c r="M1773" s="31"/>
      <c r="N1773" s="31"/>
      <c r="O1773" s="31"/>
      <c r="P1773" s="31"/>
      <c r="Q1773" s="31"/>
    </row>
    <row r="1774" spans="10:17" ht="15" customHeight="1" x14ac:dyDescent="0.25">
      <c r="J1774" s="31"/>
      <c r="K1774" s="31"/>
      <c r="L1774" s="31"/>
      <c r="M1774" s="31"/>
      <c r="N1774" s="31"/>
      <c r="O1774" s="31"/>
      <c r="P1774" s="31"/>
      <c r="Q1774" s="31"/>
    </row>
    <row r="1775" spans="10:17" ht="15" customHeight="1" x14ac:dyDescent="0.25">
      <c r="J1775" s="31"/>
      <c r="K1775" s="31"/>
      <c r="L1775" s="31"/>
      <c r="M1775" s="31"/>
      <c r="N1775" s="31"/>
      <c r="O1775" s="31"/>
      <c r="P1775" s="31"/>
      <c r="Q1775" s="31"/>
    </row>
    <row r="1776" spans="10:17" ht="15" customHeight="1" x14ac:dyDescent="0.25">
      <c r="J1776" s="31"/>
      <c r="K1776" s="31"/>
      <c r="L1776" s="31"/>
      <c r="M1776" s="31"/>
      <c r="N1776" s="31"/>
      <c r="O1776" s="31"/>
      <c r="P1776" s="31"/>
      <c r="Q1776" s="31"/>
    </row>
    <row r="1777" spans="10:17" ht="15" customHeight="1" x14ac:dyDescent="0.25">
      <c r="J1777" s="31"/>
      <c r="K1777" s="31"/>
      <c r="L1777" s="31"/>
      <c r="M1777" s="31"/>
      <c r="N1777" s="31"/>
      <c r="O1777" s="31"/>
      <c r="P1777" s="31"/>
      <c r="Q1777" s="31"/>
    </row>
    <row r="1778" spans="10:17" ht="15" customHeight="1" x14ac:dyDescent="0.25">
      <c r="J1778" s="31"/>
      <c r="K1778" s="31"/>
      <c r="L1778" s="31"/>
      <c r="M1778" s="31"/>
      <c r="N1778" s="31"/>
      <c r="O1778" s="31"/>
      <c r="P1778" s="31"/>
      <c r="Q1778" s="31"/>
    </row>
    <row r="1779" spans="10:17" ht="15" customHeight="1" x14ac:dyDescent="0.25">
      <c r="J1779" s="31"/>
      <c r="K1779" s="31"/>
      <c r="L1779" s="31"/>
      <c r="M1779" s="31"/>
      <c r="N1779" s="31"/>
      <c r="O1779" s="31"/>
      <c r="P1779" s="31"/>
      <c r="Q1779" s="31"/>
    </row>
    <row r="1780" spans="10:17" ht="15" customHeight="1" x14ac:dyDescent="0.25">
      <c r="J1780" s="31"/>
      <c r="K1780" s="31"/>
      <c r="L1780" s="31"/>
      <c r="M1780" s="31"/>
      <c r="N1780" s="31"/>
      <c r="O1780" s="31"/>
      <c r="P1780" s="31"/>
      <c r="Q1780" s="31"/>
    </row>
    <row r="1781" spans="10:17" ht="15" customHeight="1" x14ac:dyDescent="0.25">
      <c r="J1781" s="31"/>
      <c r="K1781" s="31"/>
      <c r="L1781" s="31"/>
      <c r="M1781" s="31"/>
      <c r="N1781" s="31"/>
      <c r="O1781" s="31"/>
      <c r="P1781" s="31"/>
      <c r="Q1781" s="31"/>
    </row>
    <row r="1782" spans="10:17" ht="15" customHeight="1" x14ac:dyDescent="0.25">
      <c r="J1782" s="31"/>
      <c r="K1782" s="31"/>
      <c r="L1782" s="31"/>
      <c r="M1782" s="31"/>
      <c r="N1782" s="31"/>
      <c r="O1782" s="31"/>
      <c r="P1782" s="31"/>
      <c r="Q1782" s="31"/>
    </row>
    <row r="1783" spans="10:17" ht="15" customHeight="1" x14ac:dyDescent="0.25">
      <c r="J1783" s="31"/>
      <c r="K1783" s="31"/>
      <c r="L1783" s="31"/>
      <c r="M1783" s="31"/>
      <c r="N1783" s="31"/>
      <c r="O1783" s="31"/>
      <c r="P1783" s="31"/>
      <c r="Q1783" s="31"/>
    </row>
    <row r="1784" spans="10:17" ht="15" customHeight="1" x14ac:dyDescent="0.25">
      <c r="J1784" s="31"/>
      <c r="K1784" s="31"/>
      <c r="L1784" s="31"/>
      <c r="M1784" s="31"/>
      <c r="N1784" s="31"/>
      <c r="O1784" s="31"/>
      <c r="P1784" s="31"/>
      <c r="Q1784" s="31"/>
    </row>
    <row r="1785" spans="10:17" ht="15" customHeight="1" x14ac:dyDescent="0.25">
      <c r="J1785" s="31"/>
      <c r="K1785" s="31"/>
      <c r="L1785" s="31"/>
      <c r="M1785" s="31"/>
      <c r="N1785" s="31"/>
      <c r="O1785" s="31"/>
      <c r="P1785" s="31"/>
      <c r="Q1785" s="31"/>
    </row>
    <row r="1786" spans="10:17" ht="15" customHeight="1" x14ac:dyDescent="0.25">
      <c r="J1786" s="31"/>
      <c r="K1786" s="31"/>
      <c r="L1786" s="31"/>
      <c r="M1786" s="31"/>
      <c r="N1786" s="31"/>
      <c r="O1786" s="31"/>
      <c r="P1786" s="31"/>
      <c r="Q1786" s="31"/>
    </row>
    <row r="1787" spans="10:17" ht="15" customHeight="1" x14ac:dyDescent="0.25">
      <c r="J1787" s="31"/>
      <c r="K1787" s="31"/>
      <c r="L1787" s="31"/>
      <c r="M1787" s="31"/>
      <c r="N1787" s="31"/>
      <c r="O1787" s="31"/>
      <c r="P1787" s="31"/>
      <c r="Q1787" s="31"/>
    </row>
    <row r="1788" spans="10:17" ht="15" customHeight="1" x14ac:dyDescent="0.25">
      <c r="J1788" s="31"/>
      <c r="K1788" s="31"/>
      <c r="L1788" s="31"/>
      <c r="M1788" s="31"/>
      <c r="N1788" s="31"/>
      <c r="O1788" s="31"/>
      <c r="P1788" s="31"/>
      <c r="Q1788" s="31"/>
    </row>
    <row r="1789" spans="10:17" ht="15" customHeight="1" x14ac:dyDescent="0.25">
      <c r="J1789" s="31"/>
      <c r="K1789" s="31"/>
      <c r="L1789" s="31"/>
      <c r="M1789" s="31"/>
      <c r="N1789" s="31"/>
      <c r="O1789" s="31"/>
      <c r="P1789" s="31"/>
      <c r="Q1789" s="31"/>
    </row>
    <row r="1790" spans="10:17" ht="15" customHeight="1" x14ac:dyDescent="0.25">
      <c r="J1790" s="31"/>
      <c r="K1790" s="31"/>
      <c r="L1790" s="31"/>
      <c r="M1790" s="31"/>
      <c r="N1790" s="31"/>
      <c r="O1790" s="31"/>
      <c r="P1790" s="31"/>
      <c r="Q1790" s="31"/>
    </row>
    <row r="1791" spans="10:17" ht="15" customHeight="1" x14ac:dyDescent="0.25">
      <c r="J1791" s="31"/>
      <c r="K1791" s="31"/>
      <c r="L1791" s="31"/>
      <c r="M1791" s="31"/>
      <c r="N1791" s="31"/>
      <c r="O1791" s="31"/>
      <c r="P1791" s="31"/>
      <c r="Q1791" s="31"/>
    </row>
    <row r="1792" spans="10:17" ht="15" customHeight="1" x14ac:dyDescent="0.25">
      <c r="J1792" s="31"/>
      <c r="K1792" s="31"/>
      <c r="L1792" s="31"/>
      <c r="M1792" s="31"/>
      <c r="N1792" s="31"/>
      <c r="O1792" s="31"/>
      <c r="P1792" s="31"/>
      <c r="Q1792" s="31"/>
    </row>
    <row r="1793" spans="10:17" ht="15" customHeight="1" x14ac:dyDescent="0.25">
      <c r="J1793" s="31"/>
      <c r="K1793" s="31"/>
      <c r="L1793" s="31"/>
      <c r="M1793" s="31"/>
      <c r="N1793" s="31"/>
      <c r="O1793" s="31"/>
      <c r="P1793" s="31"/>
      <c r="Q1793" s="31"/>
    </row>
    <row r="1794" spans="10:17" ht="15" customHeight="1" x14ac:dyDescent="0.25">
      <c r="J1794" s="31"/>
      <c r="K1794" s="31"/>
      <c r="L1794" s="31"/>
      <c r="M1794" s="31"/>
      <c r="N1794" s="31"/>
      <c r="O1794" s="31"/>
      <c r="P1794" s="31"/>
      <c r="Q1794" s="31"/>
    </row>
    <row r="1795" spans="10:17" ht="15" customHeight="1" x14ac:dyDescent="0.25">
      <c r="J1795" s="31"/>
      <c r="K1795" s="31"/>
      <c r="L1795" s="31"/>
      <c r="M1795" s="31"/>
      <c r="N1795" s="31"/>
      <c r="O1795" s="31"/>
      <c r="P1795" s="31"/>
      <c r="Q1795" s="31"/>
    </row>
    <row r="1796" spans="10:17" ht="15" customHeight="1" x14ac:dyDescent="0.25">
      <c r="J1796" s="31"/>
      <c r="K1796" s="31"/>
      <c r="L1796" s="31"/>
      <c r="M1796" s="31"/>
      <c r="N1796" s="31"/>
      <c r="O1796" s="31"/>
      <c r="P1796" s="31"/>
      <c r="Q1796" s="31"/>
    </row>
    <row r="1797" spans="10:17" ht="15" customHeight="1" x14ac:dyDescent="0.25">
      <c r="J1797" s="31"/>
      <c r="K1797" s="31"/>
      <c r="L1797" s="31"/>
      <c r="M1797" s="31"/>
      <c r="N1797" s="31"/>
      <c r="O1797" s="31"/>
      <c r="P1797" s="31"/>
      <c r="Q1797" s="31"/>
    </row>
    <row r="1798" spans="10:17" ht="15" customHeight="1" x14ac:dyDescent="0.25">
      <c r="J1798" s="31"/>
      <c r="K1798" s="31"/>
      <c r="L1798" s="31"/>
      <c r="M1798" s="31"/>
      <c r="N1798" s="31"/>
      <c r="O1798" s="31"/>
      <c r="P1798" s="31"/>
      <c r="Q1798" s="31"/>
    </row>
    <row r="1799" spans="10:17" ht="15" customHeight="1" x14ac:dyDescent="0.25">
      <c r="J1799" s="31"/>
      <c r="K1799" s="31"/>
      <c r="L1799" s="31"/>
      <c r="M1799" s="31"/>
      <c r="N1799" s="31"/>
      <c r="O1799" s="31"/>
      <c r="P1799" s="31"/>
      <c r="Q1799" s="31"/>
    </row>
    <row r="1800" spans="10:17" ht="15" customHeight="1" x14ac:dyDescent="0.25">
      <c r="J1800" s="31"/>
      <c r="K1800" s="31"/>
      <c r="L1800" s="31"/>
      <c r="M1800" s="31"/>
      <c r="N1800" s="31"/>
      <c r="O1800" s="31"/>
      <c r="P1800" s="31"/>
      <c r="Q1800" s="31"/>
    </row>
    <row r="1801" spans="10:17" ht="15" customHeight="1" x14ac:dyDescent="0.25">
      <c r="J1801" s="31"/>
      <c r="K1801" s="31"/>
      <c r="L1801" s="31"/>
      <c r="M1801" s="31"/>
      <c r="N1801" s="31"/>
      <c r="O1801" s="31"/>
      <c r="P1801" s="31"/>
      <c r="Q1801" s="31"/>
    </row>
    <row r="1802" spans="10:17" ht="15" customHeight="1" x14ac:dyDescent="0.25">
      <c r="J1802" s="31"/>
      <c r="K1802" s="31"/>
      <c r="L1802" s="31"/>
      <c r="M1802" s="31"/>
      <c r="N1802" s="31"/>
      <c r="O1802" s="31"/>
      <c r="P1802" s="31"/>
      <c r="Q1802" s="31"/>
    </row>
    <row r="1803" spans="10:17" ht="15" customHeight="1" x14ac:dyDescent="0.25">
      <c r="J1803" s="31"/>
      <c r="K1803" s="31"/>
      <c r="L1803" s="31"/>
      <c r="M1803" s="31"/>
      <c r="N1803" s="31"/>
      <c r="O1803" s="31"/>
      <c r="P1803" s="31"/>
      <c r="Q1803" s="31"/>
    </row>
    <row r="1804" spans="10:17" ht="15" customHeight="1" x14ac:dyDescent="0.25">
      <c r="J1804" s="31"/>
      <c r="K1804" s="31"/>
      <c r="L1804" s="31"/>
      <c r="M1804" s="31"/>
      <c r="N1804" s="31"/>
      <c r="O1804" s="31"/>
      <c r="P1804" s="31"/>
      <c r="Q1804" s="31"/>
    </row>
    <row r="1805" spans="10:17" ht="15" customHeight="1" x14ac:dyDescent="0.25">
      <c r="J1805" s="31"/>
      <c r="K1805" s="31"/>
      <c r="L1805" s="31"/>
      <c r="M1805" s="31"/>
      <c r="N1805" s="31"/>
      <c r="O1805" s="31"/>
      <c r="P1805" s="31"/>
      <c r="Q1805" s="31"/>
    </row>
    <row r="1806" spans="10:17" ht="15" customHeight="1" x14ac:dyDescent="0.25">
      <c r="J1806" s="31"/>
      <c r="K1806" s="31"/>
      <c r="L1806" s="31"/>
      <c r="M1806" s="31"/>
      <c r="N1806" s="31"/>
      <c r="O1806" s="31"/>
      <c r="P1806" s="31"/>
      <c r="Q1806" s="31"/>
    </row>
    <row r="1807" spans="10:17" ht="15" customHeight="1" x14ac:dyDescent="0.25">
      <c r="J1807" s="31"/>
      <c r="K1807" s="31"/>
      <c r="L1807" s="31"/>
      <c r="M1807" s="31"/>
      <c r="N1807" s="31"/>
      <c r="O1807" s="31"/>
      <c r="P1807" s="31"/>
      <c r="Q1807" s="31"/>
    </row>
    <row r="1808" spans="10:17" ht="15" customHeight="1" x14ac:dyDescent="0.25">
      <c r="J1808" s="31"/>
      <c r="K1808" s="31"/>
      <c r="L1808" s="31"/>
      <c r="M1808" s="31"/>
      <c r="N1808" s="31"/>
      <c r="O1808" s="31"/>
      <c r="P1808" s="31"/>
      <c r="Q1808" s="31"/>
    </row>
    <row r="1809" spans="10:17" ht="15" customHeight="1" x14ac:dyDescent="0.25">
      <c r="J1809" s="31"/>
      <c r="K1809" s="31"/>
      <c r="L1809" s="31"/>
      <c r="M1809" s="31"/>
      <c r="N1809" s="31"/>
      <c r="O1809" s="31"/>
      <c r="P1809" s="31"/>
      <c r="Q1809" s="31"/>
    </row>
    <row r="1810" spans="10:17" ht="15" customHeight="1" x14ac:dyDescent="0.25">
      <c r="J1810" s="31"/>
      <c r="K1810" s="31"/>
      <c r="L1810" s="31"/>
      <c r="M1810" s="31"/>
      <c r="N1810" s="31"/>
      <c r="O1810" s="31"/>
      <c r="P1810" s="31"/>
      <c r="Q1810" s="31"/>
    </row>
    <row r="1811" spans="10:17" ht="15" customHeight="1" x14ac:dyDescent="0.25">
      <c r="J1811" s="31"/>
      <c r="K1811" s="31"/>
      <c r="L1811" s="31"/>
      <c r="M1811" s="31"/>
      <c r="N1811" s="31"/>
      <c r="O1811" s="31"/>
      <c r="P1811" s="31"/>
      <c r="Q1811" s="31"/>
    </row>
    <row r="1812" spans="10:17" ht="15" customHeight="1" x14ac:dyDescent="0.25">
      <c r="J1812" s="31"/>
      <c r="K1812" s="31"/>
      <c r="L1812" s="31"/>
      <c r="M1812" s="31"/>
      <c r="N1812" s="31"/>
      <c r="O1812" s="31"/>
      <c r="P1812" s="31"/>
      <c r="Q1812" s="31"/>
    </row>
    <row r="1813" spans="10:17" ht="15" customHeight="1" x14ac:dyDescent="0.25">
      <c r="J1813" s="31"/>
      <c r="K1813" s="31"/>
      <c r="L1813" s="31"/>
      <c r="M1813" s="31"/>
      <c r="N1813" s="31"/>
      <c r="O1813" s="31"/>
      <c r="P1813" s="31"/>
      <c r="Q1813" s="31"/>
    </row>
    <row r="1814" spans="10:17" ht="15" customHeight="1" x14ac:dyDescent="0.25">
      <c r="J1814" s="31"/>
      <c r="K1814" s="31"/>
      <c r="L1814" s="31"/>
      <c r="M1814" s="31"/>
      <c r="N1814" s="31"/>
      <c r="O1814" s="31"/>
      <c r="P1814" s="31"/>
      <c r="Q1814" s="31"/>
    </row>
    <row r="1815" spans="10:17" ht="15" customHeight="1" x14ac:dyDescent="0.25">
      <c r="J1815" s="31"/>
      <c r="K1815" s="31"/>
      <c r="L1815" s="31"/>
      <c r="M1815" s="31"/>
      <c r="N1815" s="31"/>
      <c r="O1815" s="31"/>
      <c r="P1815" s="31"/>
      <c r="Q1815" s="31"/>
    </row>
    <row r="1816" spans="10:17" ht="15" customHeight="1" x14ac:dyDescent="0.25">
      <c r="J1816" s="31"/>
      <c r="K1816" s="31"/>
      <c r="L1816" s="31"/>
      <c r="M1816" s="31"/>
      <c r="N1816" s="31"/>
      <c r="O1816" s="31"/>
      <c r="P1816" s="31"/>
      <c r="Q1816" s="31"/>
    </row>
    <row r="1817" spans="10:17" ht="15" customHeight="1" x14ac:dyDescent="0.25">
      <c r="J1817" s="31"/>
      <c r="K1817" s="31"/>
      <c r="L1817" s="31"/>
      <c r="M1817" s="31"/>
      <c r="N1817" s="31"/>
      <c r="O1817" s="31"/>
      <c r="P1817" s="31"/>
      <c r="Q1817" s="31"/>
    </row>
    <row r="1818" spans="10:17" ht="15" customHeight="1" x14ac:dyDescent="0.25">
      <c r="J1818" s="31"/>
      <c r="K1818" s="31"/>
      <c r="L1818" s="31"/>
      <c r="M1818" s="31"/>
      <c r="N1818" s="31"/>
      <c r="O1818" s="31"/>
      <c r="P1818" s="31"/>
      <c r="Q1818" s="31"/>
    </row>
    <row r="1819" spans="10:17" ht="15" customHeight="1" x14ac:dyDescent="0.25">
      <c r="J1819" s="31"/>
      <c r="K1819" s="31"/>
      <c r="L1819" s="31"/>
      <c r="M1819" s="31"/>
      <c r="N1819" s="31"/>
      <c r="O1819" s="31"/>
      <c r="P1819" s="31"/>
      <c r="Q1819" s="31"/>
    </row>
    <row r="1820" spans="10:17" ht="15" customHeight="1" x14ac:dyDescent="0.25">
      <c r="J1820" s="31"/>
      <c r="K1820" s="31"/>
      <c r="L1820" s="31"/>
      <c r="M1820" s="31"/>
      <c r="N1820" s="31"/>
      <c r="O1820" s="31"/>
      <c r="P1820" s="31"/>
      <c r="Q1820" s="31"/>
    </row>
  </sheetData>
  <mergeCells count="219">
    <mergeCell ref="L145:L147"/>
    <mergeCell ref="P145:P147"/>
    <mergeCell ref="N145:N147"/>
    <mergeCell ref="J100:K100"/>
    <mergeCell ref="L100:M100"/>
    <mergeCell ref="N100:O100"/>
    <mergeCell ref="N123:O123"/>
    <mergeCell ref="P123:Q123"/>
    <mergeCell ref="N126:N130"/>
    <mergeCell ref="P100:Q100"/>
    <mergeCell ref="P126:P130"/>
    <mergeCell ref="I160:I162"/>
    <mergeCell ref="P160:P162"/>
    <mergeCell ref="N160:N162"/>
    <mergeCell ref="L160:L162"/>
    <mergeCell ref="P157:Q157"/>
    <mergeCell ref="D144:D147"/>
    <mergeCell ref="A119:Q119"/>
    <mergeCell ref="J123:K123"/>
    <mergeCell ref="L123:M123"/>
    <mergeCell ref="B131:B134"/>
    <mergeCell ref="G125:G130"/>
    <mergeCell ref="F125:F130"/>
    <mergeCell ref="E125:E130"/>
    <mergeCell ref="D125:D130"/>
    <mergeCell ref="C125:C130"/>
    <mergeCell ref="B125:B130"/>
    <mergeCell ref="C144:C147"/>
    <mergeCell ref="B144:B147"/>
    <mergeCell ref="G139:G142"/>
    <mergeCell ref="C139:C142"/>
    <mergeCell ref="J157:K157"/>
    <mergeCell ref="L157:M157"/>
    <mergeCell ref="N157:O157"/>
    <mergeCell ref="J137:K137"/>
    <mergeCell ref="A102:A116"/>
    <mergeCell ref="B102:B106"/>
    <mergeCell ref="G107:G111"/>
    <mergeCell ref="B107:B111"/>
    <mergeCell ref="F107:F111"/>
    <mergeCell ref="E107:E111"/>
    <mergeCell ref="D107:D111"/>
    <mergeCell ref="C107:C111"/>
    <mergeCell ref="D112:D116"/>
    <mergeCell ref="C112:C116"/>
    <mergeCell ref="I140:I142"/>
    <mergeCell ref="P2:Q2"/>
    <mergeCell ref="N2:O2"/>
    <mergeCell ref="L2:M2"/>
    <mergeCell ref="J2:K2"/>
    <mergeCell ref="L140:L142"/>
    <mergeCell ref="P140:P142"/>
    <mergeCell ref="N140:N142"/>
    <mergeCell ref="I75:Q75"/>
    <mergeCell ref="P76:Q76"/>
    <mergeCell ref="P36:Q36"/>
    <mergeCell ref="J53:K53"/>
    <mergeCell ref="L53:M53"/>
    <mergeCell ref="N53:O53"/>
    <mergeCell ref="P53:Q53"/>
    <mergeCell ref="L137:M137"/>
    <mergeCell ref="N137:O137"/>
    <mergeCell ref="I14:Q14"/>
    <mergeCell ref="I35:Q35"/>
    <mergeCell ref="A98:Q98"/>
    <mergeCell ref="J76:K76"/>
    <mergeCell ref="L76:M76"/>
    <mergeCell ref="N76:O76"/>
    <mergeCell ref="L126:L130"/>
    <mergeCell ref="A159:A162"/>
    <mergeCell ref="G159:G162"/>
    <mergeCell ref="F159:F162"/>
    <mergeCell ref="E159:E162"/>
    <mergeCell ref="D159:D162"/>
    <mergeCell ref="C159:C162"/>
    <mergeCell ref="B159:B162"/>
    <mergeCell ref="G102:G106"/>
    <mergeCell ref="F102:F106"/>
    <mergeCell ref="E102:E106"/>
    <mergeCell ref="D102:D106"/>
    <mergeCell ref="C102:C106"/>
    <mergeCell ref="A139:A147"/>
    <mergeCell ref="G144:G147"/>
    <mergeCell ref="F144:F147"/>
    <mergeCell ref="E144:E147"/>
    <mergeCell ref="A125:A134"/>
    <mergeCell ref="G131:G134"/>
    <mergeCell ref="E139:E142"/>
    <mergeCell ref="D139:D142"/>
    <mergeCell ref="G112:G116"/>
    <mergeCell ref="B139:B142"/>
    <mergeCell ref="B112:B116"/>
    <mergeCell ref="E112:E116"/>
    <mergeCell ref="F131:F134"/>
    <mergeCell ref="E131:E134"/>
    <mergeCell ref="D131:D134"/>
    <mergeCell ref="C131:C134"/>
    <mergeCell ref="B60:B64"/>
    <mergeCell ref="G60:G64"/>
    <mergeCell ref="F60:F64"/>
    <mergeCell ref="E60:E64"/>
    <mergeCell ref="D60:D64"/>
    <mergeCell ref="C60:C64"/>
    <mergeCell ref="G65:G68"/>
    <mergeCell ref="F65:F68"/>
    <mergeCell ref="E65:E68"/>
    <mergeCell ref="D65:D68"/>
    <mergeCell ref="F91:F95"/>
    <mergeCell ref="E91:E95"/>
    <mergeCell ref="D91:D95"/>
    <mergeCell ref="B78:B82"/>
    <mergeCell ref="D78:D82"/>
    <mergeCell ref="C78:C82"/>
    <mergeCell ref="E42:E46"/>
    <mergeCell ref="D42:D46"/>
    <mergeCell ref="C42:C46"/>
    <mergeCell ref="B42:B46"/>
    <mergeCell ref="G38:G41"/>
    <mergeCell ref="F38:F41"/>
    <mergeCell ref="E38:E41"/>
    <mergeCell ref="D38:D41"/>
    <mergeCell ref="C38:C41"/>
    <mergeCell ref="B38:B41"/>
    <mergeCell ref="G4:G8"/>
    <mergeCell ref="F4:F8"/>
    <mergeCell ref="E4:E8"/>
    <mergeCell ref="D4:D8"/>
    <mergeCell ref="C4:C8"/>
    <mergeCell ref="B4:B8"/>
    <mergeCell ref="G9:G13"/>
    <mergeCell ref="F9:F13"/>
    <mergeCell ref="A34:Q34"/>
    <mergeCell ref="A33:Q33"/>
    <mergeCell ref="J15:K15"/>
    <mergeCell ref="L15:M15"/>
    <mergeCell ref="N15:O15"/>
    <mergeCell ref="P15:Q15"/>
    <mergeCell ref="E9:E13"/>
    <mergeCell ref="D9:D13"/>
    <mergeCell ref="F22:F26"/>
    <mergeCell ref="G22:G26"/>
    <mergeCell ref="G17:G21"/>
    <mergeCell ref="F17:F21"/>
    <mergeCell ref="E17:E21"/>
    <mergeCell ref="D17:D21"/>
    <mergeCell ref="C22:C26"/>
    <mergeCell ref="D22:D26"/>
    <mergeCell ref="E22:E26"/>
    <mergeCell ref="C17:C21"/>
    <mergeCell ref="B17:B21"/>
    <mergeCell ref="A74:Q74"/>
    <mergeCell ref="A72:Q72"/>
    <mergeCell ref="A71:Q71"/>
    <mergeCell ref="A51:Q51"/>
    <mergeCell ref="A50:Q50"/>
    <mergeCell ref="A49:Q49"/>
    <mergeCell ref="J36:K36"/>
    <mergeCell ref="L36:M36"/>
    <mergeCell ref="N36:O36"/>
    <mergeCell ref="A55:A68"/>
    <mergeCell ref="G55:G59"/>
    <mergeCell ref="F55:F59"/>
    <mergeCell ref="E55:E59"/>
    <mergeCell ref="D55:D59"/>
    <mergeCell ref="C55:C59"/>
    <mergeCell ref="B55:B59"/>
    <mergeCell ref="C65:C68"/>
    <mergeCell ref="B65:B68"/>
    <mergeCell ref="A38:A46"/>
    <mergeCell ref="G42:G46"/>
    <mergeCell ref="F42:F46"/>
    <mergeCell ref="C9:C13"/>
    <mergeCell ref="B9:B13"/>
    <mergeCell ref="B75:C75"/>
    <mergeCell ref="I99:Q99"/>
    <mergeCell ref="A173:Q173"/>
    <mergeCell ref="A170:Q170"/>
    <mergeCell ref="A169:Q169"/>
    <mergeCell ref="A168:Q168"/>
    <mergeCell ref="A167:Q167"/>
    <mergeCell ref="A166:Q166"/>
    <mergeCell ref="A165:Q165"/>
    <mergeCell ref="A155:Q155"/>
    <mergeCell ref="B156:C156"/>
    <mergeCell ref="I136:Q136"/>
    <mergeCell ref="B136:C136"/>
    <mergeCell ref="G78:G82"/>
    <mergeCell ref="F78:F82"/>
    <mergeCell ref="E78:E82"/>
    <mergeCell ref="P137:Q137"/>
    <mergeCell ref="B99:C99"/>
    <mergeCell ref="F112:F116"/>
    <mergeCell ref="A4:A13"/>
    <mergeCell ref="A17:A26"/>
    <mergeCell ref="B22:B26"/>
    <mergeCell ref="A174:Q174"/>
    <mergeCell ref="I122:Q122"/>
    <mergeCell ref="C91:C95"/>
    <mergeCell ref="B91:B95"/>
    <mergeCell ref="G83:G87"/>
    <mergeCell ref="F83:F87"/>
    <mergeCell ref="E83:E87"/>
    <mergeCell ref="D83:D87"/>
    <mergeCell ref="C83:C87"/>
    <mergeCell ref="B83:B87"/>
    <mergeCell ref="A153:Q153"/>
    <mergeCell ref="A152:Q152"/>
    <mergeCell ref="A151:Q151"/>
    <mergeCell ref="A150:Q150"/>
    <mergeCell ref="A121:Q121"/>
    <mergeCell ref="A120:Q120"/>
    <mergeCell ref="J89:K89"/>
    <mergeCell ref="L89:M89"/>
    <mergeCell ref="N89:O89"/>
    <mergeCell ref="P89:Q89"/>
    <mergeCell ref="A78:A87"/>
    <mergeCell ref="A91:A95"/>
    <mergeCell ref="G91:G95"/>
    <mergeCell ref="F139:F142"/>
  </mergeCells>
  <pageMargins left="0.7" right="0.7" top="0.75" bottom="0.75" header="0" footer="0"/>
  <pageSetup scale="48" orientation="landscape" r:id="rId1"/>
  <colBreaks count="1" manualBreakCount="1">
    <brk id="1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0"/>
  <sheetViews>
    <sheetView workbookViewId="0">
      <selection activeCell="E9" sqref="E9"/>
    </sheetView>
  </sheetViews>
  <sheetFormatPr defaultColWidth="8.7109375" defaultRowHeight="12.75" x14ac:dyDescent="0.2"/>
  <cols>
    <col min="1" max="1" width="124.42578125" style="85" bestFit="1" customWidth="1"/>
    <col min="2" max="2" width="13.28515625" style="85" bestFit="1" customWidth="1"/>
    <col min="3" max="3" width="12.7109375" style="85" bestFit="1" customWidth="1"/>
    <col min="4" max="4" width="12.42578125" style="85" bestFit="1" customWidth="1"/>
    <col min="5" max="5" width="13.28515625" style="85" bestFit="1" customWidth="1"/>
    <col min="6" max="6" width="12.7109375" style="85" bestFit="1" customWidth="1"/>
    <col min="7" max="7" width="12.42578125" style="85" bestFit="1" customWidth="1"/>
    <col min="8" max="8" width="13.28515625" style="85" bestFit="1" customWidth="1"/>
    <col min="9" max="9" width="12.7109375" style="85" bestFit="1" customWidth="1"/>
    <col min="10" max="10" width="12.42578125" style="85" bestFit="1" customWidth="1"/>
    <col min="11" max="16384" width="8.7109375" style="85"/>
  </cols>
  <sheetData>
    <row r="1" spans="1:41" customFormat="1" ht="12.75" customHeight="1" x14ac:dyDescent="0.25">
      <c r="A1" s="1" t="s">
        <v>44</v>
      </c>
      <c r="B1" s="7"/>
      <c r="C1" s="7"/>
      <c r="D1" s="7"/>
      <c r="E1" s="7"/>
      <c r="F1" s="2"/>
      <c r="G1" s="14"/>
      <c r="H1" s="14"/>
      <c r="I1" s="14"/>
      <c r="J1" s="14"/>
      <c r="K1" s="14"/>
      <c r="L1" s="14"/>
      <c r="M1" s="14"/>
      <c r="N1" s="14"/>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row>
    <row r="2" spans="1:41" customFormat="1" ht="12.75" customHeight="1" x14ac:dyDescent="0.25">
      <c r="A2" s="99"/>
      <c r="B2" s="7"/>
      <c r="C2" s="7"/>
      <c r="D2" s="7"/>
      <c r="E2" s="7"/>
      <c r="F2" s="11"/>
      <c r="G2" s="14"/>
      <c r="H2" s="14"/>
      <c r="I2" s="14"/>
      <c r="J2" s="14"/>
      <c r="K2" s="14"/>
      <c r="L2" s="14"/>
      <c r="M2" s="14"/>
      <c r="N2" s="14"/>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row>
    <row r="3" spans="1:41" s="84" customFormat="1" ht="27.95" customHeight="1" x14ac:dyDescent="0.2">
      <c r="A3" s="84" t="s">
        <v>34</v>
      </c>
      <c r="B3" s="86" t="s">
        <v>35</v>
      </c>
      <c r="C3" s="86" t="s">
        <v>38</v>
      </c>
      <c r="D3" s="86" t="s">
        <v>39</v>
      </c>
      <c r="E3" s="91" t="s">
        <v>36</v>
      </c>
      <c r="F3" s="91" t="s">
        <v>40</v>
      </c>
      <c r="G3" s="91" t="s">
        <v>41</v>
      </c>
      <c r="H3" s="96" t="s">
        <v>37</v>
      </c>
      <c r="I3" s="96" t="s">
        <v>42</v>
      </c>
      <c r="J3" s="96" t="s">
        <v>43</v>
      </c>
    </row>
    <row r="4" spans="1:41" x14ac:dyDescent="0.2">
      <c r="A4" s="56" t="s">
        <v>515</v>
      </c>
      <c r="B4" s="87">
        <v>63250000</v>
      </c>
      <c r="C4" s="88">
        <v>0</v>
      </c>
      <c r="D4" s="88">
        <v>1</v>
      </c>
      <c r="E4" s="92">
        <f>SUM('Lh Budgetting-2019'!L6:L9)</f>
        <v>71550000</v>
      </c>
      <c r="F4" s="93">
        <v>0</v>
      </c>
      <c r="G4" s="93">
        <v>1</v>
      </c>
      <c r="H4" s="97">
        <v>68000000</v>
      </c>
      <c r="I4" s="281">
        <v>0</v>
      </c>
      <c r="J4" s="281">
        <v>1</v>
      </c>
    </row>
    <row r="5" spans="1:41" x14ac:dyDescent="0.2">
      <c r="A5" s="56" t="s">
        <v>516</v>
      </c>
      <c r="B5" s="87">
        <v>50400000</v>
      </c>
      <c r="C5" s="88">
        <v>0</v>
      </c>
      <c r="D5" s="88">
        <v>1</v>
      </c>
      <c r="E5" s="92">
        <f>SUM('Lh Budgetting-2019'!L11:L12)</f>
        <v>33600000</v>
      </c>
      <c r="F5" s="93">
        <v>0</v>
      </c>
      <c r="G5" s="93">
        <v>1</v>
      </c>
      <c r="H5" s="97">
        <v>27000000</v>
      </c>
      <c r="I5" s="281">
        <v>0</v>
      </c>
      <c r="J5" s="281">
        <v>1</v>
      </c>
    </row>
    <row r="6" spans="1:41" x14ac:dyDescent="0.2">
      <c r="A6" s="56" t="s">
        <v>485</v>
      </c>
      <c r="B6" s="89">
        <v>56475000</v>
      </c>
      <c r="C6" s="90">
        <v>0.3</v>
      </c>
      <c r="D6" s="90">
        <v>0.7</v>
      </c>
      <c r="E6" s="94">
        <f>'Lh Budgetting-2019'!L14</f>
        <v>84712500</v>
      </c>
      <c r="F6" s="95">
        <v>0.3</v>
      </c>
      <c r="G6" s="95">
        <v>0.7</v>
      </c>
      <c r="H6" s="98">
        <v>56475000</v>
      </c>
      <c r="I6" s="282">
        <v>0.3</v>
      </c>
      <c r="J6" s="282">
        <v>0.7</v>
      </c>
    </row>
    <row r="7" spans="1:41" x14ac:dyDescent="0.2">
      <c r="A7" s="56" t="s">
        <v>517</v>
      </c>
      <c r="B7" s="87">
        <v>17500000</v>
      </c>
      <c r="C7" s="88">
        <v>0.25</v>
      </c>
      <c r="D7" s="88">
        <v>0.75</v>
      </c>
      <c r="E7" s="92">
        <f>'Lh Budgetting-2019'!L18</f>
        <v>12250000</v>
      </c>
      <c r="F7" s="93">
        <v>0.25</v>
      </c>
      <c r="G7" s="93">
        <v>0.75</v>
      </c>
      <c r="H7" s="98">
        <v>17500000</v>
      </c>
      <c r="I7" s="282">
        <v>0.2</v>
      </c>
      <c r="J7" s="282">
        <v>0.8</v>
      </c>
    </row>
    <row r="8" spans="1:41" x14ac:dyDescent="0.2">
      <c r="A8" s="56" t="s">
        <v>482</v>
      </c>
      <c r="B8" s="89">
        <v>8750000</v>
      </c>
      <c r="C8" s="90">
        <v>0.25</v>
      </c>
      <c r="D8" s="90">
        <v>0.75</v>
      </c>
      <c r="E8" s="92">
        <f>'Lh Budgetting-2019'!L19</f>
        <v>5250000</v>
      </c>
      <c r="F8" s="93">
        <v>0.25</v>
      </c>
      <c r="G8" s="93">
        <v>0.75</v>
      </c>
      <c r="H8" s="98">
        <v>8750000</v>
      </c>
      <c r="I8" s="282">
        <v>0.2</v>
      </c>
      <c r="J8" s="282">
        <v>0.8</v>
      </c>
    </row>
    <row r="9" spans="1:41" x14ac:dyDescent="0.2">
      <c r="A9" s="56" t="s">
        <v>518</v>
      </c>
      <c r="B9" s="89">
        <v>2500000</v>
      </c>
      <c r="C9" s="90">
        <v>0</v>
      </c>
      <c r="D9" s="90">
        <v>1</v>
      </c>
      <c r="E9" s="94">
        <v>2500000</v>
      </c>
      <c r="F9" s="95">
        <v>0</v>
      </c>
      <c r="G9" s="95">
        <v>1</v>
      </c>
      <c r="H9" s="98">
        <v>2500000</v>
      </c>
      <c r="I9" s="282">
        <v>0</v>
      </c>
      <c r="J9" s="282">
        <v>1</v>
      </c>
    </row>
    <row r="10" spans="1:41" x14ac:dyDescent="0.2">
      <c r="A10" s="56" t="s">
        <v>479</v>
      </c>
      <c r="B10" s="87">
        <v>9000000</v>
      </c>
      <c r="C10" s="88">
        <v>0</v>
      </c>
      <c r="D10" s="88">
        <v>1</v>
      </c>
      <c r="E10" s="92">
        <v>4500000</v>
      </c>
      <c r="F10" s="93">
        <v>0</v>
      </c>
      <c r="G10" s="93">
        <v>1</v>
      </c>
      <c r="H10" s="98">
        <v>9000000</v>
      </c>
      <c r="I10" s="282">
        <v>0</v>
      </c>
      <c r="J10" s="282">
        <v>1</v>
      </c>
    </row>
  </sheetData>
  <autoFilter ref="A3:J1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92"/>
  <sheetViews>
    <sheetView workbookViewId="0">
      <selection activeCell="B4" sqref="B4"/>
    </sheetView>
  </sheetViews>
  <sheetFormatPr defaultColWidth="8.85546875" defaultRowHeight="12.75" x14ac:dyDescent="0.2"/>
  <cols>
    <col min="1" max="1" width="8" style="311" customWidth="1"/>
    <col min="2" max="2" width="70.7109375" style="388" customWidth="1"/>
    <col min="3" max="3" width="14.28515625" style="311" customWidth="1"/>
    <col min="4" max="4" width="113.5703125" style="311" customWidth="1"/>
    <col min="5" max="5" width="33.85546875" style="311" customWidth="1"/>
    <col min="6" max="16384" width="8.85546875" style="311"/>
  </cols>
  <sheetData>
    <row r="1" spans="1:5" ht="63.75" x14ac:dyDescent="0.2">
      <c r="A1" s="520" t="s">
        <v>400</v>
      </c>
      <c r="B1" s="521"/>
      <c r="C1" s="362" t="s">
        <v>399</v>
      </c>
      <c r="D1" s="363" t="s">
        <v>398</v>
      </c>
      <c r="E1" s="364"/>
    </row>
    <row r="2" spans="1:5" x14ac:dyDescent="0.2">
      <c r="A2" s="365"/>
      <c r="B2" s="366"/>
      <c r="C2" s="362"/>
      <c r="D2" s="363"/>
      <c r="E2" s="364"/>
    </row>
    <row r="3" spans="1:5" ht="36" x14ac:dyDescent="0.2">
      <c r="A3" s="367" t="s">
        <v>397</v>
      </c>
      <c r="B3" s="368" t="s">
        <v>4</v>
      </c>
      <c r="C3" s="369" t="s">
        <v>12</v>
      </c>
      <c r="D3" s="361" t="s">
        <v>323</v>
      </c>
      <c r="E3" s="361"/>
    </row>
    <row r="4" spans="1:5" ht="86.1" customHeight="1" x14ac:dyDescent="0.2">
      <c r="A4" s="528" t="s">
        <v>396</v>
      </c>
      <c r="B4" s="370" t="s">
        <v>395</v>
      </c>
      <c r="C4" s="370"/>
      <c r="D4" s="370" t="s">
        <v>394</v>
      </c>
      <c r="E4" s="370"/>
    </row>
    <row r="5" spans="1:5" x14ac:dyDescent="0.2">
      <c r="A5" s="529"/>
      <c r="B5" s="522" t="s">
        <v>520</v>
      </c>
      <c r="C5" s="523"/>
      <c r="D5" s="524"/>
      <c r="E5" s="370" t="s">
        <v>194</v>
      </c>
    </row>
    <row r="6" spans="1:5" x14ac:dyDescent="0.2">
      <c r="A6" s="529"/>
      <c r="B6" s="339" t="s">
        <v>393</v>
      </c>
      <c r="C6" s="340" t="s">
        <v>390</v>
      </c>
      <c r="D6" s="525" t="s">
        <v>522</v>
      </c>
      <c r="E6" s="533"/>
    </row>
    <row r="7" spans="1:5" x14ac:dyDescent="0.2">
      <c r="A7" s="529"/>
      <c r="B7" s="339" t="s">
        <v>392</v>
      </c>
      <c r="C7" s="340" t="s">
        <v>390</v>
      </c>
      <c r="D7" s="526"/>
      <c r="E7" s="534"/>
    </row>
    <row r="8" spans="1:5" x14ac:dyDescent="0.2">
      <c r="A8" s="529"/>
      <c r="B8" s="339" t="s">
        <v>391</v>
      </c>
      <c r="C8" s="340" t="s">
        <v>390</v>
      </c>
      <c r="D8" s="526"/>
      <c r="E8" s="534"/>
    </row>
    <row r="9" spans="1:5" ht="15" customHeight="1" x14ac:dyDescent="0.2">
      <c r="A9" s="529"/>
      <c r="B9" s="505" t="s">
        <v>523</v>
      </c>
      <c r="C9" s="499" t="s">
        <v>212</v>
      </c>
      <c r="D9" s="505" t="s">
        <v>524</v>
      </c>
      <c r="E9" s="525"/>
    </row>
    <row r="10" spans="1:5" x14ac:dyDescent="0.2">
      <c r="A10" s="529"/>
      <c r="B10" s="506"/>
      <c r="C10" s="500"/>
      <c r="D10" s="506"/>
      <c r="E10" s="526"/>
    </row>
    <row r="11" spans="1:5" x14ac:dyDescent="0.2">
      <c r="A11" s="529"/>
      <c r="B11" s="506"/>
      <c r="C11" s="500"/>
      <c r="D11" s="506"/>
      <c r="E11" s="526"/>
    </row>
    <row r="12" spans="1:5" ht="23.25" customHeight="1" x14ac:dyDescent="0.2">
      <c r="A12" s="529"/>
      <c r="B12" s="516"/>
      <c r="C12" s="501"/>
      <c r="D12" s="516"/>
      <c r="E12" s="527"/>
    </row>
    <row r="13" spans="1:5" ht="15" customHeight="1" x14ac:dyDescent="0.2">
      <c r="A13" s="529"/>
      <c r="B13" s="525" t="s">
        <v>525</v>
      </c>
      <c r="C13" s="525" t="s">
        <v>389</v>
      </c>
      <c r="D13" s="525" t="s">
        <v>526</v>
      </c>
      <c r="E13" s="533"/>
    </row>
    <row r="14" spans="1:5" x14ac:dyDescent="0.2">
      <c r="A14" s="529"/>
      <c r="B14" s="526"/>
      <c r="C14" s="526"/>
      <c r="D14" s="526"/>
      <c r="E14" s="534"/>
    </row>
    <row r="15" spans="1:5" x14ac:dyDescent="0.2">
      <c r="A15" s="529"/>
      <c r="B15" s="526"/>
      <c r="C15" s="526"/>
      <c r="D15" s="526"/>
      <c r="E15" s="534"/>
    </row>
    <row r="16" spans="1:5" ht="22.5" customHeight="1" x14ac:dyDescent="0.2">
      <c r="A16" s="529"/>
      <c r="B16" s="527"/>
      <c r="C16" s="527"/>
      <c r="D16" s="527"/>
      <c r="E16" s="371"/>
    </row>
    <row r="17" spans="1:5" x14ac:dyDescent="0.2">
      <c r="A17" s="529"/>
      <c r="B17" s="530" t="s">
        <v>388</v>
      </c>
      <c r="C17" s="531"/>
      <c r="D17" s="532"/>
      <c r="E17" s="372"/>
    </row>
    <row r="18" spans="1:5" ht="25.5" x14ac:dyDescent="0.2">
      <c r="A18" s="529"/>
      <c r="B18" s="339" t="s">
        <v>387</v>
      </c>
      <c r="C18" s="340" t="s">
        <v>212</v>
      </c>
      <c r="D18" s="350" t="s">
        <v>386</v>
      </c>
      <c r="E18" s="372"/>
    </row>
    <row r="19" spans="1:5" x14ac:dyDescent="0.2">
      <c r="A19" s="529"/>
      <c r="B19" s="339" t="s">
        <v>385</v>
      </c>
      <c r="C19" s="340" t="s">
        <v>384</v>
      </c>
      <c r="D19" s="511" t="s">
        <v>383</v>
      </c>
      <c r="E19" s="372"/>
    </row>
    <row r="20" spans="1:5" ht="39.75" customHeight="1" x14ac:dyDescent="0.2">
      <c r="A20" s="529"/>
      <c r="B20" s="340" t="s">
        <v>382</v>
      </c>
      <c r="C20" s="340" t="s">
        <v>91</v>
      </c>
      <c r="D20" s="513"/>
      <c r="E20" s="372"/>
    </row>
    <row r="21" spans="1:5" x14ac:dyDescent="0.2">
      <c r="A21" s="529"/>
      <c r="B21" s="340" t="s">
        <v>381</v>
      </c>
      <c r="C21" s="340" t="s">
        <v>91</v>
      </c>
      <c r="D21" s="535" t="s">
        <v>380</v>
      </c>
      <c r="E21" s="372"/>
    </row>
    <row r="22" spans="1:5" ht="21.75" customHeight="1" x14ac:dyDescent="0.2">
      <c r="A22" s="529"/>
      <c r="B22" s="340" t="s">
        <v>379</v>
      </c>
      <c r="C22" s="340" t="s">
        <v>91</v>
      </c>
      <c r="D22" s="536"/>
      <c r="E22" s="372"/>
    </row>
    <row r="23" spans="1:5" ht="25.5" x14ac:dyDescent="0.2">
      <c r="A23" s="529"/>
      <c r="B23" s="340" t="s">
        <v>378</v>
      </c>
      <c r="C23" s="340" t="s">
        <v>335</v>
      </c>
      <c r="D23" s="536"/>
      <c r="E23" s="372"/>
    </row>
    <row r="24" spans="1:5" ht="25.5" x14ac:dyDescent="0.2">
      <c r="A24" s="529"/>
      <c r="B24" s="340" t="s">
        <v>377</v>
      </c>
      <c r="C24" s="340" t="s">
        <v>335</v>
      </c>
      <c r="D24" s="537"/>
      <c r="E24" s="372"/>
    </row>
    <row r="25" spans="1:5" ht="40.5" customHeight="1" x14ac:dyDescent="0.2">
      <c r="A25" s="529"/>
      <c r="B25" s="508" t="s">
        <v>521</v>
      </c>
      <c r="C25" s="509"/>
      <c r="D25" s="510"/>
      <c r="E25" s="372"/>
    </row>
    <row r="26" spans="1:5" ht="66" customHeight="1" x14ac:dyDescent="0.2">
      <c r="A26" s="529"/>
      <c r="B26" s="340" t="s">
        <v>376</v>
      </c>
      <c r="C26" s="502" t="s">
        <v>225</v>
      </c>
      <c r="D26" s="511" t="s">
        <v>527</v>
      </c>
      <c r="E26" s="372"/>
    </row>
    <row r="27" spans="1:5" x14ac:dyDescent="0.2">
      <c r="A27" s="529"/>
      <c r="B27" s="340" t="s">
        <v>375</v>
      </c>
      <c r="C27" s="503"/>
      <c r="D27" s="512"/>
      <c r="E27" s="372"/>
    </row>
    <row r="28" spans="1:5" x14ac:dyDescent="0.2">
      <c r="A28" s="529"/>
      <c r="B28" s="340" t="s">
        <v>374</v>
      </c>
      <c r="C28" s="503"/>
      <c r="D28" s="512"/>
      <c r="E28" s="372"/>
    </row>
    <row r="29" spans="1:5" x14ac:dyDescent="0.2">
      <c r="A29" s="529"/>
      <c r="B29" s="340" t="s">
        <v>373</v>
      </c>
      <c r="C29" s="504"/>
      <c r="D29" s="513"/>
      <c r="E29" s="372"/>
    </row>
    <row r="30" spans="1:5" x14ac:dyDescent="0.2">
      <c r="A30" s="529"/>
      <c r="B30" s="530" t="s">
        <v>372</v>
      </c>
      <c r="C30" s="531"/>
      <c r="D30" s="532"/>
      <c r="E30" s="372"/>
    </row>
    <row r="31" spans="1:5" x14ac:dyDescent="0.2">
      <c r="A31" s="529"/>
      <c r="B31" s="340" t="s">
        <v>371</v>
      </c>
      <c r="C31" s="499" t="s">
        <v>225</v>
      </c>
      <c r="D31" s="505" t="s">
        <v>370</v>
      </c>
      <c r="E31" s="372"/>
    </row>
    <row r="32" spans="1:5" ht="40.5" customHeight="1" x14ac:dyDescent="0.2">
      <c r="A32" s="529"/>
      <c r="B32" s="340" t="s">
        <v>369</v>
      </c>
      <c r="C32" s="501"/>
      <c r="D32" s="506"/>
      <c r="E32" s="372"/>
    </row>
    <row r="33" spans="1:5" ht="64.5" customHeight="1" x14ac:dyDescent="0.2">
      <c r="A33" s="538" t="s">
        <v>368</v>
      </c>
      <c r="B33" s="538"/>
      <c r="C33" s="539"/>
      <c r="D33" s="345"/>
      <c r="E33" s="372"/>
    </row>
    <row r="34" spans="1:5" ht="127.5" x14ac:dyDescent="0.2">
      <c r="A34" s="517" t="s">
        <v>528</v>
      </c>
      <c r="B34" s="373" t="s">
        <v>529</v>
      </c>
      <c r="C34" s="374"/>
      <c r="D34" s="375" t="s">
        <v>367</v>
      </c>
      <c r="E34" s="370" t="s">
        <v>194</v>
      </c>
    </row>
    <row r="35" spans="1:5" x14ac:dyDescent="0.2">
      <c r="A35" s="518"/>
      <c r="B35" s="373" t="s">
        <v>267</v>
      </c>
      <c r="C35" s="376"/>
      <c r="D35" s="374"/>
      <c r="E35" s="370"/>
    </row>
    <row r="36" spans="1:5" ht="38.25" x14ac:dyDescent="0.2">
      <c r="A36" s="518"/>
      <c r="B36" s="373" t="s">
        <v>366</v>
      </c>
      <c r="C36" s="374"/>
      <c r="D36" s="351" t="s">
        <v>265</v>
      </c>
      <c r="E36" s="370"/>
    </row>
    <row r="37" spans="1:5" ht="22.5" customHeight="1" x14ac:dyDescent="0.2">
      <c r="A37" s="518"/>
      <c r="B37" s="373" t="s">
        <v>530</v>
      </c>
      <c r="C37" s="376"/>
      <c r="D37" s="374"/>
      <c r="E37" s="361" t="s">
        <v>194</v>
      </c>
    </row>
    <row r="38" spans="1:5" ht="22.5" customHeight="1" x14ac:dyDescent="0.2">
      <c r="A38" s="518"/>
      <c r="B38" s="339" t="s">
        <v>365</v>
      </c>
      <c r="C38" s="340" t="s">
        <v>225</v>
      </c>
      <c r="D38" s="505" t="s">
        <v>364</v>
      </c>
      <c r="E38" s="377"/>
    </row>
    <row r="39" spans="1:5" ht="25.5" x14ac:dyDescent="0.2">
      <c r="A39" s="518"/>
      <c r="B39" s="339" t="s">
        <v>363</v>
      </c>
      <c r="C39" s="340" t="s">
        <v>225</v>
      </c>
      <c r="D39" s="506"/>
      <c r="E39" s="377"/>
    </row>
    <row r="40" spans="1:5" ht="25.5" x14ac:dyDescent="0.2">
      <c r="A40" s="518"/>
      <c r="B40" s="339" t="s">
        <v>362</v>
      </c>
      <c r="C40" s="340" t="s">
        <v>225</v>
      </c>
      <c r="D40" s="506"/>
      <c r="E40" s="377"/>
    </row>
    <row r="41" spans="1:5" ht="25.5" x14ac:dyDescent="0.2">
      <c r="A41" s="518"/>
      <c r="B41" s="339" t="s">
        <v>361</v>
      </c>
      <c r="C41" s="340" t="s">
        <v>225</v>
      </c>
      <c r="D41" s="516"/>
      <c r="E41" s="377"/>
    </row>
    <row r="42" spans="1:5" ht="34.35" customHeight="1" x14ac:dyDescent="0.2">
      <c r="A42" s="518"/>
      <c r="B42" s="373" t="s">
        <v>531</v>
      </c>
      <c r="C42" s="376"/>
      <c r="D42" s="374"/>
      <c r="E42" s="369" t="s">
        <v>194</v>
      </c>
    </row>
    <row r="43" spans="1:5" ht="25.5" x14ac:dyDescent="0.2">
      <c r="A43" s="518"/>
      <c r="B43" s="339" t="s">
        <v>360</v>
      </c>
      <c r="C43" s="340" t="s">
        <v>340</v>
      </c>
      <c r="D43" s="511" t="s">
        <v>359</v>
      </c>
      <c r="E43" s="378"/>
    </row>
    <row r="44" spans="1:5" ht="48.75" customHeight="1" x14ac:dyDescent="0.2">
      <c r="A44" s="518"/>
      <c r="B44" s="339" t="s">
        <v>358</v>
      </c>
      <c r="C44" s="340" t="s">
        <v>91</v>
      </c>
      <c r="D44" s="513"/>
      <c r="E44" s="379"/>
    </row>
    <row r="45" spans="1:5" ht="14.1" customHeight="1" x14ac:dyDescent="0.2">
      <c r="A45" s="518"/>
      <c r="B45" s="380" t="s">
        <v>532</v>
      </c>
      <c r="C45" s="347"/>
      <c r="D45" s="348"/>
      <c r="E45" s="369" t="s">
        <v>194</v>
      </c>
    </row>
    <row r="46" spans="1:5" ht="14.1" customHeight="1" x14ac:dyDescent="0.2">
      <c r="A46" s="518"/>
      <c r="B46" s="339" t="s">
        <v>357</v>
      </c>
      <c r="C46" s="340" t="s">
        <v>343</v>
      </c>
      <c r="D46" s="511" t="s">
        <v>533</v>
      </c>
      <c r="E46" s="341"/>
    </row>
    <row r="47" spans="1:5" ht="14.1" customHeight="1" x14ac:dyDescent="0.2">
      <c r="A47" s="518"/>
      <c r="B47" s="339" t="s">
        <v>356</v>
      </c>
      <c r="C47" s="340" t="s">
        <v>343</v>
      </c>
      <c r="D47" s="512"/>
      <c r="E47" s="342"/>
    </row>
    <row r="48" spans="1:5" ht="14.1" customHeight="1" x14ac:dyDescent="0.2">
      <c r="A48" s="518"/>
      <c r="B48" s="339" t="s">
        <v>355</v>
      </c>
      <c r="C48" s="340" t="s">
        <v>340</v>
      </c>
      <c r="D48" s="512"/>
      <c r="E48" s="342"/>
    </row>
    <row r="49" spans="1:5" ht="14.1" customHeight="1" x14ac:dyDescent="0.2">
      <c r="A49" s="518"/>
      <c r="B49" s="339" t="s">
        <v>354</v>
      </c>
      <c r="C49" s="340" t="s">
        <v>340</v>
      </c>
      <c r="D49" s="512"/>
      <c r="E49" s="342"/>
    </row>
    <row r="50" spans="1:5" ht="14.1" customHeight="1" x14ac:dyDescent="0.2">
      <c r="A50" s="518"/>
      <c r="B50" s="339" t="s">
        <v>353</v>
      </c>
      <c r="C50" s="340" t="s">
        <v>329</v>
      </c>
      <c r="D50" s="512"/>
      <c r="E50" s="342"/>
    </row>
    <row r="51" spans="1:5" ht="14.1" customHeight="1" x14ac:dyDescent="0.2">
      <c r="A51" s="518"/>
      <c r="B51" s="339" t="s">
        <v>352</v>
      </c>
      <c r="C51" s="340" t="s">
        <v>329</v>
      </c>
      <c r="D51" s="512"/>
      <c r="E51" s="342"/>
    </row>
    <row r="52" spans="1:5" ht="14.1" customHeight="1" x14ac:dyDescent="0.2">
      <c r="A52" s="518"/>
      <c r="B52" s="339" t="s">
        <v>351</v>
      </c>
      <c r="C52" s="340" t="s">
        <v>337</v>
      </c>
      <c r="D52" s="512"/>
      <c r="E52" s="342"/>
    </row>
    <row r="53" spans="1:5" ht="14.1" customHeight="1" x14ac:dyDescent="0.2">
      <c r="A53" s="518"/>
      <c r="B53" s="339" t="s">
        <v>350</v>
      </c>
      <c r="C53" s="340" t="s">
        <v>337</v>
      </c>
      <c r="D53" s="512"/>
      <c r="E53" s="342"/>
    </row>
    <row r="54" spans="1:5" ht="25.5" x14ac:dyDescent="0.2">
      <c r="A54" s="518"/>
      <c r="B54" s="339" t="s">
        <v>534</v>
      </c>
      <c r="C54" s="340" t="s">
        <v>91</v>
      </c>
      <c r="D54" s="513"/>
      <c r="E54" s="343"/>
    </row>
    <row r="55" spans="1:5" ht="51" x14ac:dyDescent="0.2">
      <c r="A55" s="518"/>
      <c r="B55" s="373" t="s">
        <v>535</v>
      </c>
      <c r="C55" s="376"/>
      <c r="D55" s="374"/>
      <c r="E55" s="369" t="s">
        <v>194</v>
      </c>
    </row>
    <row r="56" spans="1:5" ht="14.1" customHeight="1" x14ac:dyDescent="0.2">
      <c r="A56" s="518"/>
      <c r="B56" s="339" t="s">
        <v>349</v>
      </c>
      <c r="C56" s="340" t="s">
        <v>343</v>
      </c>
      <c r="D56" s="502" t="s">
        <v>348</v>
      </c>
      <c r="E56" s="341"/>
    </row>
    <row r="57" spans="1:5" ht="14.1" customHeight="1" x14ac:dyDescent="0.2">
      <c r="A57" s="518"/>
      <c r="B57" s="339" t="s">
        <v>347</v>
      </c>
      <c r="C57" s="340" t="s">
        <v>340</v>
      </c>
      <c r="D57" s="503"/>
      <c r="E57" s="342"/>
    </row>
    <row r="58" spans="1:5" ht="14.1" customHeight="1" x14ac:dyDescent="0.2">
      <c r="A58" s="518"/>
      <c r="B58" s="339" t="s">
        <v>346</v>
      </c>
      <c r="C58" s="340" t="s">
        <v>329</v>
      </c>
      <c r="D58" s="503"/>
      <c r="E58" s="342"/>
    </row>
    <row r="59" spans="1:5" ht="14.1" customHeight="1" x14ac:dyDescent="0.2">
      <c r="A59" s="518"/>
      <c r="B59" s="339" t="s">
        <v>345</v>
      </c>
      <c r="C59" s="340" t="s">
        <v>337</v>
      </c>
      <c r="D59" s="504"/>
      <c r="E59" s="344"/>
    </row>
    <row r="60" spans="1:5" ht="25.5" x14ac:dyDescent="0.2">
      <c r="A60" s="518"/>
      <c r="B60" s="339" t="s">
        <v>344</v>
      </c>
      <c r="C60" s="340" t="s">
        <v>343</v>
      </c>
      <c r="D60" s="502" t="s">
        <v>342</v>
      </c>
      <c r="E60" s="342"/>
    </row>
    <row r="61" spans="1:5" ht="25.5" x14ac:dyDescent="0.2">
      <c r="A61" s="518"/>
      <c r="B61" s="339" t="s">
        <v>341</v>
      </c>
      <c r="C61" s="340" t="s">
        <v>340</v>
      </c>
      <c r="D61" s="503"/>
      <c r="E61" s="342"/>
    </row>
    <row r="62" spans="1:5" ht="14.1" customHeight="1" x14ac:dyDescent="0.2">
      <c r="A62" s="518"/>
      <c r="B62" s="339" t="s">
        <v>339</v>
      </c>
      <c r="C62" s="340" t="s">
        <v>329</v>
      </c>
      <c r="D62" s="503"/>
      <c r="E62" s="341"/>
    </row>
    <row r="63" spans="1:5" ht="14.1" customHeight="1" x14ac:dyDescent="0.2">
      <c r="A63" s="518"/>
      <c r="B63" s="339" t="s">
        <v>338</v>
      </c>
      <c r="C63" s="340" t="s">
        <v>337</v>
      </c>
      <c r="D63" s="504"/>
      <c r="E63" s="344"/>
    </row>
    <row r="64" spans="1:5" ht="14.1" customHeight="1" x14ac:dyDescent="0.2">
      <c r="A64" s="518"/>
      <c r="B64" s="380" t="s">
        <v>536</v>
      </c>
      <c r="C64" s="347"/>
      <c r="D64" s="348"/>
      <c r="E64" s="369" t="s">
        <v>194</v>
      </c>
    </row>
    <row r="65" spans="1:5" ht="25.5" x14ac:dyDescent="0.2">
      <c r="A65" s="518"/>
      <c r="B65" s="339" t="s">
        <v>336</v>
      </c>
      <c r="C65" s="340" t="s">
        <v>335</v>
      </c>
      <c r="D65" s="345" t="s">
        <v>334</v>
      </c>
      <c r="E65" s="346"/>
    </row>
    <row r="66" spans="1:5" ht="34.5" customHeight="1" x14ac:dyDescent="0.2">
      <c r="A66" s="518"/>
      <c r="B66" s="380" t="s">
        <v>333</v>
      </c>
      <c r="C66" s="347"/>
      <c r="D66" s="347"/>
      <c r="E66" s="369" t="s">
        <v>194</v>
      </c>
    </row>
    <row r="67" spans="1:5" ht="51" customHeight="1" x14ac:dyDescent="0.2">
      <c r="A67" s="518"/>
      <c r="B67" s="339" t="s">
        <v>332</v>
      </c>
      <c r="C67" s="347"/>
      <c r="D67" s="348" t="s">
        <v>331</v>
      </c>
      <c r="E67" s="369"/>
    </row>
    <row r="68" spans="1:5" ht="33.75" customHeight="1" x14ac:dyDescent="0.2">
      <c r="A68" s="518"/>
      <c r="B68" s="380" t="s">
        <v>537</v>
      </c>
      <c r="C68" s="347"/>
      <c r="D68" s="347"/>
      <c r="E68" s="369" t="s">
        <v>194</v>
      </c>
    </row>
    <row r="69" spans="1:5" ht="33.75" customHeight="1" x14ac:dyDescent="0.2">
      <c r="A69" s="518"/>
      <c r="B69" s="339" t="s">
        <v>330</v>
      </c>
      <c r="C69" s="340" t="s">
        <v>329</v>
      </c>
      <c r="D69" s="348"/>
      <c r="E69" s="369"/>
    </row>
    <row r="70" spans="1:5" ht="114.75" x14ac:dyDescent="0.2">
      <c r="A70" s="518"/>
      <c r="B70" s="368" t="s">
        <v>538</v>
      </c>
      <c r="C70" s="369"/>
      <c r="D70" s="375" t="s">
        <v>328</v>
      </c>
      <c r="E70" s="370"/>
    </row>
    <row r="71" spans="1:5" x14ac:dyDescent="0.2">
      <c r="A71" s="518"/>
      <c r="B71" s="368" t="s">
        <v>267</v>
      </c>
      <c r="C71" s="369"/>
      <c r="D71" s="375"/>
      <c r="E71" s="370"/>
    </row>
    <row r="72" spans="1:5" ht="63.75" x14ac:dyDescent="0.2">
      <c r="A72" s="518"/>
      <c r="B72" s="373" t="s">
        <v>539</v>
      </c>
      <c r="C72" s="376"/>
      <c r="D72" s="374"/>
      <c r="E72" s="369" t="s">
        <v>194</v>
      </c>
    </row>
    <row r="73" spans="1:5" x14ac:dyDescent="0.2">
      <c r="A73" s="518"/>
      <c r="B73" s="339" t="s">
        <v>327</v>
      </c>
      <c r="C73" s="340" t="s">
        <v>326</v>
      </c>
      <c r="D73" s="502" t="s">
        <v>325</v>
      </c>
      <c r="E73" s="381"/>
    </row>
    <row r="74" spans="1:5" ht="29.25" customHeight="1" x14ac:dyDescent="0.2">
      <c r="A74" s="518"/>
      <c r="B74" s="411" t="s">
        <v>324</v>
      </c>
      <c r="C74" s="340" t="s">
        <v>321</v>
      </c>
      <c r="D74" s="504"/>
      <c r="E74" s="382"/>
    </row>
    <row r="75" spans="1:5" ht="14.25" customHeight="1" x14ac:dyDescent="0.2">
      <c r="A75" s="518"/>
      <c r="B75" s="380" t="s">
        <v>540</v>
      </c>
      <c r="C75" s="347" t="s">
        <v>12</v>
      </c>
      <c r="D75" s="348" t="s">
        <v>323</v>
      </c>
      <c r="E75" s="369" t="s">
        <v>194</v>
      </c>
    </row>
    <row r="76" spans="1:5" ht="63.75" x14ac:dyDescent="0.2">
      <c r="A76" s="519"/>
      <c r="B76" s="339" t="s">
        <v>322</v>
      </c>
      <c r="C76" s="340" t="s">
        <v>321</v>
      </c>
      <c r="D76" s="349" t="s">
        <v>320</v>
      </c>
      <c r="E76" s="381"/>
    </row>
    <row r="77" spans="1:5" ht="228" customHeight="1" x14ac:dyDescent="0.2">
      <c r="A77" s="540" t="s">
        <v>541</v>
      </c>
      <c r="B77" s="530" t="s">
        <v>319</v>
      </c>
      <c r="C77" s="532"/>
      <c r="D77" s="370" t="s">
        <v>542</v>
      </c>
      <c r="E77" s="370" t="s">
        <v>194</v>
      </c>
    </row>
    <row r="78" spans="1:5" x14ac:dyDescent="0.2">
      <c r="A78" s="541"/>
      <c r="B78" s="508" t="s">
        <v>318</v>
      </c>
      <c r="C78" s="509"/>
      <c r="D78" s="510"/>
      <c r="E78" s="370"/>
    </row>
    <row r="79" spans="1:5" ht="38.25" x14ac:dyDescent="0.2">
      <c r="A79" s="541"/>
      <c r="B79" s="508" t="s">
        <v>317</v>
      </c>
      <c r="C79" s="510"/>
      <c r="D79" s="351" t="s">
        <v>265</v>
      </c>
      <c r="E79" s="370"/>
    </row>
    <row r="80" spans="1:5" ht="25.5" x14ac:dyDescent="0.2">
      <c r="A80" s="541"/>
      <c r="B80" s="339" t="s">
        <v>316</v>
      </c>
      <c r="C80" s="340" t="s">
        <v>315</v>
      </c>
      <c r="D80" s="350"/>
      <c r="E80" s="370"/>
    </row>
    <row r="81" spans="1:5" ht="25.5" x14ac:dyDescent="0.2">
      <c r="A81" s="541"/>
      <c r="B81" s="339" t="s">
        <v>314</v>
      </c>
      <c r="C81" s="340" t="s">
        <v>225</v>
      </c>
      <c r="D81" s="511" t="s">
        <v>313</v>
      </c>
      <c r="E81" s="525"/>
    </row>
    <row r="82" spans="1:5" ht="25.5" x14ac:dyDescent="0.2">
      <c r="A82" s="541"/>
      <c r="B82" s="339" t="s">
        <v>312</v>
      </c>
      <c r="C82" s="340" t="s">
        <v>225</v>
      </c>
      <c r="D82" s="512"/>
      <c r="E82" s="526"/>
    </row>
    <row r="83" spans="1:5" ht="25.5" x14ac:dyDescent="0.2">
      <c r="A83" s="541"/>
      <c r="B83" s="339" t="s">
        <v>311</v>
      </c>
      <c r="C83" s="340" t="s">
        <v>225</v>
      </c>
      <c r="D83" s="512"/>
      <c r="E83" s="526"/>
    </row>
    <row r="84" spans="1:5" ht="25.5" x14ac:dyDescent="0.2">
      <c r="A84" s="541"/>
      <c r="B84" s="339" t="s">
        <v>310</v>
      </c>
      <c r="C84" s="340" t="s">
        <v>225</v>
      </c>
      <c r="D84" s="512"/>
      <c r="E84" s="526"/>
    </row>
    <row r="85" spans="1:5" ht="25.5" x14ac:dyDescent="0.2">
      <c r="A85" s="541"/>
      <c r="B85" s="339" t="s">
        <v>309</v>
      </c>
      <c r="C85" s="340" t="s">
        <v>225</v>
      </c>
      <c r="D85" s="512"/>
      <c r="E85" s="526"/>
    </row>
    <row r="86" spans="1:5" ht="25.5" x14ac:dyDescent="0.2">
      <c r="A86" s="541"/>
      <c r="B86" s="339" t="s">
        <v>308</v>
      </c>
      <c r="C86" s="340" t="s">
        <v>225</v>
      </c>
      <c r="D86" s="512"/>
      <c r="E86" s="526"/>
    </row>
    <row r="87" spans="1:5" ht="25.5" x14ac:dyDescent="0.2">
      <c r="A87" s="541"/>
      <c r="B87" s="339" t="s">
        <v>307</v>
      </c>
      <c r="C87" s="340" t="s">
        <v>225</v>
      </c>
      <c r="D87" s="512"/>
      <c r="E87" s="526"/>
    </row>
    <row r="88" spans="1:5" ht="25.5" x14ac:dyDescent="0.2">
      <c r="A88" s="541"/>
      <c r="B88" s="339" t="s">
        <v>306</v>
      </c>
      <c r="C88" s="340" t="s">
        <v>225</v>
      </c>
      <c r="D88" s="512"/>
      <c r="E88" s="526"/>
    </row>
    <row r="89" spans="1:5" ht="35.25" customHeight="1" x14ac:dyDescent="0.2">
      <c r="A89" s="541"/>
      <c r="B89" s="508" t="s">
        <v>305</v>
      </c>
      <c r="C89" s="510"/>
      <c r="D89" s="350" t="s">
        <v>304</v>
      </c>
      <c r="E89" s="383"/>
    </row>
    <row r="90" spans="1:5" ht="21" customHeight="1" x14ac:dyDescent="0.2">
      <c r="A90" s="541"/>
      <c r="B90" s="339" t="s">
        <v>303</v>
      </c>
      <c r="C90" s="340" t="s">
        <v>282</v>
      </c>
      <c r="D90" s="349" t="s">
        <v>281</v>
      </c>
      <c r="E90" s="499"/>
    </row>
    <row r="91" spans="1:5" ht="21" customHeight="1" x14ac:dyDescent="0.2">
      <c r="A91" s="541"/>
      <c r="B91" s="339" t="s">
        <v>302</v>
      </c>
      <c r="C91" s="340" t="s">
        <v>91</v>
      </c>
      <c r="D91" s="350" t="s">
        <v>279</v>
      </c>
      <c r="E91" s="501"/>
    </row>
    <row r="92" spans="1:5" x14ac:dyDescent="0.2">
      <c r="A92" s="541"/>
      <c r="B92" s="339" t="s">
        <v>301</v>
      </c>
      <c r="C92" s="340" t="s">
        <v>272</v>
      </c>
      <c r="D92" s="511" t="s">
        <v>277</v>
      </c>
      <c r="E92" s="499"/>
    </row>
    <row r="93" spans="1:5" x14ac:dyDescent="0.2">
      <c r="A93" s="541"/>
      <c r="B93" s="339" t="s">
        <v>300</v>
      </c>
      <c r="C93" s="340" t="s">
        <v>299</v>
      </c>
      <c r="D93" s="512"/>
      <c r="E93" s="500"/>
    </row>
    <row r="94" spans="1:5" ht="25.5" x14ac:dyDescent="0.2">
      <c r="A94" s="541"/>
      <c r="B94" s="339" t="s">
        <v>298</v>
      </c>
      <c r="C94" s="340" t="s">
        <v>297</v>
      </c>
      <c r="D94" s="512"/>
      <c r="E94" s="500"/>
    </row>
    <row r="95" spans="1:5" x14ac:dyDescent="0.2">
      <c r="A95" s="541"/>
      <c r="B95" s="339" t="s">
        <v>296</v>
      </c>
      <c r="C95" s="340" t="s">
        <v>295</v>
      </c>
      <c r="D95" s="512"/>
      <c r="E95" s="500"/>
    </row>
    <row r="96" spans="1:5" ht="25.5" x14ac:dyDescent="0.2">
      <c r="A96" s="541"/>
      <c r="B96" s="339" t="s">
        <v>294</v>
      </c>
      <c r="C96" s="340" t="s">
        <v>293</v>
      </c>
      <c r="D96" s="512"/>
      <c r="E96" s="500"/>
    </row>
    <row r="97" spans="1:5" x14ac:dyDescent="0.2">
      <c r="A97" s="541"/>
      <c r="B97" s="339" t="s">
        <v>292</v>
      </c>
      <c r="C97" s="340" t="s">
        <v>291</v>
      </c>
      <c r="D97" s="512"/>
      <c r="E97" s="500"/>
    </row>
    <row r="98" spans="1:5" x14ac:dyDescent="0.2">
      <c r="A98" s="541"/>
      <c r="B98" s="339" t="s">
        <v>290</v>
      </c>
      <c r="C98" s="340" t="s">
        <v>289</v>
      </c>
      <c r="D98" s="512"/>
      <c r="E98" s="500"/>
    </row>
    <row r="99" spans="1:5" x14ac:dyDescent="0.2">
      <c r="A99" s="541"/>
      <c r="B99" s="339" t="s">
        <v>288</v>
      </c>
      <c r="C99" s="340" t="s">
        <v>272</v>
      </c>
      <c r="D99" s="512"/>
      <c r="E99" s="500"/>
    </row>
    <row r="100" spans="1:5" x14ac:dyDescent="0.2">
      <c r="A100" s="541"/>
      <c r="B100" s="339" t="s">
        <v>287</v>
      </c>
      <c r="C100" s="340" t="s">
        <v>272</v>
      </c>
      <c r="D100" s="512"/>
      <c r="E100" s="500"/>
    </row>
    <row r="101" spans="1:5" x14ac:dyDescent="0.2">
      <c r="A101" s="541"/>
      <c r="B101" s="339" t="s">
        <v>286</v>
      </c>
      <c r="C101" s="340" t="s">
        <v>272</v>
      </c>
      <c r="D101" s="513"/>
      <c r="E101" s="501"/>
    </row>
    <row r="102" spans="1:5" ht="38.25" x14ac:dyDescent="0.2">
      <c r="A102" s="541"/>
      <c r="B102" s="508" t="s">
        <v>285</v>
      </c>
      <c r="C102" s="510"/>
      <c r="D102" s="350" t="s">
        <v>284</v>
      </c>
      <c r="E102" s="383"/>
    </row>
    <row r="103" spans="1:5" ht="22.5" customHeight="1" x14ac:dyDescent="0.2">
      <c r="A103" s="541"/>
      <c r="B103" s="339" t="s">
        <v>283</v>
      </c>
      <c r="C103" s="340" t="s">
        <v>282</v>
      </c>
      <c r="D103" s="349" t="s">
        <v>281</v>
      </c>
      <c r="E103" s="507"/>
    </row>
    <row r="104" spans="1:5" ht="33" customHeight="1" x14ac:dyDescent="0.2">
      <c r="A104" s="541"/>
      <c r="B104" s="339" t="s">
        <v>280</v>
      </c>
      <c r="C104" s="340" t="s">
        <v>91</v>
      </c>
      <c r="D104" s="350" t="s">
        <v>279</v>
      </c>
      <c r="E104" s="507"/>
    </row>
    <row r="105" spans="1:5" x14ac:dyDescent="0.2">
      <c r="A105" s="541"/>
      <c r="B105" s="339" t="s">
        <v>278</v>
      </c>
      <c r="C105" s="340" t="s">
        <v>275</v>
      </c>
      <c r="D105" s="511" t="s">
        <v>277</v>
      </c>
      <c r="E105" s="499"/>
    </row>
    <row r="106" spans="1:5" x14ac:dyDescent="0.2">
      <c r="A106" s="541"/>
      <c r="B106" s="339" t="s">
        <v>276</v>
      </c>
      <c r="C106" s="340" t="s">
        <v>275</v>
      </c>
      <c r="D106" s="512"/>
      <c r="E106" s="500"/>
    </row>
    <row r="107" spans="1:5" ht="25.5" x14ac:dyDescent="0.2">
      <c r="A107" s="541"/>
      <c r="B107" s="339" t="s">
        <v>274</v>
      </c>
      <c r="C107" s="340" t="s">
        <v>272</v>
      </c>
      <c r="D107" s="512"/>
      <c r="E107" s="500"/>
    </row>
    <row r="108" spans="1:5" x14ac:dyDescent="0.2">
      <c r="A108" s="541"/>
      <c r="B108" s="339" t="s">
        <v>273</v>
      </c>
      <c r="C108" s="340" t="s">
        <v>272</v>
      </c>
      <c r="D108" s="512"/>
      <c r="E108" s="500"/>
    </row>
    <row r="109" spans="1:5" ht="25.5" x14ac:dyDescent="0.2">
      <c r="A109" s="542"/>
      <c r="B109" s="339" t="s">
        <v>271</v>
      </c>
      <c r="C109" s="340" t="s">
        <v>270</v>
      </c>
      <c r="D109" s="513"/>
      <c r="E109" s="501"/>
    </row>
    <row r="110" spans="1:5" ht="191.25" x14ac:dyDescent="0.2">
      <c r="A110" s="514" t="s">
        <v>269</v>
      </c>
      <c r="B110" s="514"/>
      <c r="C110" s="515"/>
      <c r="D110" s="384" t="s">
        <v>543</v>
      </c>
      <c r="E110" s="344"/>
    </row>
    <row r="111" spans="1:5" ht="15" customHeight="1" x14ac:dyDescent="0.2">
      <c r="A111" s="517" t="s">
        <v>269</v>
      </c>
      <c r="B111" s="530" t="s">
        <v>268</v>
      </c>
      <c r="C111" s="510"/>
      <c r="D111" s="370"/>
      <c r="E111" s="370" t="s">
        <v>194</v>
      </c>
    </row>
    <row r="112" spans="1:5" x14ac:dyDescent="0.2">
      <c r="A112" s="518"/>
      <c r="B112" s="508" t="s">
        <v>267</v>
      </c>
      <c r="C112" s="509"/>
      <c r="D112" s="510"/>
      <c r="E112" s="370"/>
    </row>
    <row r="113" spans="1:5" ht="38.25" x14ac:dyDescent="0.2">
      <c r="A113" s="518"/>
      <c r="B113" s="543" t="s">
        <v>266</v>
      </c>
      <c r="C113" s="544"/>
      <c r="D113" s="351" t="s">
        <v>265</v>
      </c>
      <c r="E113" s="370"/>
    </row>
    <row r="114" spans="1:5" ht="39" customHeight="1" x14ac:dyDescent="0.2">
      <c r="A114" s="518"/>
      <c r="B114" s="508" t="s">
        <v>544</v>
      </c>
      <c r="C114" s="509"/>
      <c r="D114" s="510"/>
      <c r="E114" s="383"/>
    </row>
    <row r="115" spans="1:5" ht="25.5" x14ac:dyDescent="0.2">
      <c r="A115" s="518"/>
      <c r="B115" s="339" t="s">
        <v>264</v>
      </c>
      <c r="C115" s="340" t="s">
        <v>263</v>
      </c>
      <c r="D115" s="511" t="s">
        <v>545</v>
      </c>
      <c r="E115" s="352"/>
    </row>
    <row r="116" spans="1:5" x14ac:dyDescent="0.2">
      <c r="A116" s="518"/>
      <c r="B116" s="339" t="s">
        <v>262</v>
      </c>
      <c r="C116" s="340" t="s">
        <v>225</v>
      </c>
      <c r="D116" s="512"/>
      <c r="E116" s="499"/>
    </row>
    <row r="117" spans="1:5" x14ac:dyDescent="0.2">
      <c r="A117" s="518"/>
      <c r="B117" s="339" t="s">
        <v>261</v>
      </c>
      <c r="C117" s="340" t="s">
        <v>225</v>
      </c>
      <c r="D117" s="512"/>
      <c r="E117" s="500"/>
    </row>
    <row r="118" spans="1:5" x14ac:dyDescent="0.2">
      <c r="A118" s="518"/>
      <c r="B118" s="339" t="s">
        <v>260</v>
      </c>
      <c r="C118" s="340" t="s">
        <v>225</v>
      </c>
      <c r="D118" s="512"/>
      <c r="E118" s="500"/>
    </row>
    <row r="119" spans="1:5" x14ac:dyDescent="0.2">
      <c r="A119" s="518"/>
      <c r="B119" s="339" t="s">
        <v>259</v>
      </c>
      <c r="C119" s="340" t="s">
        <v>225</v>
      </c>
      <c r="D119" s="512"/>
      <c r="E119" s="500"/>
    </row>
    <row r="120" spans="1:5" x14ac:dyDescent="0.2">
      <c r="A120" s="518"/>
      <c r="B120" s="339" t="s">
        <v>258</v>
      </c>
      <c r="C120" s="340" t="s">
        <v>225</v>
      </c>
      <c r="D120" s="512"/>
      <c r="E120" s="500"/>
    </row>
    <row r="121" spans="1:5" x14ac:dyDescent="0.2">
      <c r="A121" s="518"/>
      <c r="B121" s="339" t="s">
        <v>257</v>
      </c>
      <c r="C121" s="340" t="s">
        <v>225</v>
      </c>
      <c r="D121" s="512"/>
      <c r="E121" s="500"/>
    </row>
    <row r="122" spans="1:5" x14ac:dyDescent="0.2">
      <c r="A122" s="518"/>
      <c r="B122" s="339" t="s">
        <v>256</v>
      </c>
      <c r="C122" s="340" t="s">
        <v>225</v>
      </c>
      <c r="D122" s="512"/>
      <c r="E122" s="500"/>
    </row>
    <row r="123" spans="1:5" x14ac:dyDescent="0.2">
      <c r="A123" s="518"/>
      <c r="B123" s="339" t="s">
        <v>255</v>
      </c>
      <c r="C123" s="340" t="s">
        <v>225</v>
      </c>
      <c r="D123" s="513"/>
      <c r="E123" s="501"/>
    </row>
    <row r="124" spans="1:5" x14ac:dyDescent="0.2">
      <c r="A124" s="518"/>
      <c r="B124" s="530" t="s">
        <v>254</v>
      </c>
      <c r="C124" s="510"/>
      <c r="D124" s="353"/>
      <c r="E124" s="344"/>
    </row>
    <row r="125" spans="1:5" ht="39" customHeight="1" x14ac:dyDescent="0.2">
      <c r="A125" s="518"/>
      <c r="B125" s="508" t="s">
        <v>546</v>
      </c>
      <c r="C125" s="509"/>
      <c r="D125" s="510"/>
      <c r="E125" s="383"/>
    </row>
    <row r="126" spans="1:5" ht="25.5" x14ac:dyDescent="0.2">
      <c r="A126" s="518"/>
      <c r="B126" s="339" t="s">
        <v>253</v>
      </c>
      <c r="C126" s="340" t="s">
        <v>225</v>
      </c>
      <c r="D126" s="511" t="s">
        <v>547</v>
      </c>
      <c r="E126" s="499"/>
    </row>
    <row r="127" spans="1:5" ht="25.5" x14ac:dyDescent="0.2">
      <c r="A127" s="518"/>
      <c r="B127" s="339" t="s">
        <v>252</v>
      </c>
      <c r="C127" s="340" t="s">
        <v>225</v>
      </c>
      <c r="D127" s="512"/>
      <c r="E127" s="500"/>
    </row>
    <row r="128" spans="1:5" ht="25.5" x14ac:dyDescent="0.2">
      <c r="A128" s="518"/>
      <c r="B128" s="339" t="s">
        <v>251</v>
      </c>
      <c r="C128" s="340" t="s">
        <v>225</v>
      </c>
      <c r="D128" s="512"/>
      <c r="E128" s="500"/>
    </row>
    <row r="129" spans="1:5" ht="25.5" x14ac:dyDescent="0.2">
      <c r="A129" s="518"/>
      <c r="B129" s="339" t="s">
        <v>250</v>
      </c>
      <c r="C129" s="340" t="s">
        <v>225</v>
      </c>
      <c r="D129" s="512"/>
      <c r="E129" s="500"/>
    </row>
    <row r="130" spans="1:5" ht="25.5" x14ac:dyDescent="0.2">
      <c r="A130" s="518"/>
      <c r="B130" s="339" t="s">
        <v>249</v>
      </c>
      <c r="C130" s="340" t="s">
        <v>225</v>
      </c>
      <c r="D130" s="512"/>
      <c r="E130" s="500"/>
    </row>
    <row r="131" spans="1:5" ht="25.5" x14ac:dyDescent="0.2">
      <c r="A131" s="518"/>
      <c r="B131" s="339" t="s">
        <v>248</v>
      </c>
      <c r="C131" s="340" t="s">
        <v>225</v>
      </c>
      <c r="D131" s="512"/>
      <c r="E131" s="500"/>
    </row>
    <row r="132" spans="1:5" ht="25.5" x14ac:dyDescent="0.2">
      <c r="A132" s="518"/>
      <c r="B132" s="339" t="s">
        <v>247</v>
      </c>
      <c r="C132" s="340" t="s">
        <v>225</v>
      </c>
      <c r="D132" s="512"/>
      <c r="E132" s="500"/>
    </row>
    <row r="133" spans="1:5" ht="25.5" x14ac:dyDescent="0.2">
      <c r="A133" s="518"/>
      <c r="B133" s="339" t="s">
        <v>246</v>
      </c>
      <c r="C133" s="340" t="s">
        <v>225</v>
      </c>
      <c r="D133" s="513"/>
      <c r="E133" s="501"/>
    </row>
    <row r="134" spans="1:5" ht="35.25" customHeight="1" x14ac:dyDescent="0.2">
      <c r="A134" s="518"/>
      <c r="B134" s="508" t="s">
        <v>245</v>
      </c>
      <c r="C134" s="509"/>
      <c r="D134" s="510"/>
      <c r="E134" s="383"/>
    </row>
    <row r="135" spans="1:5" ht="25.5" x14ac:dyDescent="0.2">
      <c r="A135" s="518"/>
      <c r="B135" s="339" t="s">
        <v>244</v>
      </c>
      <c r="C135" s="340" t="s">
        <v>225</v>
      </c>
      <c r="D135" s="502" t="s">
        <v>243</v>
      </c>
      <c r="E135" s="499"/>
    </row>
    <row r="136" spans="1:5" ht="25.5" x14ac:dyDescent="0.2">
      <c r="A136" s="518"/>
      <c r="B136" s="339" t="s">
        <v>242</v>
      </c>
      <c r="C136" s="340" t="s">
        <v>225</v>
      </c>
      <c r="D136" s="503"/>
      <c r="E136" s="500"/>
    </row>
    <row r="137" spans="1:5" ht="25.5" x14ac:dyDescent="0.2">
      <c r="A137" s="518"/>
      <c r="B137" s="339" t="s">
        <v>241</v>
      </c>
      <c r="C137" s="340" t="s">
        <v>225</v>
      </c>
      <c r="D137" s="503"/>
      <c r="E137" s="500"/>
    </row>
    <row r="138" spans="1:5" ht="25.5" x14ac:dyDescent="0.2">
      <c r="A138" s="518"/>
      <c r="B138" s="339" t="s">
        <v>240</v>
      </c>
      <c r="C138" s="340" t="s">
        <v>225</v>
      </c>
      <c r="D138" s="503"/>
      <c r="E138" s="500"/>
    </row>
    <row r="139" spans="1:5" ht="25.5" x14ac:dyDescent="0.2">
      <c r="A139" s="518"/>
      <c r="B139" s="339" t="s">
        <v>239</v>
      </c>
      <c r="C139" s="340" t="s">
        <v>225</v>
      </c>
      <c r="D139" s="503"/>
      <c r="E139" s="500"/>
    </row>
    <row r="140" spans="1:5" ht="25.5" x14ac:dyDescent="0.2">
      <c r="A140" s="518"/>
      <c r="B140" s="339" t="s">
        <v>238</v>
      </c>
      <c r="C140" s="340" t="s">
        <v>225</v>
      </c>
      <c r="D140" s="503"/>
      <c r="E140" s="500"/>
    </row>
    <row r="141" spans="1:5" ht="25.5" x14ac:dyDescent="0.2">
      <c r="A141" s="518"/>
      <c r="B141" s="339" t="s">
        <v>237</v>
      </c>
      <c r="C141" s="340" t="s">
        <v>225</v>
      </c>
      <c r="D141" s="503"/>
      <c r="E141" s="500"/>
    </row>
    <row r="142" spans="1:5" ht="25.5" x14ac:dyDescent="0.2">
      <c r="A142" s="518"/>
      <c r="B142" s="339" t="s">
        <v>236</v>
      </c>
      <c r="C142" s="340" t="s">
        <v>225</v>
      </c>
      <c r="D142" s="504"/>
      <c r="E142" s="501"/>
    </row>
    <row r="143" spans="1:5" x14ac:dyDescent="0.2">
      <c r="A143" s="518"/>
      <c r="B143" s="339" t="s">
        <v>235</v>
      </c>
      <c r="C143" s="340" t="s">
        <v>234</v>
      </c>
      <c r="D143" s="350"/>
      <c r="E143" s="352"/>
    </row>
    <row r="144" spans="1:5" ht="25.5" x14ac:dyDescent="0.2">
      <c r="A144" s="518"/>
      <c r="B144" s="354" t="s">
        <v>233</v>
      </c>
      <c r="C144" s="340" t="s">
        <v>225</v>
      </c>
      <c r="D144" s="502"/>
      <c r="E144" s="499"/>
    </row>
    <row r="145" spans="1:5" ht="25.5" x14ac:dyDescent="0.2">
      <c r="A145" s="518"/>
      <c r="B145" s="354" t="s">
        <v>232</v>
      </c>
      <c r="C145" s="340" t="s">
        <v>225</v>
      </c>
      <c r="D145" s="503"/>
      <c r="E145" s="500"/>
    </row>
    <row r="146" spans="1:5" ht="25.5" x14ac:dyDescent="0.2">
      <c r="A146" s="518"/>
      <c r="B146" s="354" t="s">
        <v>231</v>
      </c>
      <c r="C146" s="340" t="s">
        <v>225</v>
      </c>
      <c r="D146" s="503"/>
      <c r="E146" s="500"/>
    </row>
    <row r="147" spans="1:5" ht="25.5" x14ac:dyDescent="0.2">
      <c r="A147" s="518"/>
      <c r="B147" s="354" t="s">
        <v>230</v>
      </c>
      <c r="C147" s="340" t="s">
        <v>225</v>
      </c>
      <c r="D147" s="503"/>
      <c r="E147" s="500"/>
    </row>
    <row r="148" spans="1:5" ht="25.5" x14ac:dyDescent="0.2">
      <c r="A148" s="518"/>
      <c r="B148" s="354" t="s">
        <v>229</v>
      </c>
      <c r="C148" s="340" t="s">
        <v>225</v>
      </c>
      <c r="D148" s="503"/>
      <c r="E148" s="500"/>
    </row>
    <row r="149" spans="1:5" ht="25.5" x14ac:dyDescent="0.2">
      <c r="A149" s="518"/>
      <c r="B149" s="354" t="s">
        <v>228</v>
      </c>
      <c r="C149" s="340" t="s">
        <v>225</v>
      </c>
      <c r="D149" s="503"/>
      <c r="E149" s="500"/>
    </row>
    <row r="150" spans="1:5" ht="25.5" x14ac:dyDescent="0.2">
      <c r="A150" s="518"/>
      <c r="B150" s="354" t="s">
        <v>227</v>
      </c>
      <c r="C150" s="340" t="s">
        <v>225</v>
      </c>
      <c r="D150" s="503"/>
      <c r="E150" s="500"/>
    </row>
    <row r="151" spans="1:5" ht="25.5" x14ac:dyDescent="0.2">
      <c r="A151" s="518"/>
      <c r="B151" s="355" t="s">
        <v>226</v>
      </c>
      <c r="C151" s="356" t="s">
        <v>225</v>
      </c>
      <c r="D151" s="504"/>
      <c r="E151" s="501"/>
    </row>
    <row r="152" spans="1:5" s="357" customFormat="1" ht="75" customHeight="1" x14ac:dyDescent="0.25">
      <c r="A152" s="545" t="s">
        <v>224</v>
      </c>
      <c r="B152" s="545"/>
      <c r="C152" s="545"/>
      <c r="D152" s="545"/>
      <c r="E152" s="545"/>
    </row>
    <row r="153" spans="1:5" x14ac:dyDescent="0.2">
      <c r="A153" s="517" t="s">
        <v>224</v>
      </c>
      <c r="B153" s="546" t="s">
        <v>223</v>
      </c>
      <c r="C153" s="547"/>
      <c r="D153" s="385"/>
      <c r="E153" s="386" t="s">
        <v>194</v>
      </c>
    </row>
    <row r="154" spans="1:5" x14ac:dyDescent="0.2">
      <c r="A154" s="518"/>
      <c r="B154" s="508" t="s">
        <v>193</v>
      </c>
      <c r="C154" s="509"/>
      <c r="D154" s="510"/>
      <c r="E154" s="370"/>
    </row>
    <row r="155" spans="1:5" ht="127.5" x14ac:dyDescent="0.2">
      <c r="A155" s="518"/>
      <c r="B155" s="508" t="s">
        <v>548</v>
      </c>
      <c r="C155" s="510"/>
      <c r="D155" s="350" t="s">
        <v>549</v>
      </c>
      <c r="E155" s="383"/>
    </row>
    <row r="156" spans="1:5" x14ac:dyDescent="0.2">
      <c r="A156" s="518"/>
      <c r="B156" s="339" t="s">
        <v>222</v>
      </c>
      <c r="C156" s="340" t="s">
        <v>219</v>
      </c>
      <c r="D156" s="350" t="s">
        <v>221</v>
      </c>
      <c r="E156" s="358"/>
    </row>
    <row r="157" spans="1:5" x14ac:dyDescent="0.2">
      <c r="A157" s="518"/>
      <c r="B157" s="339" t="s">
        <v>220</v>
      </c>
      <c r="C157" s="340" t="s">
        <v>219</v>
      </c>
      <c r="D157" s="350"/>
      <c r="E157" s="358"/>
    </row>
    <row r="158" spans="1:5" ht="25.5" x14ac:dyDescent="0.2">
      <c r="A158" s="518"/>
      <c r="B158" s="508" t="s">
        <v>218</v>
      </c>
      <c r="C158" s="510"/>
      <c r="D158" s="350" t="s">
        <v>217</v>
      </c>
      <c r="E158" s="383"/>
    </row>
    <row r="159" spans="1:5" ht="25.5" x14ac:dyDescent="0.2">
      <c r="A159" s="518"/>
      <c r="B159" s="339" t="s">
        <v>216</v>
      </c>
      <c r="C159" s="340" t="s">
        <v>204</v>
      </c>
      <c r="D159" s="350"/>
      <c r="E159" s="352"/>
    </row>
    <row r="160" spans="1:5" ht="51" x14ac:dyDescent="0.2">
      <c r="A160" s="518"/>
      <c r="B160" s="508" t="s">
        <v>215</v>
      </c>
      <c r="C160" s="510"/>
      <c r="D160" s="350" t="s">
        <v>214</v>
      </c>
      <c r="E160" s="383"/>
    </row>
    <row r="161" spans="1:5" ht="25.5" x14ac:dyDescent="0.2">
      <c r="A161" s="518"/>
      <c r="B161" s="339" t="s">
        <v>213</v>
      </c>
      <c r="C161" s="340" t="s">
        <v>212</v>
      </c>
      <c r="D161" s="350"/>
      <c r="E161" s="358"/>
    </row>
    <row r="162" spans="1:5" ht="38.25" x14ac:dyDescent="0.2">
      <c r="A162" s="518"/>
      <c r="B162" s="508" t="s">
        <v>211</v>
      </c>
      <c r="C162" s="510"/>
      <c r="D162" s="350" t="s">
        <v>210</v>
      </c>
      <c r="E162" s="383"/>
    </row>
    <row r="163" spans="1:5" x14ac:dyDescent="0.2">
      <c r="A163" s="518"/>
      <c r="B163" s="339" t="s">
        <v>209</v>
      </c>
      <c r="C163" s="340" t="s">
        <v>208</v>
      </c>
      <c r="D163" s="350"/>
      <c r="E163" s="358"/>
    </row>
    <row r="164" spans="1:5" x14ac:dyDescent="0.2">
      <c r="A164" s="518"/>
      <c r="B164" s="339" t="s">
        <v>207</v>
      </c>
      <c r="C164" s="340" t="s">
        <v>206</v>
      </c>
      <c r="D164" s="350"/>
      <c r="E164" s="358"/>
    </row>
    <row r="165" spans="1:5" x14ac:dyDescent="0.2">
      <c r="A165" s="518"/>
      <c r="B165" s="339" t="s">
        <v>205</v>
      </c>
      <c r="C165" s="340" t="s">
        <v>204</v>
      </c>
      <c r="D165" s="350"/>
      <c r="E165" s="358"/>
    </row>
    <row r="166" spans="1:5" ht="82.5" customHeight="1" x14ac:dyDescent="0.2">
      <c r="A166" s="518"/>
      <c r="B166" s="508" t="s">
        <v>203</v>
      </c>
      <c r="C166" s="510"/>
      <c r="D166" s="360"/>
      <c r="E166" s="358"/>
    </row>
    <row r="167" spans="1:5" x14ac:dyDescent="0.2">
      <c r="A167" s="518"/>
      <c r="B167" s="339" t="s">
        <v>202</v>
      </c>
      <c r="C167" s="359" t="s">
        <v>201</v>
      </c>
      <c r="D167" s="360"/>
      <c r="E167" s="358"/>
    </row>
    <row r="168" spans="1:5" ht="34.5" customHeight="1" x14ac:dyDescent="0.2">
      <c r="A168" s="518"/>
      <c r="B168" s="508" t="s">
        <v>200</v>
      </c>
      <c r="C168" s="510"/>
      <c r="D168" s="360"/>
      <c r="E168" s="358"/>
    </row>
    <row r="169" spans="1:5" x14ac:dyDescent="0.2">
      <c r="A169" s="518"/>
      <c r="B169" s="354" t="s">
        <v>199</v>
      </c>
      <c r="C169" s="359" t="s">
        <v>198</v>
      </c>
      <c r="D169" s="360"/>
      <c r="E169" s="358"/>
    </row>
    <row r="170" spans="1:5" x14ac:dyDescent="0.2">
      <c r="A170" s="518"/>
      <c r="B170" s="354" t="s">
        <v>197</v>
      </c>
      <c r="C170" s="359" t="s">
        <v>196</v>
      </c>
      <c r="D170" s="360"/>
      <c r="E170" s="358"/>
    </row>
    <row r="171" spans="1:5" x14ac:dyDescent="0.2">
      <c r="A171" s="518"/>
      <c r="B171" s="530" t="s">
        <v>195</v>
      </c>
      <c r="C171" s="510"/>
      <c r="D171" s="387"/>
      <c r="E171" s="370" t="s">
        <v>194</v>
      </c>
    </row>
    <row r="172" spans="1:5" x14ac:dyDescent="0.2">
      <c r="A172" s="518"/>
      <c r="B172" s="508" t="s">
        <v>193</v>
      </c>
      <c r="C172" s="509"/>
      <c r="D172" s="510"/>
      <c r="E172" s="370"/>
    </row>
    <row r="173" spans="1:5" x14ac:dyDescent="0.2">
      <c r="A173" s="518"/>
      <c r="B173" s="508" t="s">
        <v>192</v>
      </c>
      <c r="C173" s="509"/>
      <c r="D173" s="510"/>
      <c r="E173" s="383"/>
    </row>
    <row r="174" spans="1:5" ht="25.5" x14ac:dyDescent="0.2">
      <c r="A174" s="518"/>
      <c r="B174" s="339" t="s">
        <v>191</v>
      </c>
      <c r="C174" s="340" t="s">
        <v>161</v>
      </c>
      <c r="D174" s="350" t="s">
        <v>190</v>
      </c>
      <c r="E174" s="358"/>
    </row>
    <row r="175" spans="1:5" x14ac:dyDescent="0.2">
      <c r="A175" s="518"/>
      <c r="B175" s="508" t="s">
        <v>189</v>
      </c>
      <c r="C175" s="509"/>
      <c r="D175" s="510"/>
      <c r="E175" s="383"/>
    </row>
    <row r="176" spans="1:5" ht="25.5" x14ac:dyDescent="0.2">
      <c r="A176" s="518"/>
      <c r="B176" s="339" t="s">
        <v>188</v>
      </c>
      <c r="C176" s="340" t="s">
        <v>187</v>
      </c>
      <c r="D176" s="350" t="s">
        <v>186</v>
      </c>
      <c r="E176" s="352"/>
    </row>
    <row r="177" spans="1:5" x14ac:dyDescent="0.2">
      <c r="A177" s="518"/>
      <c r="B177" s="508" t="s">
        <v>185</v>
      </c>
      <c r="C177" s="509"/>
      <c r="D177" s="510"/>
      <c r="E177" s="383"/>
    </row>
    <row r="178" spans="1:5" x14ac:dyDescent="0.2">
      <c r="A178" s="518"/>
      <c r="B178" s="339" t="s">
        <v>184</v>
      </c>
      <c r="C178" s="340" t="s">
        <v>183</v>
      </c>
      <c r="D178" s="350" t="s">
        <v>182</v>
      </c>
      <c r="E178" s="358"/>
    </row>
    <row r="179" spans="1:5" x14ac:dyDescent="0.2">
      <c r="A179" s="518"/>
      <c r="B179" s="508" t="s">
        <v>181</v>
      </c>
      <c r="C179" s="509"/>
      <c r="D179" s="510"/>
      <c r="E179" s="383"/>
    </row>
    <row r="180" spans="1:5" ht="25.5" x14ac:dyDescent="0.2">
      <c r="A180" s="518"/>
      <c r="B180" s="339" t="s">
        <v>180</v>
      </c>
      <c r="C180" s="340" t="s">
        <v>179</v>
      </c>
      <c r="D180" s="350" t="s">
        <v>178</v>
      </c>
      <c r="E180" s="358"/>
    </row>
    <row r="181" spans="1:5" ht="42.75" customHeight="1" x14ac:dyDescent="0.2">
      <c r="A181" s="518"/>
      <c r="B181" s="508" t="s">
        <v>177</v>
      </c>
      <c r="C181" s="509"/>
      <c r="D181" s="510"/>
      <c r="E181" s="383"/>
    </row>
    <row r="182" spans="1:5" x14ac:dyDescent="0.2">
      <c r="A182" s="518"/>
      <c r="B182" s="339" t="s">
        <v>176</v>
      </c>
      <c r="C182" s="340" t="s">
        <v>175</v>
      </c>
      <c r="D182" s="350" t="s">
        <v>174</v>
      </c>
      <c r="E182" s="358"/>
    </row>
    <row r="183" spans="1:5" ht="51" customHeight="1" x14ac:dyDescent="0.2">
      <c r="A183" s="518"/>
      <c r="B183" s="508" t="s">
        <v>173</v>
      </c>
      <c r="C183" s="509"/>
      <c r="D183" s="510"/>
      <c r="E183" s="383"/>
    </row>
    <row r="184" spans="1:5" ht="25.5" x14ac:dyDescent="0.2">
      <c r="A184" s="518"/>
      <c r="B184" s="339" t="s">
        <v>172</v>
      </c>
      <c r="C184" s="340" t="s">
        <v>171</v>
      </c>
      <c r="D184" s="350" t="s">
        <v>170</v>
      </c>
      <c r="E184" s="358"/>
    </row>
    <row r="185" spans="1:5" ht="48" customHeight="1" x14ac:dyDescent="0.2">
      <c r="A185" s="518"/>
      <c r="B185" s="508" t="s">
        <v>169</v>
      </c>
      <c r="C185" s="509"/>
      <c r="D185" s="510"/>
      <c r="E185" s="383"/>
    </row>
    <row r="186" spans="1:5" ht="38.25" x14ac:dyDescent="0.2">
      <c r="A186" s="518"/>
      <c r="B186" s="339" t="s">
        <v>168</v>
      </c>
      <c r="C186" s="340" t="s">
        <v>167</v>
      </c>
      <c r="D186" s="350" t="s">
        <v>550</v>
      </c>
      <c r="E186" s="358"/>
    </row>
    <row r="187" spans="1:5" ht="51" customHeight="1" x14ac:dyDescent="0.2">
      <c r="A187" s="518"/>
      <c r="B187" s="508" t="s">
        <v>166</v>
      </c>
      <c r="C187" s="509"/>
      <c r="D187" s="510"/>
      <c r="E187" s="383"/>
    </row>
    <row r="188" spans="1:5" ht="25.5" x14ac:dyDescent="0.2">
      <c r="A188" s="518"/>
      <c r="B188" s="339" t="s">
        <v>165</v>
      </c>
      <c r="C188" s="340" t="s">
        <v>164</v>
      </c>
      <c r="D188" s="350" t="s">
        <v>163</v>
      </c>
      <c r="E188" s="361"/>
    </row>
    <row r="189" spans="1:5" ht="25.5" x14ac:dyDescent="0.2">
      <c r="A189" s="518"/>
      <c r="B189" s="339" t="s">
        <v>162</v>
      </c>
      <c r="C189" s="340" t="s">
        <v>161</v>
      </c>
      <c r="D189" s="350"/>
      <c r="E189" s="361"/>
    </row>
    <row r="190" spans="1:5" x14ac:dyDescent="0.2">
      <c r="A190" s="518"/>
      <c r="B190" s="339" t="s">
        <v>160</v>
      </c>
      <c r="C190" s="340" t="s">
        <v>159</v>
      </c>
      <c r="D190" s="350"/>
      <c r="E190" s="361"/>
    </row>
    <row r="191" spans="1:5" ht="20.25" customHeight="1" x14ac:dyDescent="0.2">
      <c r="A191" s="518"/>
      <c r="B191" s="508" t="s">
        <v>158</v>
      </c>
      <c r="C191" s="509"/>
      <c r="D191" s="510"/>
      <c r="E191" s="383"/>
    </row>
    <row r="192" spans="1:5" ht="51" x14ac:dyDescent="0.2">
      <c r="A192" s="519"/>
      <c r="B192" s="339" t="s">
        <v>157</v>
      </c>
      <c r="C192" s="340" t="s">
        <v>156</v>
      </c>
      <c r="D192" s="350" t="s">
        <v>155</v>
      </c>
      <c r="E192" s="358"/>
    </row>
  </sheetData>
  <mergeCells count="82">
    <mergeCell ref="A153:A192"/>
    <mergeCell ref="B187:D187"/>
    <mergeCell ref="B191:D191"/>
    <mergeCell ref="B113:C113"/>
    <mergeCell ref="A152:E152"/>
    <mergeCell ref="B179:D179"/>
    <mergeCell ref="B181:D181"/>
    <mergeCell ref="E116:E123"/>
    <mergeCell ref="B183:D183"/>
    <mergeCell ref="B153:C153"/>
    <mergeCell ref="B160:C160"/>
    <mergeCell ref="B162:C162"/>
    <mergeCell ref="B172:D172"/>
    <mergeCell ref="B134:D134"/>
    <mergeCell ref="D135:D142"/>
    <mergeCell ref="B185:D185"/>
    <mergeCell ref="A33:C33"/>
    <mergeCell ref="B124:C124"/>
    <mergeCell ref="A111:A151"/>
    <mergeCell ref="B111:C111"/>
    <mergeCell ref="B112:D112"/>
    <mergeCell ref="A77:A109"/>
    <mergeCell ref="B77:C77"/>
    <mergeCell ref="B78:D78"/>
    <mergeCell ref="B79:C79"/>
    <mergeCell ref="D81:D88"/>
    <mergeCell ref="B89:C89"/>
    <mergeCell ref="D92:D101"/>
    <mergeCell ref="D60:D63"/>
    <mergeCell ref="D73:D74"/>
    <mergeCell ref="B166:C166"/>
    <mergeCell ref="B168:C168"/>
    <mergeCell ref="B154:D154"/>
    <mergeCell ref="B155:C155"/>
    <mergeCell ref="B158:C158"/>
    <mergeCell ref="B173:D173"/>
    <mergeCell ref="B175:D175"/>
    <mergeCell ref="B177:D177"/>
    <mergeCell ref="B171:C171"/>
    <mergeCell ref="E6:E8"/>
    <mergeCell ref="B9:B12"/>
    <mergeCell ref="C9:C12"/>
    <mergeCell ref="D9:D12"/>
    <mergeCell ref="E105:E109"/>
    <mergeCell ref="E81:E88"/>
    <mergeCell ref="E90:E91"/>
    <mergeCell ref="E92:E101"/>
    <mergeCell ref="D21:D24"/>
    <mergeCell ref="D105:D109"/>
    <mergeCell ref="B102:C102"/>
    <mergeCell ref="D56:D59"/>
    <mergeCell ref="E9:E12"/>
    <mergeCell ref="C26:C29"/>
    <mergeCell ref="D26:D29"/>
    <mergeCell ref="B17:D17"/>
    <mergeCell ref="D19:D20"/>
    <mergeCell ref="B25:D25"/>
    <mergeCell ref="E13:E15"/>
    <mergeCell ref="A1:B1"/>
    <mergeCell ref="B5:D5"/>
    <mergeCell ref="B13:B16"/>
    <mergeCell ref="C13:C16"/>
    <mergeCell ref="D13:D16"/>
    <mergeCell ref="D6:D8"/>
    <mergeCell ref="A4:A32"/>
    <mergeCell ref="B30:D30"/>
    <mergeCell ref="E135:E142"/>
    <mergeCell ref="D144:D151"/>
    <mergeCell ref="E144:E151"/>
    <mergeCell ref="C31:C32"/>
    <mergeCell ref="D31:D32"/>
    <mergeCell ref="E103:E104"/>
    <mergeCell ref="B114:D114"/>
    <mergeCell ref="D115:D123"/>
    <mergeCell ref="A110:C110"/>
    <mergeCell ref="D38:D41"/>
    <mergeCell ref="D43:D44"/>
    <mergeCell ref="D46:D54"/>
    <mergeCell ref="E126:E133"/>
    <mergeCell ref="A34:A76"/>
    <mergeCell ref="B125:D125"/>
    <mergeCell ref="D126:D133"/>
  </mergeCells>
  <hyperlinks>
    <hyperlink ref="D1" r:id="rId1" display="http://data.unhcr.org/syrianrefugees/download.php?id=12558" xr:uid="{00000000-0004-0000-0400-000000000000}"/>
  </hyperlinks>
  <pageMargins left="0.7" right="0.7" top="0.75" bottom="0.75" header="0.3" footer="0.3"/>
  <pageSetup paperSize="9" scale="87" fitToHeight="0" orientation="landscape" horizontalDpi="4294967295" verticalDpi="429496729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5"/>
  <sheetViews>
    <sheetView zoomScale="70" zoomScaleNormal="70" zoomScalePageLayoutView="70" workbookViewId="0">
      <pane xSplit="5" ySplit="5" topLeftCell="F6" activePane="bottomRight" state="frozen"/>
      <selection pane="topRight" activeCell="F1" sqref="F1"/>
      <selection pane="bottomLeft" activeCell="A6" sqref="A6"/>
      <selection pane="bottomRight" activeCell="O10" sqref="A4:O10"/>
    </sheetView>
  </sheetViews>
  <sheetFormatPr defaultColWidth="10.140625" defaultRowHeight="15.75" x14ac:dyDescent="0.25"/>
  <cols>
    <col min="1" max="1" width="8.42578125" style="119" customWidth="1"/>
    <col min="2" max="2" width="55.7109375" style="115" customWidth="1"/>
    <col min="3" max="3" width="49.140625" style="115" customWidth="1"/>
    <col min="4" max="4" width="37.140625" style="118" customWidth="1"/>
    <col min="5" max="5" width="39.42578125" style="117" customWidth="1"/>
    <col min="6" max="6" width="25.85546875" style="117" customWidth="1"/>
    <col min="7" max="11" width="30.140625" style="117" customWidth="1"/>
    <col min="12" max="12" width="26.140625" style="116" customWidth="1"/>
    <col min="13" max="13" width="17.42578125" style="115" customWidth="1"/>
    <col min="14" max="14" width="22.42578125" style="115" bestFit="1" customWidth="1"/>
    <col min="15" max="19" width="22.42578125" style="115" customWidth="1"/>
    <col min="20" max="16384" width="10.140625" style="115"/>
  </cols>
  <sheetData>
    <row r="1" spans="1:19" ht="26.25" customHeight="1" x14ac:dyDescent="0.25">
      <c r="A1" s="277" t="s">
        <v>561</v>
      </c>
      <c r="B1" s="276"/>
      <c r="C1" s="276"/>
      <c r="D1" s="275"/>
      <c r="E1" s="274"/>
      <c r="F1" s="274"/>
      <c r="G1" s="274"/>
      <c r="H1" s="274"/>
      <c r="I1" s="274"/>
      <c r="J1" s="274"/>
      <c r="K1" s="274"/>
      <c r="L1" s="273"/>
    </row>
    <row r="2" spans="1:19" ht="24" customHeight="1" thickBot="1" x14ac:dyDescent="0.35">
      <c r="A2" s="270" t="s">
        <v>476</v>
      </c>
      <c r="B2" s="264"/>
      <c r="C2" s="264"/>
      <c r="D2" s="263"/>
      <c r="E2" s="262"/>
      <c r="F2" s="262"/>
      <c r="G2" s="262"/>
      <c r="H2" s="262"/>
      <c r="I2" s="262"/>
      <c r="J2" s="262"/>
      <c r="K2" s="262"/>
      <c r="L2" s="268">
        <v>2019</v>
      </c>
      <c r="M2" s="258"/>
      <c r="N2" s="267" t="s">
        <v>451</v>
      </c>
      <c r="O2" s="266">
        <f>O3+P3+Q3+R3</f>
        <v>5776.5</v>
      </c>
    </row>
    <row r="3" spans="1:19" ht="37.5" customHeight="1" thickBot="1" x14ac:dyDescent="0.3">
      <c r="A3" s="265"/>
      <c r="B3" s="264"/>
      <c r="C3" s="264"/>
      <c r="D3" s="263"/>
      <c r="E3" s="262"/>
      <c r="F3" s="262"/>
      <c r="G3" s="262"/>
      <c r="H3" s="262"/>
      <c r="I3" s="262"/>
      <c r="J3" s="262"/>
      <c r="K3" s="262"/>
      <c r="L3" s="259">
        <f>L4+L16+L21</f>
        <v>214362500</v>
      </c>
      <c r="M3" s="258"/>
      <c r="N3" s="257" t="s">
        <v>474</v>
      </c>
      <c r="O3" s="256">
        <f>O10+O11+O12</f>
        <v>4372.25</v>
      </c>
      <c r="P3" s="256">
        <f>P10+P11+P12</f>
        <v>1225.4250000000002</v>
      </c>
      <c r="Q3" s="256">
        <f>Q10+Q11+Q12</f>
        <v>125.17750000000001</v>
      </c>
      <c r="R3" s="256">
        <f>R10+R11+R12</f>
        <v>53.647500000000001</v>
      </c>
    </row>
    <row r="4" spans="1:19" ht="246" customHeight="1" thickBot="1" x14ac:dyDescent="0.3">
      <c r="A4" s="255">
        <v>1</v>
      </c>
      <c r="B4" s="254" t="s">
        <v>368</v>
      </c>
      <c r="C4" s="253"/>
      <c r="D4" s="254" t="s">
        <v>47</v>
      </c>
      <c r="E4" s="253"/>
      <c r="F4" s="253"/>
      <c r="G4" s="253"/>
      <c r="H4" s="253"/>
      <c r="I4" s="252"/>
      <c r="J4" s="252"/>
      <c r="K4" s="254" t="s">
        <v>554</v>
      </c>
      <c r="L4" s="249">
        <f>L6+L7+L8+L9+L11+L12+L14</f>
        <v>189862500</v>
      </c>
      <c r="M4" s="243"/>
      <c r="N4" s="246" t="s">
        <v>470</v>
      </c>
      <c r="O4" s="395">
        <f>O10+O11+O12+O14+O18</f>
        <v>28314.75</v>
      </c>
      <c r="P4" s="395">
        <f>P10+P11+P12+P14+P18</f>
        <v>18973.674999999999</v>
      </c>
      <c r="Q4" s="395">
        <f>Q10+Q11+Q12+Q14+Q18</f>
        <v>1661.1525000000001</v>
      </c>
      <c r="R4" s="395">
        <f>R10+R11+R12+R14+R18</f>
        <v>711.92250000000001</v>
      </c>
      <c r="S4" s="243"/>
    </row>
    <row r="5" spans="1:19" ht="39" customHeight="1" thickBot="1" x14ac:dyDescent="0.3">
      <c r="A5" s="158"/>
      <c r="B5" s="157" t="s">
        <v>419</v>
      </c>
      <c r="C5" s="156" t="s">
        <v>418</v>
      </c>
      <c r="D5" s="245" t="s">
        <v>417</v>
      </c>
      <c r="E5" s="245" t="s">
        <v>416</v>
      </c>
      <c r="F5" s="245" t="s">
        <v>12</v>
      </c>
      <c r="G5" s="245" t="s">
        <v>414</v>
      </c>
      <c r="H5" s="245" t="s">
        <v>412</v>
      </c>
      <c r="I5" s="244" t="s">
        <v>411</v>
      </c>
      <c r="J5" s="244" t="s">
        <v>410</v>
      </c>
      <c r="K5" s="151" t="s">
        <v>409</v>
      </c>
      <c r="L5" s="149">
        <v>2019</v>
      </c>
      <c r="M5" s="243"/>
      <c r="N5" s="242" t="s">
        <v>429</v>
      </c>
      <c r="O5" s="186" t="s">
        <v>428</v>
      </c>
      <c r="P5" s="186" t="s">
        <v>427</v>
      </c>
      <c r="Q5" s="186" t="s">
        <v>1</v>
      </c>
      <c r="R5" s="186" t="s">
        <v>0</v>
      </c>
      <c r="S5" s="241"/>
    </row>
    <row r="6" spans="1:19" ht="115.5" customHeight="1" thickBot="1" x14ac:dyDescent="0.3">
      <c r="A6" s="554">
        <v>1.1000000000000001</v>
      </c>
      <c r="B6" s="557" t="s">
        <v>560</v>
      </c>
      <c r="C6" s="560" t="s">
        <v>467</v>
      </c>
      <c r="D6" s="563" t="s">
        <v>466</v>
      </c>
      <c r="E6" s="240" t="s">
        <v>562</v>
      </c>
      <c r="F6" s="208" t="s">
        <v>464</v>
      </c>
      <c r="G6" s="208">
        <v>2200</v>
      </c>
      <c r="H6" s="125">
        <v>10000</v>
      </c>
      <c r="I6" s="174">
        <v>1</v>
      </c>
      <c r="J6" s="207">
        <v>1</v>
      </c>
      <c r="K6" s="174">
        <f>J6*G6</f>
        <v>2200</v>
      </c>
      <c r="L6" s="125">
        <f>H6*G6</f>
        <v>22000000</v>
      </c>
      <c r="M6" s="201"/>
      <c r="N6" s="236">
        <f>G6*J6</f>
        <v>2200</v>
      </c>
      <c r="O6" s="236">
        <f>N6</f>
        <v>2200</v>
      </c>
      <c r="P6" s="236">
        <v>0</v>
      </c>
      <c r="Q6" s="236">
        <v>0</v>
      </c>
      <c r="R6" s="236">
        <v>0</v>
      </c>
      <c r="S6" s="201"/>
    </row>
    <row r="7" spans="1:19" ht="30.6" customHeight="1" thickBot="1" x14ac:dyDescent="0.3">
      <c r="A7" s="555"/>
      <c r="B7" s="558"/>
      <c r="C7" s="561"/>
      <c r="D7" s="564"/>
      <c r="E7" s="239"/>
      <c r="F7" s="208" t="s">
        <v>53</v>
      </c>
      <c r="G7" s="208">
        <v>1200</v>
      </c>
      <c r="H7" s="125">
        <v>35000</v>
      </c>
      <c r="I7" s="174">
        <v>1</v>
      </c>
      <c r="J7" s="207">
        <v>1.5</v>
      </c>
      <c r="K7" s="174">
        <f>J7*G7</f>
        <v>1800</v>
      </c>
      <c r="L7" s="125">
        <f>H7*G7</f>
        <v>42000000</v>
      </c>
      <c r="N7" s="236">
        <f>G7*J7</f>
        <v>1800</v>
      </c>
      <c r="O7" s="236">
        <f>N7*0.7</f>
        <v>1260</v>
      </c>
      <c r="P7" s="236">
        <f>N7*0.25</f>
        <v>450</v>
      </c>
      <c r="Q7" s="236">
        <f>N7*0.035</f>
        <v>63.000000000000007</v>
      </c>
      <c r="R7" s="236">
        <f>N7*0.015</f>
        <v>27</v>
      </c>
      <c r="S7" s="201"/>
    </row>
    <row r="8" spans="1:19" ht="51" customHeight="1" thickBot="1" x14ac:dyDescent="0.3">
      <c r="A8" s="555"/>
      <c r="B8" s="558"/>
      <c r="C8" s="561"/>
      <c r="D8" s="564"/>
      <c r="E8" s="239" t="s">
        <v>563</v>
      </c>
      <c r="F8" s="208" t="s">
        <v>463</v>
      </c>
      <c r="G8" s="208">
        <v>160</v>
      </c>
      <c r="H8" s="125">
        <v>60000</v>
      </c>
      <c r="I8" s="174">
        <v>2</v>
      </c>
      <c r="J8" s="207">
        <v>1.5</v>
      </c>
      <c r="K8" s="174">
        <f>(J8*G8)/I8</f>
        <v>120</v>
      </c>
      <c r="L8" s="125">
        <f>(H8*G8)/I8</f>
        <v>4800000</v>
      </c>
      <c r="N8" s="236">
        <f>K8</f>
        <v>120</v>
      </c>
      <c r="O8" s="236">
        <f>N8*0.7</f>
        <v>84</v>
      </c>
      <c r="P8" s="236">
        <f>N8*0.25</f>
        <v>30</v>
      </c>
      <c r="Q8" s="236">
        <f>N8*0.035</f>
        <v>4.2</v>
      </c>
      <c r="R8" s="236">
        <f>N8*0.015</f>
        <v>1.7999999999999998</v>
      </c>
      <c r="S8" s="201"/>
    </row>
    <row r="9" spans="1:19" ht="81" customHeight="1" thickBot="1" x14ac:dyDescent="0.3">
      <c r="A9" s="556"/>
      <c r="B9" s="559"/>
      <c r="C9" s="562"/>
      <c r="D9" s="565"/>
      <c r="E9" s="238"/>
      <c r="F9" s="208" t="s">
        <v>337</v>
      </c>
      <c r="G9" s="208">
        <v>110</v>
      </c>
      <c r="H9" s="125">
        <v>50000</v>
      </c>
      <c r="I9" s="174">
        <v>2</v>
      </c>
      <c r="J9" s="174">
        <v>4</v>
      </c>
      <c r="K9" s="174">
        <f>(J9*G9)/I9</f>
        <v>220</v>
      </c>
      <c r="L9" s="125">
        <f>(H9*G9)/I9</f>
        <v>2750000</v>
      </c>
      <c r="N9" s="236">
        <f>K9</f>
        <v>220</v>
      </c>
      <c r="O9" s="236">
        <f>N9*0.5</f>
        <v>110</v>
      </c>
      <c r="P9" s="236">
        <f>N9*0.45</f>
        <v>99</v>
      </c>
      <c r="Q9" s="236">
        <f>N9*0.035</f>
        <v>7.7000000000000011</v>
      </c>
      <c r="R9" s="236">
        <f>N9*0.015</f>
        <v>3.3</v>
      </c>
      <c r="S9" s="201"/>
    </row>
    <row r="10" spans="1:19" ht="122.25" customHeight="1" thickBot="1" x14ac:dyDescent="0.3">
      <c r="A10" s="235"/>
      <c r="B10" s="128" t="s">
        <v>462</v>
      </c>
      <c r="C10" s="127"/>
      <c r="D10" s="127"/>
      <c r="E10" s="234"/>
      <c r="F10" s="234"/>
      <c r="G10" s="234"/>
      <c r="H10" s="203"/>
      <c r="I10" s="233"/>
      <c r="J10" s="232" t="s">
        <v>461</v>
      </c>
      <c r="K10" s="174"/>
      <c r="L10" s="232" t="s">
        <v>551</v>
      </c>
      <c r="N10" s="227">
        <f>SUM(N6:N9)</f>
        <v>4340</v>
      </c>
      <c r="O10" s="228">
        <f>SUM(O6:O9)</f>
        <v>3654</v>
      </c>
      <c r="P10" s="228">
        <f>SUM(P6:P9)</f>
        <v>579</v>
      </c>
      <c r="Q10" s="228">
        <f>SUM(Q6:Q9)</f>
        <v>74.900000000000006</v>
      </c>
      <c r="R10" s="228">
        <f>SUM(R6:R9)</f>
        <v>32.1</v>
      </c>
      <c r="S10" s="201"/>
    </row>
    <row r="11" spans="1:19" ht="47.45" customHeight="1" thickBot="1" x14ac:dyDescent="0.3">
      <c r="A11" s="552">
        <v>1.2</v>
      </c>
      <c r="B11" s="566" t="s">
        <v>458</v>
      </c>
      <c r="C11" s="568"/>
      <c r="D11" s="548" t="s">
        <v>457</v>
      </c>
      <c r="E11" s="550" t="s">
        <v>568</v>
      </c>
      <c r="F11" s="208" t="s">
        <v>455</v>
      </c>
      <c r="G11" s="208">
        <v>16</v>
      </c>
      <c r="H11" s="223">
        <v>2000000</v>
      </c>
      <c r="I11" s="174">
        <v>2</v>
      </c>
      <c r="J11" s="174">
        <v>102.625</v>
      </c>
      <c r="K11" s="174">
        <f t="shared" ref="K11:K12" si="0">(J11*G11)/I11</f>
        <v>821</v>
      </c>
      <c r="L11" s="123">
        <f>(H11*G11*0.6)</f>
        <v>19200000</v>
      </c>
      <c r="M11" s="224"/>
      <c r="N11" s="236">
        <f>K11</f>
        <v>821</v>
      </c>
      <c r="O11" s="219">
        <f>N11*0.5</f>
        <v>410.5</v>
      </c>
      <c r="P11" s="219">
        <f>N11*0.45</f>
        <v>369.45</v>
      </c>
      <c r="Q11" s="219">
        <f>N11*0.035</f>
        <v>28.735000000000003</v>
      </c>
      <c r="R11" s="219">
        <f>N11*0.015</f>
        <v>12.315</v>
      </c>
    </row>
    <row r="12" spans="1:19" ht="47.45" customHeight="1" thickBot="1" x14ac:dyDescent="0.3">
      <c r="A12" s="553"/>
      <c r="B12" s="567"/>
      <c r="C12" s="569"/>
      <c r="D12" s="549"/>
      <c r="E12" s="551"/>
      <c r="F12" s="208" t="s">
        <v>453</v>
      </c>
      <c r="G12" s="208">
        <v>4</v>
      </c>
      <c r="H12" s="223">
        <v>6000000</v>
      </c>
      <c r="I12" s="174">
        <v>2</v>
      </c>
      <c r="J12" s="174">
        <v>307.75</v>
      </c>
      <c r="K12" s="174">
        <f t="shared" si="0"/>
        <v>615.5</v>
      </c>
      <c r="L12" s="123">
        <f>(H12*G12*0.6)</f>
        <v>14400000</v>
      </c>
      <c r="M12" s="206"/>
      <c r="N12" s="236">
        <f>K12</f>
        <v>615.5</v>
      </c>
      <c r="O12" s="219">
        <f>N12*0.5</f>
        <v>307.75</v>
      </c>
      <c r="P12" s="219">
        <f>N12*0.45</f>
        <v>276.97500000000002</v>
      </c>
      <c r="Q12" s="219">
        <f>N12*0.035</f>
        <v>21.5425</v>
      </c>
      <c r="R12" s="219">
        <f>N12*0.015</f>
        <v>9.2324999999999999</v>
      </c>
      <c r="S12" s="391"/>
    </row>
    <row r="13" spans="1:19" ht="66.75" customHeight="1" thickBot="1" x14ac:dyDescent="0.3">
      <c r="A13" s="129"/>
      <c r="B13" s="128" t="s">
        <v>449</v>
      </c>
      <c r="C13" s="127"/>
      <c r="D13" s="127"/>
      <c r="E13" s="127"/>
      <c r="F13" s="127"/>
      <c r="G13" s="127"/>
      <c r="H13" s="203"/>
      <c r="I13" s="174"/>
      <c r="J13" s="174"/>
      <c r="K13" s="203" t="s">
        <v>553</v>
      </c>
      <c r="L13" s="216" t="s">
        <v>446</v>
      </c>
      <c r="M13" s="206"/>
      <c r="N13" s="392">
        <f>SUM(N11:N12)</f>
        <v>1436.5</v>
      </c>
      <c r="O13" s="392">
        <f t="shared" ref="O13:R13" si="1">SUM(O11:O12)</f>
        <v>718.25</v>
      </c>
      <c r="P13" s="392">
        <f t="shared" si="1"/>
        <v>646.42499999999995</v>
      </c>
      <c r="Q13" s="392">
        <f t="shared" si="1"/>
        <v>50.277500000000003</v>
      </c>
      <c r="R13" s="392">
        <f t="shared" si="1"/>
        <v>21.547499999999999</v>
      </c>
    </row>
    <row r="14" spans="1:19" ht="194.25" customHeight="1" thickBot="1" x14ac:dyDescent="0.3">
      <c r="A14" s="129">
        <v>1.3</v>
      </c>
      <c r="B14" s="138" t="s">
        <v>443</v>
      </c>
      <c r="C14" s="210"/>
      <c r="D14" s="209" t="s">
        <v>442</v>
      </c>
      <c r="E14" s="208" t="s">
        <v>564</v>
      </c>
      <c r="F14" s="136" t="s">
        <v>565</v>
      </c>
      <c r="G14" s="208">
        <v>251</v>
      </c>
      <c r="H14" s="125">
        <v>337500</v>
      </c>
      <c r="I14" s="207">
        <v>1.5</v>
      </c>
      <c r="J14" s="174">
        <v>30</v>
      </c>
      <c r="K14" s="174">
        <f>G14*J14</f>
        <v>7530</v>
      </c>
      <c r="L14" s="123">
        <f>H14*G14</f>
        <v>84712500</v>
      </c>
      <c r="M14" s="206"/>
      <c r="N14" s="393">
        <v>33885</v>
      </c>
      <c r="O14" s="394">
        <f>N14*0.5</f>
        <v>16942.5</v>
      </c>
      <c r="P14" s="394">
        <f>N14*0.45</f>
        <v>15248.25</v>
      </c>
      <c r="Q14" s="394">
        <f>N14*0.035</f>
        <v>1185.9750000000001</v>
      </c>
      <c r="R14" s="394">
        <f>N14*0.015</f>
        <v>508.27499999999998</v>
      </c>
    </row>
    <row r="15" spans="1:19" ht="39" customHeight="1" thickBot="1" x14ac:dyDescent="0.3">
      <c r="A15" s="129"/>
      <c r="B15" s="128" t="s">
        <v>439</v>
      </c>
      <c r="C15" s="127"/>
      <c r="D15" s="127"/>
      <c r="E15" s="127"/>
      <c r="F15" s="127"/>
      <c r="G15" s="127"/>
      <c r="H15" s="203"/>
      <c r="I15" s="174"/>
      <c r="J15" s="174" t="s">
        <v>437</v>
      </c>
      <c r="K15" s="174" t="s">
        <v>436</v>
      </c>
      <c r="L15" s="202" t="s">
        <v>566</v>
      </c>
    </row>
    <row r="16" spans="1:19" ht="105.75" customHeight="1" thickBot="1" x14ac:dyDescent="0.3">
      <c r="A16" s="200">
        <v>2</v>
      </c>
      <c r="B16" s="199" t="s">
        <v>432</v>
      </c>
      <c r="C16" s="198"/>
      <c r="D16" s="199" t="s">
        <v>569</v>
      </c>
      <c r="E16" s="198" t="s">
        <v>430</v>
      </c>
      <c r="F16" s="197"/>
      <c r="G16" s="196"/>
      <c r="H16" s="195"/>
      <c r="I16" s="194"/>
      <c r="J16" s="193"/>
      <c r="K16" s="192"/>
      <c r="L16" s="191">
        <f>SUM(L18:L19)</f>
        <v>17500000</v>
      </c>
      <c r="M16" s="189"/>
      <c r="N16" s="189"/>
      <c r="O16" s="189"/>
      <c r="P16" s="189"/>
      <c r="Q16" s="189"/>
      <c r="R16" s="189"/>
    </row>
    <row r="17" spans="1:19" ht="39" customHeight="1" thickBot="1" x14ac:dyDescent="0.3">
      <c r="A17" s="158"/>
      <c r="B17" s="157" t="s">
        <v>419</v>
      </c>
      <c r="C17" s="156" t="s">
        <v>418</v>
      </c>
      <c r="D17" s="149" t="s">
        <v>417</v>
      </c>
      <c r="E17" s="149" t="s">
        <v>416</v>
      </c>
      <c r="F17" s="149" t="s">
        <v>12</v>
      </c>
      <c r="G17" s="149"/>
      <c r="H17" s="149" t="s">
        <v>412</v>
      </c>
      <c r="I17" s="188" t="s">
        <v>411</v>
      </c>
      <c r="J17" s="188" t="s">
        <v>410</v>
      </c>
      <c r="K17" s="151" t="s">
        <v>409</v>
      </c>
      <c r="L17" s="149">
        <v>2019</v>
      </c>
      <c r="M17" s="147"/>
      <c r="N17" s="187" t="s">
        <v>429</v>
      </c>
      <c r="O17" s="186" t="s">
        <v>428</v>
      </c>
      <c r="P17" s="186" t="s">
        <v>427</v>
      </c>
      <c r="Q17" s="186" t="s">
        <v>1</v>
      </c>
      <c r="R17" s="186" t="s">
        <v>0</v>
      </c>
    </row>
    <row r="18" spans="1:19" ht="75" customHeight="1" thickBot="1" x14ac:dyDescent="0.3">
      <c r="A18" s="178">
        <v>2.1</v>
      </c>
      <c r="B18" s="137" t="s">
        <v>426</v>
      </c>
      <c r="C18" s="185"/>
      <c r="D18" s="172" t="s">
        <v>425</v>
      </c>
      <c r="E18" s="172"/>
      <c r="F18" s="170"/>
      <c r="G18" s="184">
        <v>10000</v>
      </c>
      <c r="H18" s="183">
        <v>1750</v>
      </c>
      <c r="I18" s="182">
        <v>0.2</v>
      </c>
      <c r="J18" s="207">
        <v>0.2</v>
      </c>
      <c r="K18" s="390">
        <f>G18*J18</f>
        <v>2000</v>
      </c>
      <c r="L18" s="123">
        <f>H18*G18*0.7</f>
        <v>12250000</v>
      </c>
      <c r="M18" s="170"/>
      <c r="N18" s="180">
        <f>G18</f>
        <v>10000</v>
      </c>
      <c r="O18" s="236">
        <f>N18*0.7</f>
        <v>7000</v>
      </c>
      <c r="P18" s="236">
        <f>N18*0.25</f>
        <v>2500</v>
      </c>
      <c r="Q18" s="236">
        <f>N18*0.035</f>
        <v>350.00000000000006</v>
      </c>
      <c r="R18" s="236">
        <f>N18*0.015</f>
        <v>150</v>
      </c>
    </row>
    <row r="19" spans="1:19" ht="85.5" customHeight="1" thickBot="1" x14ac:dyDescent="0.3">
      <c r="A19" s="178">
        <v>2.2000000000000002</v>
      </c>
      <c r="B19" s="138" t="s">
        <v>571</v>
      </c>
      <c r="C19" s="177"/>
      <c r="D19" s="145" t="s">
        <v>570</v>
      </c>
      <c r="E19" s="172"/>
      <c r="F19" s="176"/>
      <c r="G19" s="400">
        <v>11000</v>
      </c>
      <c r="H19" s="407">
        <v>477.27272727272725</v>
      </c>
      <c r="I19" s="408">
        <v>0.2</v>
      </c>
      <c r="J19" s="409"/>
      <c r="K19" s="410"/>
      <c r="L19" s="123">
        <f>H18*G18*0.3</f>
        <v>5250000</v>
      </c>
      <c r="M19" s="120"/>
      <c r="N19" s="120"/>
      <c r="O19" s="120"/>
      <c r="P19" s="120"/>
      <c r="Q19" s="120"/>
      <c r="R19" s="120"/>
    </row>
    <row r="20" spans="1:19" ht="85.5" customHeight="1" thickBot="1" x14ac:dyDescent="0.3">
      <c r="A20" s="175"/>
      <c r="B20" s="145" t="s">
        <v>572</v>
      </c>
      <c r="C20" s="145" t="s">
        <v>572</v>
      </c>
      <c r="D20" s="172"/>
      <c r="E20" s="172"/>
      <c r="F20" s="172"/>
      <c r="G20" s="172"/>
      <c r="H20" s="172"/>
      <c r="I20" s="174"/>
      <c r="J20" s="174"/>
      <c r="K20" s="173"/>
      <c r="L20" s="172"/>
      <c r="M20" s="120"/>
      <c r="N20" s="120"/>
      <c r="O20" s="120"/>
      <c r="P20" s="120"/>
      <c r="Q20" s="120"/>
      <c r="R20" s="120"/>
    </row>
    <row r="21" spans="1:19" ht="104.25" customHeight="1" thickBot="1" x14ac:dyDescent="0.3">
      <c r="A21" s="169">
        <v>3</v>
      </c>
      <c r="B21" s="168" t="s">
        <v>421</v>
      </c>
      <c r="C21" s="167"/>
      <c r="D21" s="166" t="s">
        <v>420</v>
      </c>
      <c r="E21" s="165"/>
      <c r="F21" s="165"/>
      <c r="G21" s="165"/>
      <c r="H21" s="164"/>
      <c r="I21" s="163"/>
      <c r="J21" s="162"/>
      <c r="K21" s="161">
        <f>K23+K24</f>
        <v>0</v>
      </c>
      <c r="L21" s="160">
        <f>L23+L24</f>
        <v>7000000</v>
      </c>
      <c r="M21" s="120"/>
      <c r="N21" s="120"/>
      <c r="O21" s="120"/>
      <c r="P21" s="120"/>
      <c r="Q21" s="120"/>
      <c r="R21" s="120"/>
    </row>
    <row r="22" spans="1:19" ht="39" customHeight="1" thickBot="1" x14ac:dyDescent="0.3">
      <c r="A22" s="158"/>
      <c r="B22" s="157" t="s">
        <v>419</v>
      </c>
      <c r="C22" s="156" t="s">
        <v>418</v>
      </c>
      <c r="D22" s="150" t="s">
        <v>417</v>
      </c>
      <c r="E22" s="155" t="s">
        <v>416</v>
      </c>
      <c r="F22" s="154" t="s">
        <v>12</v>
      </c>
      <c r="G22" s="154" t="s">
        <v>414</v>
      </c>
      <c r="H22" s="154" t="s">
        <v>412</v>
      </c>
      <c r="I22" s="153" t="s">
        <v>411</v>
      </c>
      <c r="J22" s="152" t="s">
        <v>410</v>
      </c>
      <c r="K22" s="151" t="s">
        <v>409</v>
      </c>
      <c r="L22" s="149">
        <v>2019</v>
      </c>
      <c r="M22" s="120"/>
      <c r="N22" s="120"/>
      <c r="O22" s="120"/>
      <c r="P22" s="120"/>
      <c r="Q22" s="120"/>
      <c r="R22" s="120"/>
    </row>
    <row r="23" spans="1:19" ht="228" customHeight="1" thickBot="1" x14ac:dyDescent="0.3">
      <c r="A23" s="129">
        <v>3.1</v>
      </c>
      <c r="B23" s="146" t="s">
        <v>407</v>
      </c>
      <c r="C23" s="128" t="s">
        <v>573</v>
      </c>
      <c r="D23" s="145" t="s">
        <v>574</v>
      </c>
      <c r="E23" s="144">
        <v>7</v>
      </c>
      <c r="F23" s="143"/>
      <c r="G23" s="142" t="s">
        <v>552</v>
      </c>
      <c r="H23" s="141"/>
      <c r="I23" s="140"/>
      <c r="J23" s="139"/>
      <c r="K23" s="123"/>
      <c r="L23" s="123">
        <f>'[1]Outcome 3'!D11</f>
        <v>2500000</v>
      </c>
      <c r="M23" s="120"/>
      <c r="N23" s="120"/>
      <c r="O23" s="120"/>
      <c r="P23" s="120"/>
      <c r="Q23" s="120"/>
      <c r="R23" s="120"/>
    </row>
    <row r="24" spans="1:19" ht="90.75" customHeight="1" thickBot="1" x14ac:dyDescent="0.3">
      <c r="A24" s="129">
        <v>3.2</v>
      </c>
      <c r="B24" s="138" t="s">
        <v>403</v>
      </c>
      <c r="C24" s="137" t="s">
        <v>140</v>
      </c>
      <c r="D24" s="136" t="s">
        <v>140</v>
      </c>
      <c r="E24" s="135">
        <v>6</v>
      </c>
      <c r="F24" s="135"/>
      <c r="G24" s="135">
        <v>6</v>
      </c>
      <c r="H24" s="134"/>
      <c r="I24" s="133"/>
      <c r="J24" s="124"/>
      <c r="K24" s="123"/>
      <c r="L24" s="123">
        <v>4500000</v>
      </c>
      <c r="M24" s="120"/>
      <c r="N24" s="120"/>
      <c r="O24" s="120"/>
      <c r="P24" s="120"/>
      <c r="Q24" s="120"/>
      <c r="R24" s="120"/>
      <c r="S24" s="120"/>
    </row>
    <row r="25" spans="1:19" ht="177" customHeight="1" thickBot="1" x14ac:dyDescent="0.3">
      <c r="A25" s="129"/>
      <c r="B25" s="128" t="s">
        <v>402</v>
      </c>
      <c r="C25" s="127"/>
      <c r="D25" s="127"/>
      <c r="E25" s="127"/>
      <c r="F25" s="127"/>
      <c r="G25" s="126"/>
      <c r="H25" s="125" t="s">
        <v>401</v>
      </c>
      <c r="I25" s="124"/>
      <c r="J25" s="124"/>
      <c r="K25" s="124"/>
      <c r="L25" s="123"/>
      <c r="M25" s="120"/>
      <c r="N25" s="120"/>
      <c r="O25" s="120"/>
      <c r="P25" s="120"/>
      <c r="Q25" s="120"/>
      <c r="R25" s="120"/>
      <c r="S25" s="120"/>
    </row>
  </sheetData>
  <mergeCells count="9">
    <mergeCell ref="D11:D12"/>
    <mergeCell ref="E11:E12"/>
    <mergeCell ref="A11:A12"/>
    <mergeCell ref="A6:A9"/>
    <mergeCell ref="B6:B9"/>
    <mergeCell ref="C6:C9"/>
    <mergeCell ref="D6:D9"/>
    <mergeCell ref="B11:B12"/>
    <mergeCell ref="C11:C12"/>
  </mergeCells>
  <pageMargins left="0.25" right="0.25" top="0.75" bottom="0.75" header="0.3" footer="0.3"/>
  <pageSetup paperSize="9" scale="33" fitToHeight="0" orientation="landscape"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25"/>
  <sheetViews>
    <sheetView zoomScale="60" zoomScaleNormal="60" zoomScalePageLayoutView="70" workbookViewId="0">
      <pane xSplit="5" ySplit="5" topLeftCell="AA6" activePane="bottomRight" state="frozen"/>
      <selection pane="topRight" activeCell="F1" sqref="F1"/>
      <selection pane="bottomLeft" activeCell="A6" sqref="A6"/>
      <selection pane="bottomRight" activeCell="AI9" sqref="AI9"/>
    </sheetView>
  </sheetViews>
  <sheetFormatPr defaultColWidth="10.140625" defaultRowHeight="15.75" x14ac:dyDescent="0.25"/>
  <cols>
    <col min="1" max="1" width="8.5703125" style="119" customWidth="1"/>
    <col min="2" max="2" width="55.7109375" style="115" customWidth="1"/>
    <col min="3" max="3" width="49.140625" style="115" customWidth="1"/>
    <col min="4" max="4" width="37.140625" style="118" customWidth="1"/>
    <col min="5" max="5" width="39.5703125" style="117" customWidth="1"/>
    <col min="6" max="6" width="25.85546875" style="117" customWidth="1"/>
    <col min="7" max="13" width="30.140625" style="117" customWidth="1"/>
    <col min="14" max="14" width="26.42578125" style="116" customWidth="1"/>
    <col min="15" max="17" width="26.140625" style="116" customWidth="1"/>
    <col min="18" max="18" width="23.85546875" style="115" customWidth="1"/>
    <col min="19" max="19" width="16.42578125" style="115" bestFit="1" customWidth="1"/>
    <col min="20" max="20" width="12.42578125" style="115" customWidth="1"/>
    <col min="21" max="21" width="15.28515625" style="115" customWidth="1"/>
    <col min="22" max="22" width="10.140625" style="115" customWidth="1"/>
    <col min="23" max="23" width="19.28515625" style="115" customWidth="1"/>
    <col min="24" max="24" width="12.140625" style="115" customWidth="1"/>
    <col min="25" max="25" width="17.5703125" style="115" customWidth="1"/>
    <col min="26" max="26" width="22.42578125" style="115" bestFit="1" customWidth="1"/>
    <col min="27" max="36" width="22.42578125" style="115" customWidth="1"/>
    <col min="37" max="37" width="15" style="115" customWidth="1"/>
    <col min="38" max="16384" width="10.140625" style="115"/>
  </cols>
  <sheetData>
    <row r="1" spans="1:38" ht="26.25" customHeight="1" x14ac:dyDescent="0.3">
      <c r="A1" s="277" t="s">
        <v>478</v>
      </c>
      <c r="B1" s="276"/>
      <c r="C1" s="276"/>
      <c r="D1" s="275"/>
      <c r="E1" s="274"/>
      <c r="F1" s="274"/>
      <c r="G1" s="274"/>
      <c r="H1" s="274"/>
      <c r="I1" s="274"/>
      <c r="J1" s="274"/>
      <c r="K1" s="274"/>
      <c r="L1" s="274"/>
      <c r="M1" s="274"/>
      <c r="N1" s="273"/>
      <c r="O1" s="273"/>
      <c r="P1" s="273"/>
      <c r="Q1" s="273"/>
      <c r="R1" s="271" t="s">
        <v>477</v>
      </c>
      <c r="S1" s="272"/>
      <c r="T1" s="271"/>
      <c r="U1" s="271"/>
      <c r="V1" s="271">
        <f>(S2+AA2+AG2)/3</f>
        <v>8071.9230769230771</v>
      </c>
      <c r="W1" s="571">
        <f>S4/SUM(S4:V4)</f>
        <v>0.58123176662634313</v>
      </c>
    </row>
    <row r="2" spans="1:38" ht="24" customHeight="1" thickBot="1" x14ac:dyDescent="0.35">
      <c r="A2" s="270" t="s">
        <v>476</v>
      </c>
      <c r="B2" s="264"/>
      <c r="C2" s="264"/>
      <c r="D2" s="263"/>
      <c r="E2" s="262"/>
      <c r="F2" s="262"/>
      <c r="G2" s="262"/>
      <c r="H2" s="262"/>
      <c r="I2" s="262"/>
      <c r="J2" s="262"/>
      <c r="K2" s="262"/>
      <c r="L2" s="262"/>
      <c r="M2" s="262"/>
      <c r="N2" s="269"/>
      <c r="O2" s="268">
        <v>2018</v>
      </c>
      <c r="P2" s="268">
        <v>2019</v>
      </c>
      <c r="Q2" s="268">
        <v>2020</v>
      </c>
      <c r="R2" s="267" t="s">
        <v>452</v>
      </c>
      <c r="S2" s="266">
        <f>S3+T3+U3+V3</f>
        <v>8011.9230769230753</v>
      </c>
      <c r="W2" s="572"/>
      <c r="Y2" s="258">
        <f>40000000/21000000</f>
        <v>1.9047619047619047</v>
      </c>
      <c r="Z2" s="267" t="s">
        <v>451</v>
      </c>
      <c r="AA2" s="266">
        <f>AA3+AB3+AC3+AD3</f>
        <v>7996.9230769230771</v>
      </c>
      <c r="AF2" s="267" t="s">
        <v>450</v>
      </c>
      <c r="AG2" s="266">
        <f>AG3+AH3+AI3+AJ3</f>
        <v>8206.923076923078</v>
      </c>
    </row>
    <row r="3" spans="1:38" ht="37.5" customHeight="1" thickBot="1" x14ac:dyDescent="0.3">
      <c r="A3" s="265"/>
      <c r="B3" s="264"/>
      <c r="C3" s="264"/>
      <c r="D3" s="263"/>
      <c r="E3" s="262"/>
      <c r="F3" s="262"/>
      <c r="G3" s="262"/>
      <c r="H3" s="262"/>
      <c r="I3" s="262"/>
      <c r="J3" s="262"/>
      <c r="K3" s="262"/>
      <c r="L3" s="262"/>
      <c r="M3" s="262"/>
      <c r="N3" s="261" t="s">
        <v>408</v>
      </c>
      <c r="O3" s="260">
        <f>O4+O16+O21</f>
        <v>207875000</v>
      </c>
      <c r="P3" s="259">
        <f>P4+P16+P21</f>
        <v>200325000</v>
      </c>
      <c r="Q3" s="259">
        <f>Q4+Q16+Q21</f>
        <v>189225000</v>
      </c>
      <c r="R3" s="257" t="s">
        <v>475</v>
      </c>
      <c r="S3" s="256">
        <f>S10+S11+S12</f>
        <v>5934.2179487179483</v>
      </c>
      <c r="T3" s="256">
        <f>T10+T11+T12</f>
        <v>1782.1089743589741</v>
      </c>
      <c r="U3" s="256">
        <f>U10+U11+U12</f>
        <v>208.81730769230771</v>
      </c>
      <c r="V3" s="256">
        <f>V10+V11+V12</f>
        <v>86.77884615384616</v>
      </c>
      <c r="W3" s="572"/>
      <c r="Y3" s="258">
        <f>19000000/40000000</f>
        <v>0.47499999999999998</v>
      </c>
      <c r="Z3" s="257" t="s">
        <v>474</v>
      </c>
      <c r="AA3" s="256">
        <f>AA10+AA11+AA12</f>
        <v>5901.3846153846152</v>
      </c>
      <c r="AB3" s="256">
        <f>AB10+AB11+AB12</f>
        <v>1795.136752136752</v>
      </c>
      <c r="AC3" s="256">
        <f>AC10+AC11+AC12</f>
        <v>211.97008547008548</v>
      </c>
      <c r="AD3" s="256">
        <f>AD10+AD11+AD12</f>
        <v>88.431623931623932</v>
      </c>
      <c r="AF3" s="257" t="s">
        <v>473</v>
      </c>
      <c r="AG3" s="256">
        <f>AG10+AG11+AG12</f>
        <v>6011.0512820512822</v>
      </c>
      <c r="AH3" s="256">
        <f>AH10+AH11+AH12</f>
        <v>1876.9145299145298</v>
      </c>
      <c r="AI3" s="256">
        <f>AI10+AI11+AI12</f>
        <v>224.74786324786325</v>
      </c>
      <c r="AJ3" s="256">
        <f>AJ10+AJ11+AJ12</f>
        <v>94.209401709401703</v>
      </c>
    </row>
    <row r="4" spans="1:38" ht="105.75" customHeight="1" thickBot="1" x14ac:dyDescent="0.3">
      <c r="A4" s="255">
        <v>1</v>
      </c>
      <c r="B4" s="254" t="s">
        <v>368</v>
      </c>
      <c r="C4" s="253"/>
      <c r="D4" s="254" t="s">
        <v>47</v>
      </c>
      <c r="E4" s="253"/>
      <c r="F4" s="253"/>
      <c r="G4" s="253"/>
      <c r="H4" s="253"/>
      <c r="I4" s="253"/>
      <c r="J4" s="253"/>
      <c r="K4" s="252"/>
      <c r="L4" s="252"/>
      <c r="M4" s="251" t="s">
        <v>472</v>
      </c>
      <c r="N4" s="250"/>
      <c r="O4" s="249">
        <f>O6+O7+O8+O9+O11+O12+O14</f>
        <v>170125000</v>
      </c>
      <c r="P4" s="249">
        <f>P6+P7+P8+P9+P11+P12+P14</f>
        <v>162575000</v>
      </c>
      <c r="Q4" s="248">
        <f>Q6+Q7+Q8+Q9+Q11+Q12+Q14</f>
        <v>151475000</v>
      </c>
      <c r="R4" s="247" t="s">
        <v>470</v>
      </c>
      <c r="S4" s="236">
        <f>S10+S11+S12+S14+S18</f>
        <v>35259.217948717953</v>
      </c>
      <c r="T4" s="236">
        <f>T10+T11+T12+T14+T18</f>
        <v>22475.108974358973</v>
      </c>
      <c r="U4" s="236">
        <f>U10+U11+U12+U14+U18</f>
        <v>2051.8173076923076</v>
      </c>
      <c r="V4" s="236">
        <f>V10+V11+V12+V14+V18</f>
        <v>876.77884615384619</v>
      </c>
      <c r="W4" s="572"/>
      <c r="X4" s="115" t="s">
        <v>471</v>
      </c>
      <c r="Y4" s="243"/>
      <c r="Z4" s="246" t="s">
        <v>470</v>
      </c>
      <c r="AA4" s="236">
        <f>AA10+AA11+AA12+AA14+AA18</f>
        <v>35226.384615384617</v>
      </c>
      <c r="AB4" s="236">
        <f>AB10+AB11+AB12+AB14+AB18</f>
        <v>22488.13675213675</v>
      </c>
      <c r="AC4" s="236">
        <f>AC10+AC11+AC12+AC14+AC18</f>
        <v>2054.9700854700855</v>
      </c>
      <c r="AD4" s="236">
        <f>AD10+AD11+AD12+AD14+AD18</f>
        <v>878.4316239316239</v>
      </c>
      <c r="AE4" s="243"/>
      <c r="AF4" s="246" t="s">
        <v>470</v>
      </c>
      <c r="AG4" s="236">
        <f>AG10+AG11+AG12+AG14+AG18</f>
        <v>35336.051282051281</v>
      </c>
      <c r="AH4" s="236">
        <f>AH10+AH11+AH12+AH14+AH18</f>
        <v>22569.914529914531</v>
      </c>
      <c r="AI4" s="236">
        <f>AI10+AI11+AI12+AI14+AI18</f>
        <v>2067.7478632478633</v>
      </c>
      <c r="AJ4" s="236">
        <f>AJ10+AJ11+AJ12+AJ14+AJ18</f>
        <v>884.20940170940173</v>
      </c>
    </row>
    <row r="5" spans="1:38" s="147" customFormat="1" ht="39" customHeight="1" thickBot="1" x14ac:dyDescent="0.3">
      <c r="A5" s="158"/>
      <c r="B5" s="157" t="s">
        <v>419</v>
      </c>
      <c r="C5" s="156" t="s">
        <v>418</v>
      </c>
      <c r="D5" s="245" t="s">
        <v>417</v>
      </c>
      <c r="E5" s="245" t="s">
        <v>416</v>
      </c>
      <c r="F5" s="245" t="s">
        <v>12</v>
      </c>
      <c r="G5" s="245" t="s">
        <v>415</v>
      </c>
      <c r="H5" s="245" t="s">
        <v>414</v>
      </c>
      <c r="I5" s="245" t="s">
        <v>413</v>
      </c>
      <c r="J5" s="245" t="s">
        <v>412</v>
      </c>
      <c r="K5" s="244" t="s">
        <v>411</v>
      </c>
      <c r="L5" s="244" t="s">
        <v>410</v>
      </c>
      <c r="M5" s="151" t="s">
        <v>409</v>
      </c>
      <c r="N5" s="149" t="s">
        <v>408</v>
      </c>
      <c r="O5" s="149">
        <v>2018</v>
      </c>
      <c r="P5" s="149">
        <v>2019</v>
      </c>
      <c r="Q5" s="149">
        <v>2020</v>
      </c>
      <c r="R5" s="187" t="s">
        <v>469</v>
      </c>
      <c r="S5" s="186" t="s">
        <v>428</v>
      </c>
      <c r="T5" s="186" t="s">
        <v>427</v>
      </c>
      <c r="U5" s="186" t="s">
        <v>1</v>
      </c>
      <c r="V5" s="186" t="s">
        <v>0</v>
      </c>
      <c r="W5" s="572"/>
      <c r="X5" s="115"/>
      <c r="Y5" s="243"/>
      <c r="Z5" s="242" t="s">
        <v>429</v>
      </c>
      <c r="AA5" s="186" t="s">
        <v>428</v>
      </c>
      <c r="AB5" s="186" t="s">
        <v>427</v>
      </c>
      <c r="AC5" s="186" t="s">
        <v>1</v>
      </c>
      <c r="AD5" s="186" t="s">
        <v>0</v>
      </c>
      <c r="AE5" s="241"/>
      <c r="AF5" s="186" t="s">
        <v>429</v>
      </c>
      <c r="AG5" s="186" t="str">
        <f>AA5</f>
        <v>Leb</v>
      </c>
      <c r="AH5" s="186" t="str">
        <f>AB5</f>
        <v>Syr</v>
      </c>
      <c r="AI5" s="186" t="str">
        <f>AC5</f>
        <v>PRL</v>
      </c>
      <c r="AJ5" s="186" t="str">
        <f>AD5</f>
        <v>PRS</v>
      </c>
    </row>
    <row r="6" spans="1:38" ht="115.5" customHeight="1" thickBot="1" x14ac:dyDescent="0.3">
      <c r="A6" s="554">
        <v>1.1000000000000001</v>
      </c>
      <c r="B6" s="557" t="s">
        <v>468</v>
      </c>
      <c r="C6" s="560" t="s">
        <v>467</v>
      </c>
      <c r="D6" s="563" t="s">
        <v>466</v>
      </c>
      <c r="E6" s="240" t="s">
        <v>465</v>
      </c>
      <c r="F6" s="208" t="s">
        <v>464</v>
      </c>
      <c r="G6" s="208">
        <v>2000</v>
      </c>
      <c r="H6" s="208">
        <v>1900</v>
      </c>
      <c r="I6" s="208">
        <v>1750</v>
      </c>
      <c r="J6" s="125">
        <v>10000</v>
      </c>
      <c r="K6" s="174">
        <v>1</v>
      </c>
      <c r="L6" s="207">
        <v>1</v>
      </c>
      <c r="M6" s="174">
        <f>L6*G6</f>
        <v>2000</v>
      </c>
      <c r="N6" s="125">
        <f>O6+P6+Q6</f>
        <v>56500000</v>
      </c>
      <c r="O6" s="125">
        <f>J6*G6</f>
        <v>20000000</v>
      </c>
      <c r="P6" s="125">
        <f>J6*H6</f>
        <v>19000000</v>
      </c>
      <c r="Q6" s="125">
        <f>J6*I6</f>
        <v>17500000</v>
      </c>
      <c r="R6" s="237">
        <f>M6-SUM(S6:V6)</f>
        <v>0</v>
      </c>
      <c r="S6" s="236">
        <f>M6</f>
        <v>2000</v>
      </c>
      <c r="T6" s="236">
        <v>0</v>
      </c>
      <c r="U6" s="236">
        <v>0</v>
      </c>
      <c r="V6" s="236">
        <v>0</v>
      </c>
      <c r="W6" s="572"/>
      <c r="Y6" s="201">
        <f>18372+T11+T12+T18</f>
        <v>23096.358974358973</v>
      </c>
      <c r="Z6" s="236">
        <f>H6*L6</f>
        <v>1900</v>
      </c>
      <c r="AA6" s="236">
        <f>Z6</f>
        <v>1900</v>
      </c>
      <c r="AB6" s="236">
        <v>0</v>
      </c>
      <c r="AC6" s="236">
        <v>0</v>
      </c>
      <c r="AD6" s="236">
        <v>0</v>
      </c>
      <c r="AE6" s="201"/>
      <c r="AF6" s="236">
        <f>I6*L6</f>
        <v>1750</v>
      </c>
      <c r="AG6" s="236">
        <f>AF6</f>
        <v>1750</v>
      </c>
      <c r="AH6" s="236">
        <v>0</v>
      </c>
      <c r="AI6" s="236">
        <f>AC6</f>
        <v>0</v>
      </c>
      <c r="AJ6" s="236">
        <f>AD6</f>
        <v>0</v>
      </c>
    </row>
    <row r="7" spans="1:38" ht="30.6" customHeight="1" thickBot="1" x14ac:dyDescent="0.3">
      <c r="A7" s="555"/>
      <c r="B7" s="558"/>
      <c r="C7" s="561"/>
      <c r="D7" s="564"/>
      <c r="E7" s="239"/>
      <c r="F7" s="208" t="s">
        <v>53</v>
      </c>
      <c r="G7" s="208">
        <v>850</v>
      </c>
      <c r="H7" s="208">
        <v>900</v>
      </c>
      <c r="I7" s="208">
        <v>1000</v>
      </c>
      <c r="J7" s="125">
        <v>35000</v>
      </c>
      <c r="K7" s="174">
        <v>1</v>
      </c>
      <c r="L7" s="207">
        <v>2.5</v>
      </c>
      <c r="M7" s="174">
        <f>L7*G7</f>
        <v>2125</v>
      </c>
      <c r="N7" s="125">
        <f>O7+P7+Q7</f>
        <v>96250000</v>
      </c>
      <c r="O7" s="125">
        <f>J7*G7</f>
        <v>29750000</v>
      </c>
      <c r="P7" s="125">
        <f>J7*H7</f>
        <v>31500000</v>
      </c>
      <c r="Q7" s="125">
        <f>J7*I7</f>
        <v>35000000</v>
      </c>
      <c r="R7" s="237">
        <f>M7-SUM(S7:V7)</f>
        <v>0</v>
      </c>
      <c r="S7" s="236">
        <f>M7*0.7</f>
        <v>1487.5</v>
      </c>
      <c r="T7" s="236">
        <f>M7*0.25</f>
        <v>531.25</v>
      </c>
      <c r="U7" s="236">
        <f>M7*0.035</f>
        <v>74.375</v>
      </c>
      <c r="V7" s="236">
        <f>M7*0.015</f>
        <v>31.875</v>
      </c>
      <c r="W7" s="572"/>
      <c r="Z7" s="236">
        <f>H7*L7</f>
        <v>2250</v>
      </c>
      <c r="AA7" s="236">
        <f>(S7/2125)*Z7</f>
        <v>1575</v>
      </c>
      <c r="AB7" s="236">
        <f>(T7/2125)*Z7</f>
        <v>562.5</v>
      </c>
      <c r="AC7" s="236">
        <f>(U7/2125)*Z7</f>
        <v>78.750000000000014</v>
      </c>
      <c r="AD7" s="236">
        <f>(V7/2125)*Z7</f>
        <v>33.75</v>
      </c>
      <c r="AE7" s="201"/>
      <c r="AF7" s="236">
        <f>I7*L7</f>
        <v>2500</v>
      </c>
      <c r="AG7" s="236">
        <f>(S7/2125)*AF7</f>
        <v>1750</v>
      </c>
      <c r="AH7" s="236">
        <f>(T7/2125)*AF7</f>
        <v>625</v>
      </c>
      <c r="AI7" s="236">
        <f>(U7/2125)*AF7</f>
        <v>87.500000000000014</v>
      </c>
      <c r="AJ7" s="236">
        <f>(V7/2125)*AF7</f>
        <v>37.5</v>
      </c>
    </row>
    <row r="8" spans="1:38" ht="51" customHeight="1" thickBot="1" x14ac:dyDescent="0.3">
      <c r="A8" s="555"/>
      <c r="B8" s="558"/>
      <c r="C8" s="561"/>
      <c r="D8" s="564"/>
      <c r="E8" s="239"/>
      <c r="F8" s="208" t="s">
        <v>463</v>
      </c>
      <c r="G8" s="208">
        <v>150</v>
      </c>
      <c r="H8" s="208">
        <v>150</v>
      </c>
      <c r="I8" s="208">
        <v>200</v>
      </c>
      <c r="J8" s="125">
        <v>60000</v>
      </c>
      <c r="K8" s="174">
        <v>2</v>
      </c>
      <c r="L8" s="174">
        <v>3</v>
      </c>
      <c r="M8" s="174">
        <f>L8*G8</f>
        <v>450</v>
      </c>
      <c r="N8" s="125">
        <f>O8+P8+Q8</f>
        <v>30000000</v>
      </c>
      <c r="O8" s="125">
        <f>J8*G8</f>
        <v>9000000</v>
      </c>
      <c r="P8" s="125">
        <f>J8*H8</f>
        <v>9000000</v>
      </c>
      <c r="Q8" s="125">
        <f>J8*I8</f>
        <v>12000000</v>
      </c>
      <c r="R8" s="237">
        <f>M8-SUM(S8:V8)</f>
        <v>0</v>
      </c>
      <c r="S8" s="236">
        <f>M8*0.7</f>
        <v>315</v>
      </c>
      <c r="T8" s="236">
        <f>M8*0.25</f>
        <v>112.5</v>
      </c>
      <c r="U8" s="236">
        <f>M8*0.035</f>
        <v>15.750000000000002</v>
      </c>
      <c r="V8" s="236">
        <f>M8*0.015</f>
        <v>6.75</v>
      </c>
      <c r="W8" s="572"/>
      <c r="Y8" s="115">
        <f>100-79.5620438</f>
        <v>20.437956200000002</v>
      </c>
      <c r="Z8" s="236">
        <f>H8*L8</f>
        <v>450</v>
      </c>
      <c r="AA8" s="236">
        <f>(S8/450)*Z8</f>
        <v>315</v>
      </c>
      <c r="AB8" s="236">
        <f>(T8/450)*Z8</f>
        <v>112.5</v>
      </c>
      <c r="AC8" s="236">
        <f>(U8/450)*Z8</f>
        <v>15.750000000000002</v>
      </c>
      <c r="AD8" s="236">
        <f>(V8/450)*Z8</f>
        <v>6.75</v>
      </c>
      <c r="AE8" s="201"/>
      <c r="AF8" s="236">
        <f>I8*L8</f>
        <v>600</v>
      </c>
      <c r="AG8" s="236">
        <f>(S8/450)*AF8</f>
        <v>420</v>
      </c>
      <c r="AH8" s="236">
        <f>(T8/450)*AF8</f>
        <v>150</v>
      </c>
      <c r="AI8" s="236">
        <f>(U8/450)*AF8</f>
        <v>21.000000000000004</v>
      </c>
      <c r="AJ8" s="236">
        <f>(V8/450)*AF8</f>
        <v>9</v>
      </c>
    </row>
    <row r="9" spans="1:38" ht="81" customHeight="1" thickBot="1" x14ac:dyDescent="0.3">
      <c r="A9" s="556"/>
      <c r="B9" s="559"/>
      <c r="C9" s="562"/>
      <c r="D9" s="565"/>
      <c r="E9" s="238"/>
      <c r="F9" s="208" t="s">
        <v>337</v>
      </c>
      <c r="G9" s="208">
        <v>90</v>
      </c>
      <c r="H9" s="208">
        <v>80</v>
      </c>
      <c r="I9" s="208">
        <v>70</v>
      </c>
      <c r="J9" s="125">
        <v>50000</v>
      </c>
      <c r="K9" s="174">
        <v>2</v>
      </c>
      <c r="L9" s="174">
        <v>4</v>
      </c>
      <c r="M9" s="174">
        <f>L9*G9</f>
        <v>360</v>
      </c>
      <c r="N9" s="125">
        <f>O9+P9+Q9</f>
        <v>12000000</v>
      </c>
      <c r="O9" s="125">
        <f>J9*G9</f>
        <v>4500000</v>
      </c>
      <c r="P9" s="125">
        <f>J9*H9</f>
        <v>4000000</v>
      </c>
      <c r="Q9" s="125">
        <f>J9*I9</f>
        <v>3500000</v>
      </c>
      <c r="R9" s="237">
        <f>M9-SUM(S9:V9)</f>
        <v>0</v>
      </c>
      <c r="S9" s="236">
        <f>M9/2+3</f>
        <v>183</v>
      </c>
      <c r="T9" s="236">
        <f>M9*0.45+2</f>
        <v>164</v>
      </c>
      <c r="U9" s="236">
        <f>10+1</f>
        <v>11</v>
      </c>
      <c r="V9" s="236">
        <v>2</v>
      </c>
      <c r="W9" s="573"/>
      <c r="Z9" s="236">
        <f>H9*L9</f>
        <v>320</v>
      </c>
      <c r="AA9" s="236">
        <f>(S9/360)*Z9</f>
        <v>162.66666666666666</v>
      </c>
      <c r="AB9" s="236">
        <f>(T9/360)*Z9</f>
        <v>145.77777777777777</v>
      </c>
      <c r="AC9" s="236">
        <f>(U9/360)*Z9</f>
        <v>9.7777777777777768</v>
      </c>
      <c r="AD9" s="236">
        <f>(V9/360)*Z9</f>
        <v>1.7777777777777779</v>
      </c>
      <c r="AE9" s="201"/>
      <c r="AF9" s="236">
        <f>I9*L9</f>
        <v>280</v>
      </c>
      <c r="AG9" s="236">
        <f>(S9/360)*AF9</f>
        <v>142.33333333333331</v>
      </c>
      <c r="AH9" s="236">
        <f>(T9/360)*AF9</f>
        <v>127.55555555555556</v>
      </c>
      <c r="AI9" s="236">
        <f>(U9/360)*AF9</f>
        <v>8.5555555555555554</v>
      </c>
      <c r="AJ9" s="236">
        <f>(V9/360)*AF9</f>
        <v>1.5555555555555556</v>
      </c>
    </row>
    <row r="10" spans="1:38" ht="122.25" customHeight="1" thickBot="1" x14ac:dyDescent="0.3">
      <c r="A10" s="235"/>
      <c r="B10" s="128" t="s">
        <v>462</v>
      </c>
      <c r="C10" s="127"/>
      <c r="D10" s="127"/>
      <c r="E10" s="234"/>
      <c r="F10" s="234"/>
      <c r="G10" s="234"/>
      <c r="H10" s="234"/>
      <c r="I10" s="234"/>
      <c r="J10" s="203"/>
      <c r="K10" s="233"/>
      <c r="L10" s="232" t="s">
        <v>461</v>
      </c>
      <c r="M10" s="174"/>
      <c r="N10" s="231"/>
      <c r="O10" s="203" t="s">
        <v>460</v>
      </c>
      <c r="P10" s="231" t="s">
        <v>575</v>
      </c>
      <c r="Q10" s="203" t="s">
        <v>459</v>
      </c>
      <c r="R10" s="230" t="s">
        <v>429</v>
      </c>
      <c r="S10" s="228">
        <f>SUM(S6:S9)</f>
        <v>3985.5</v>
      </c>
      <c r="T10" s="228">
        <f t="shared" ref="T10:V10" si="0">SUM(T6:T9)</f>
        <v>807.75</v>
      </c>
      <c r="U10" s="228">
        <f t="shared" si="0"/>
        <v>101.125</v>
      </c>
      <c r="V10" s="228">
        <f t="shared" si="0"/>
        <v>40.625</v>
      </c>
      <c r="W10" s="229">
        <f>S10+T10+U10+V10</f>
        <v>4935</v>
      </c>
      <c r="Z10" s="227">
        <f>SUM(Z6:Z9)</f>
        <v>4920</v>
      </c>
      <c r="AA10" s="228">
        <f>SUM(AA6:AA9)</f>
        <v>3952.6666666666665</v>
      </c>
      <c r="AB10" s="228">
        <f t="shared" ref="AB10:AD10" si="1">SUM(AB6:AB9)</f>
        <v>820.77777777777783</v>
      </c>
      <c r="AC10" s="228">
        <f t="shared" si="1"/>
        <v>104.27777777777779</v>
      </c>
      <c r="AD10" s="228">
        <f t="shared" si="1"/>
        <v>42.277777777777779</v>
      </c>
      <c r="AE10" s="201"/>
      <c r="AF10" s="227">
        <f>SUM(AF6:AF9)</f>
        <v>5130</v>
      </c>
      <c r="AG10" s="227">
        <f t="shared" ref="AG10:AJ10" si="2">SUM(AG6:AG9)</f>
        <v>4062.3333333333335</v>
      </c>
      <c r="AH10" s="227">
        <f t="shared" si="2"/>
        <v>902.55555555555554</v>
      </c>
      <c r="AI10" s="227">
        <f t="shared" si="2"/>
        <v>117.05555555555557</v>
      </c>
      <c r="AJ10" s="227">
        <f t="shared" si="2"/>
        <v>48.055555555555557</v>
      </c>
    </row>
    <row r="11" spans="1:38" ht="47.45" customHeight="1" thickBot="1" x14ac:dyDescent="0.3">
      <c r="A11" s="552">
        <v>1.2</v>
      </c>
      <c r="B11" s="566" t="s">
        <v>458</v>
      </c>
      <c r="C11" s="568"/>
      <c r="D11" s="548" t="s">
        <v>457</v>
      </c>
      <c r="E11" s="550" t="s">
        <v>456</v>
      </c>
      <c r="F11" s="208" t="s">
        <v>455</v>
      </c>
      <c r="G11" s="208">
        <v>20</v>
      </c>
      <c r="H11" s="208">
        <v>16</v>
      </c>
      <c r="I11" s="208">
        <v>11</v>
      </c>
      <c r="J11" s="223">
        <v>2000000</v>
      </c>
      <c r="K11" s="174">
        <v>3</v>
      </c>
      <c r="L11" s="174">
        <f>N11/13000</f>
        <v>3076.9230769230771</v>
      </c>
      <c r="M11" s="174">
        <f>L11/3</f>
        <v>1025.6410256410256</v>
      </c>
      <c r="N11" s="123">
        <f>J11*G11</f>
        <v>40000000</v>
      </c>
      <c r="O11" s="123">
        <f>N11*0.42</f>
        <v>16800000</v>
      </c>
      <c r="P11" s="123">
        <f>N11*0.355</f>
        <v>14200000</v>
      </c>
      <c r="Q11" s="123">
        <f>N11*0.225</f>
        <v>9000000</v>
      </c>
      <c r="R11" s="217" t="s">
        <v>454</v>
      </c>
      <c r="S11" s="226">
        <f>M11/2</f>
        <v>512.82051282051282</v>
      </c>
      <c r="T11" s="226">
        <f>M11*0.45</f>
        <v>461.53846153846155</v>
      </c>
      <c r="U11" s="226">
        <f>M11*0.035</f>
        <v>35.897435897435898</v>
      </c>
      <c r="V11" s="225">
        <f>M11*0.015</f>
        <v>15.384615384615383</v>
      </c>
      <c r="W11" s="220">
        <f>(W12+AE12+AK12)/3</f>
        <v>3077</v>
      </c>
      <c r="Y11" s="224"/>
      <c r="AA11" s="219">
        <v>512.82051282051282</v>
      </c>
      <c r="AB11" s="219">
        <v>461.53846153846155</v>
      </c>
      <c r="AC11" s="219">
        <v>35.897435897435898</v>
      </c>
      <c r="AD11" s="219">
        <v>15.384615384615383</v>
      </c>
      <c r="AF11" s="201"/>
      <c r="AG11" s="179">
        <v>512.82051282051282</v>
      </c>
      <c r="AH11" s="179">
        <v>461.53846153846155</v>
      </c>
      <c r="AI11" s="179">
        <v>35.897435897435898</v>
      </c>
      <c r="AJ11" s="179">
        <v>15.384615384615383</v>
      </c>
    </row>
    <row r="12" spans="1:38" ht="47.45" customHeight="1" thickBot="1" x14ac:dyDescent="0.3">
      <c r="A12" s="553"/>
      <c r="B12" s="567"/>
      <c r="C12" s="569"/>
      <c r="D12" s="549"/>
      <c r="E12" s="551"/>
      <c r="F12" s="208" t="s">
        <v>453</v>
      </c>
      <c r="G12" s="208">
        <v>5</v>
      </c>
      <c r="H12" s="208">
        <v>4</v>
      </c>
      <c r="I12" s="208">
        <v>3</v>
      </c>
      <c r="J12" s="223">
        <v>16000000</v>
      </c>
      <c r="K12" s="174">
        <v>3</v>
      </c>
      <c r="L12" s="174">
        <f>N12/13000</f>
        <v>6153.8461538461543</v>
      </c>
      <c r="M12" s="174">
        <f>L12/3</f>
        <v>2051.2820512820513</v>
      </c>
      <c r="N12" s="123">
        <f>J12*G12</f>
        <v>80000000</v>
      </c>
      <c r="O12" s="123">
        <f>N12*0.42</f>
        <v>33600000</v>
      </c>
      <c r="P12" s="123">
        <f>N12*0.355</f>
        <v>28400000</v>
      </c>
      <c r="Q12" s="123">
        <f>N12*0.225</f>
        <v>18000000</v>
      </c>
      <c r="R12" s="217" t="s">
        <v>452</v>
      </c>
      <c r="S12" s="222">
        <f>M12*0.7</f>
        <v>1435.8974358974358</v>
      </c>
      <c r="T12" s="222">
        <f>M12*0.25</f>
        <v>512.82051282051282</v>
      </c>
      <c r="U12" s="222">
        <f>M12*0.035</f>
        <v>71.794871794871796</v>
      </c>
      <c r="V12" s="221">
        <f>M12*0.015</f>
        <v>30.769230769230766</v>
      </c>
      <c r="W12" s="220">
        <f>3077</f>
        <v>3077</v>
      </c>
      <c r="Y12" s="206"/>
      <c r="AA12" s="219">
        <v>1435.8974358974358</v>
      </c>
      <c r="AB12" s="219">
        <v>512.82051282051282</v>
      </c>
      <c r="AC12" s="219">
        <v>71.794871794871796</v>
      </c>
      <c r="AD12" s="219">
        <v>30.769230769230766</v>
      </c>
      <c r="AE12" s="217">
        <f>3077</f>
        <v>3077</v>
      </c>
      <c r="AF12" s="218" t="s">
        <v>451</v>
      </c>
      <c r="AG12" s="179">
        <v>1435.8974358974358</v>
      </c>
      <c r="AH12" s="179">
        <v>512.82051282051282</v>
      </c>
      <c r="AI12" s="179">
        <v>71.794871794871796</v>
      </c>
      <c r="AJ12" s="179">
        <v>30.769230769230766</v>
      </c>
      <c r="AK12" s="217">
        <f>3077</f>
        <v>3077</v>
      </c>
      <c r="AL12" s="147" t="s">
        <v>450</v>
      </c>
    </row>
    <row r="13" spans="1:38" ht="66.75" customHeight="1" thickBot="1" x14ac:dyDescent="0.3">
      <c r="A13" s="129"/>
      <c r="B13" s="128" t="s">
        <v>449</v>
      </c>
      <c r="C13" s="127"/>
      <c r="D13" s="127"/>
      <c r="E13" s="127"/>
      <c r="F13" s="127"/>
      <c r="G13" s="127"/>
      <c r="H13" s="127"/>
      <c r="I13" s="127"/>
      <c r="J13" s="203" t="s">
        <v>448</v>
      </c>
      <c r="K13" s="174"/>
      <c r="L13" s="174"/>
      <c r="M13" s="174">
        <f>L13*I13</f>
        <v>0</v>
      </c>
      <c r="N13" s="123"/>
      <c r="O13" s="216" t="s">
        <v>447</v>
      </c>
      <c r="P13" s="216" t="s">
        <v>446</v>
      </c>
      <c r="Q13" s="216" t="s">
        <v>445</v>
      </c>
      <c r="R13" s="215" t="s">
        <v>429</v>
      </c>
      <c r="S13" s="213" t="s">
        <v>428</v>
      </c>
      <c r="T13" s="213" t="s">
        <v>427</v>
      </c>
      <c r="U13" s="213" t="s">
        <v>1</v>
      </c>
      <c r="V13" s="213" t="s">
        <v>0</v>
      </c>
      <c r="W13" s="570" t="s">
        <v>444</v>
      </c>
      <c r="Y13" s="206"/>
      <c r="Z13" s="214" t="s">
        <v>429</v>
      </c>
      <c r="AA13" s="213" t="s">
        <v>428</v>
      </c>
      <c r="AB13" s="213" t="s">
        <v>427</v>
      </c>
      <c r="AC13" s="213" t="s">
        <v>1</v>
      </c>
      <c r="AD13" s="213" t="s">
        <v>0</v>
      </c>
      <c r="AF13" s="212" t="s">
        <v>429</v>
      </c>
      <c r="AG13" s="186" t="s">
        <v>428</v>
      </c>
      <c r="AH13" s="186" t="s">
        <v>427</v>
      </c>
      <c r="AI13" s="186" t="s">
        <v>1</v>
      </c>
      <c r="AJ13" s="211" t="s">
        <v>0</v>
      </c>
    </row>
    <row r="14" spans="1:38" ht="194.25" customHeight="1" thickBot="1" x14ac:dyDescent="0.3">
      <c r="A14" s="129">
        <v>1.3</v>
      </c>
      <c r="B14" s="138" t="s">
        <v>576</v>
      </c>
      <c r="C14" s="210"/>
      <c r="D14" s="209" t="s">
        <v>442</v>
      </c>
      <c r="E14" s="208" t="s">
        <v>441</v>
      </c>
      <c r="F14" s="136" t="s">
        <v>440</v>
      </c>
      <c r="G14" s="208">
        <v>251</v>
      </c>
      <c r="H14" s="208">
        <v>251</v>
      </c>
      <c r="I14" s="208">
        <v>251</v>
      </c>
      <c r="J14" s="125">
        <f>(50*10*9*20*100)/40</f>
        <v>225000</v>
      </c>
      <c r="K14" s="207">
        <v>1.5</v>
      </c>
      <c r="L14" s="174">
        <f>150*251</f>
        <v>37650</v>
      </c>
      <c r="M14" s="174">
        <f>50*10*9*251</f>
        <v>1129500</v>
      </c>
      <c r="N14" s="123">
        <f>Q14+P14+O14</f>
        <v>169425000</v>
      </c>
      <c r="O14" s="123">
        <f>J14*G14</f>
        <v>56475000</v>
      </c>
      <c r="P14" s="123">
        <f>J14*H14</f>
        <v>56475000</v>
      </c>
      <c r="Q14" s="123">
        <f>J14*I14</f>
        <v>56475000</v>
      </c>
      <c r="R14" s="205">
        <f>S14+T14+U14+V14</f>
        <v>37651</v>
      </c>
      <c r="S14" s="204">
        <f>18825</f>
        <v>18825</v>
      </c>
      <c r="T14" s="204">
        <f>16943</f>
        <v>16943</v>
      </c>
      <c r="U14" s="204">
        <f>1318</f>
        <v>1318</v>
      </c>
      <c r="V14" s="204">
        <f>565</f>
        <v>565</v>
      </c>
      <c r="W14" s="570"/>
      <c r="Y14" s="206"/>
      <c r="Z14" s="205">
        <v>37651</v>
      </c>
      <c r="AA14" s="204">
        <v>18825</v>
      </c>
      <c r="AB14" s="204">
        <v>16943</v>
      </c>
      <c r="AC14" s="204">
        <v>1318</v>
      </c>
      <c r="AD14" s="204">
        <v>565</v>
      </c>
      <c r="AF14" s="205">
        <f>AG14+AH14+AI14+AJ14</f>
        <v>37651</v>
      </c>
      <c r="AG14" s="204">
        <f>18825</f>
        <v>18825</v>
      </c>
      <c r="AH14" s="204">
        <f>16943</f>
        <v>16943</v>
      </c>
      <c r="AI14" s="204">
        <f>1318</f>
        <v>1318</v>
      </c>
      <c r="AJ14" s="204">
        <f>565</f>
        <v>565</v>
      </c>
    </row>
    <row r="15" spans="1:38" ht="39" customHeight="1" thickBot="1" x14ac:dyDescent="0.3">
      <c r="A15" s="129"/>
      <c r="B15" s="128" t="s">
        <v>439</v>
      </c>
      <c r="C15" s="127"/>
      <c r="D15" s="127"/>
      <c r="E15" s="127"/>
      <c r="F15" s="127"/>
      <c r="G15" s="127"/>
      <c r="H15" s="127"/>
      <c r="I15" s="127"/>
      <c r="J15" s="203" t="s">
        <v>438</v>
      </c>
      <c r="K15" s="174"/>
      <c r="L15" s="174" t="s">
        <v>437</v>
      </c>
      <c r="M15" s="174" t="s">
        <v>436</v>
      </c>
      <c r="N15" s="123"/>
      <c r="O15" s="202" t="s">
        <v>435</v>
      </c>
      <c r="P15" s="202" t="s">
        <v>434</v>
      </c>
      <c r="Q15" s="202" t="s">
        <v>433</v>
      </c>
      <c r="R15" s="201"/>
      <c r="S15" s="201"/>
      <c r="T15" s="201"/>
      <c r="U15" s="201"/>
      <c r="V15" s="201"/>
      <c r="W15" s="570"/>
    </row>
    <row r="16" spans="1:38" s="189" customFormat="1" ht="105.75" customHeight="1" thickBot="1" x14ac:dyDescent="0.3">
      <c r="A16" s="200">
        <v>2</v>
      </c>
      <c r="B16" s="199" t="s">
        <v>432</v>
      </c>
      <c r="C16" s="198"/>
      <c r="D16" s="199" t="s">
        <v>431</v>
      </c>
      <c r="E16" s="198" t="s">
        <v>430</v>
      </c>
      <c r="F16" s="197"/>
      <c r="G16" s="196"/>
      <c r="H16" s="196"/>
      <c r="I16" s="196"/>
      <c r="J16" s="195"/>
      <c r="K16" s="194"/>
      <c r="L16" s="193"/>
      <c r="M16" s="192"/>
      <c r="N16" s="192"/>
      <c r="O16" s="191">
        <f>O18</f>
        <v>26250000</v>
      </c>
      <c r="P16" s="191">
        <f>P18</f>
        <v>26250000</v>
      </c>
      <c r="Q16" s="191">
        <f>Q18</f>
        <v>26250000</v>
      </c>
      <c r="R16" s="190"/>
      <c r="S16" s="190"/>
      <c r="T16" s="190"/>
      <c r="U16" s="190"/>
      <c r="W16" s="570"/>
    </row>
    <row r="17" spans="1:44" s="147" customFormat="1" ht="39" customHeight="1" thickBot="1" x14ac:dyDescent="0.3">
      <c r="A17" s="158"/>
      <c r="B17" s="157" t="s">
        <v>419</v>
      </c>
      <c r="C17" s="156" t="s">
        <v>418</v>
      </c>
      <c r="D17" s="149" t="s">
        <v>417</v>
      </c>
      <c r="E17" s="149" t="s">
        <v>416</v>
      </c>
      <c r="F17" s="149" t="s">
        <v>12</v>
      </c>
      <c r="G17" s="149"/>
      <c r="H17" s="149"/>
      <c r="I17" s="149" t="s">
        <v>25</v>
      </c>
      <c r="J17" s="149" t="s">
        <v>412</v>
      </c>
      <c r="K17" s="188" t="s">
        <v>411</v>
      </c>
      <c r="L17" s="188" t="s">
        <v>410</v>
      </c>
      <c r="M17" s="151" t="s">
        <v>409</v>
      </c>
      <c r="N17" s="149" t="s">
        <v>408</v>
      </c>
      <c r="O17" s="149">
        <v>2020</v>
      </c>
      <c r="P17" s="149">
        <v>2019</v>
      </c>
      <c r="Q17" s="149">
        <v>2018</v>
      </c>
      <c r="R17" s="187" t="s">
        <v>429</v>
      </c>
      <c r="S17" s="186" t="s">
        <v>428</v>
      </c>
      <c r="T17" s="186" t="s">
        <v>427</v>
      </c>
      <c r="U17" s="186" t="s">
        <v>1</v>
      </c>
      <c r="V17" s="186" t="s">
        <v>0</v>
      </c>
      <c r="W17" s="570"/>
      <c r="Z17" s="187" t="s">
        <v>429</v>
      </c>
      <c r="AA17" s="186" t="s">
        <v>428</v>
      </c>
      <c r="AB17" s="186" t="s">
        <v>427</v>
      </c>
      <c r="AC17" s="186" t="s">
        <v>1</v>
      </c>
      <c r="AD17" s="186" t="s">
        <v>0</v>
      </c>
      <c r="AF17" s="187" t="s">
        <v>429</v>
      </c>
      <c r="AG17" s="186" t="s">
        <v>428</v>
      </c>
      <c r="AH17" s="186" t="s">
        <v>427</v>
      </c>
      <c r="AI17" s="186" t="s">
        <v>1</v>
      </c>
      <c r="AJ17" s="186" t="s">
        <v>0</v>
      </c>
    </row>
    <row r="18" spans="1:44" s="170" customFormat="1" ht="75" customHeight="1" thickBot="1" x14ac:dyDescent="0.3">
      <c r="A18" s="178">
        <v>2.1</v>
      </c>
      <c r="B18" s="137" t="s">
        <v>426</v>
      </c>
      <c r="C18" s="185"/>
      <c r="D18" s="172" t="s">
        <v>425</v>
      </c>
      <c r="E18" s="172"/>
      <c r="F18" s="183">
        <v>1750</v>
      </c>
      <c r="G18" s="184">
        <f>15000</f>
        <v>15000</v>
      </c>
      <c r="H18" s="184">
        <v>15000</v>
      </c>
      <c r="I18" s="184">
        <v>15000</v>
      </c>
      <c r="J18" s="412">
        <v>1</v>
      </c>
      <c r="K18" s="182">
        <v>0.2</v>
      </c>
      <c r="L18" s="174">
        <f>K18*G18</f>
        <v>3000</v>
      </c>
      <c r="M18" s="123">
        <f>I18*F18</f>
        <v>26250000</v>
      </c>
      <c r="N18" s="123">
        <f>O18+P18+Q18</f>
        <v>78750000</v>
      </c>
      <c r="O18" s="123">
        <f>F18*G18</f>
        <v>26250000</v>
      </c>
      <c r="P18" s="123">
        <f>F18*H18</f>
        <v>26250000</v>
      </c>
      <c r="Q18" s="181">
        <f>F18*I18</f>
        <v>26250000</v>
      </c>
      <c r="R18" s="180">
        <f>S18+T18+U18+V18</f>
        <v>15000</v>
      </c>
      <c r="S18" s="179">
        <f>14000*0.75</f>
        <v>10500</v>
      </c>
      <c r="T18" s="179">
        <f>5000*0.75</f>
        <v>3750</v>
      </c>
      <c r="U18" s="179">
        <f>700*0.75</f>
        <v>525</v>
      </c>
      <c r="V18" s="179">
        <f>300*0.75</f>
        <v>225</v>
      </c>
      <c r="W18" s="570"/>
      <c r="Z18" s="180">
        <f>AA18+AB18+AC18+AD18</f>
        <v>15000</v>
      </c>
      <c r="AA18" s="179">
        <f>14000*0.75</f>
        <v>10500</v>
      </c>
      <c r="AB18" s="179">
        <f>5000*0.75</f>
        <v>3750</v>
      </c>
      <c r="AC18" s="179">
        <f>700*0.75</f>
        <v>525</v>
      </c>
      <c r="AD18" s="179">
        <f>300*0.75</f>
        <v>225</v>
      </c>
      <c r="AF18" s="180">
        <f>AG18+AH18+AI18+AJ18</f>
        <v>15000</v>
      </c>
      <c r="AG18" s="179">
        <f>14000*0.75</f>
        <v>10500</v>
      </c>
      <c r="AH18" s="179">
        <f>5000*0.75</f>
        <v>3750</v>
      </c>
      <c r="AI18" s="179">
        <f>700*0.75</f>
        <v>525</v>
      </c>
      <c r="AJ18" s="179">
        <f>300*0.75</f>
        <v>225</v>
      </c>
    </row>
    <row r="19" spans="1:44" s="170" customFormat="1" ht="85.5" customHeight="1" thickBot="1" x14ac:dyDescent="0.3">
      <c r="A19" s="178">
        <v>2.2000000000000002</v>
      </c>
      <c r="B19" s="138" t="s">
        <v>424</v>
      </c>
      <c r="C19" s="177"/>
      <c r="D19" s="145" t="s">
        <v>423</v>
      </c>
      <c r="E19" s="172"/>
      <c r="F19" s="176"/>
      <c r="G19" s="172"/>
      <c r="H19" s="172"/>
      <c r="I19" s="172"/>
      <c r="J19" s="172"/>
      <c r="K19" s="174"/>
      <c r="L19" s="174"/>
      <c r="M19" s="173"/>
      <c r="N19" s="172"/>
      <c r="O19" s="172"/>
      <c r="P19" s="172"/>
      <c r="Q19" s="172"/>
      <c r="R19" s="171"/>
      <c r="S19" s="171"/>
      <c r="T19" s="171"/>
      <c r="U19" s="171"/>
      <c r="V19" s="171"/>
      <c r="W19" s="570"/>
      <c r="X19" s="120"/>
      <c r="Y19" s="120"/>
      <c r="Z19" s="120"/>
      <c r="AA19" s="120"/>
      <c r="AB19" s="120"/>
      <c r="AC19" s="120"/>
      <c r="AD19" s="120"/>
      <c r="AE19" s="120"/>
      <c r="AF19" s="120"/>
      <c r="AG19" s="120"/>
      <c r="AH19" s="120"/>
      <c r="AI19" s="120"/>
      <c r="AJ19" s="120"/>
      <c r="AK19" s="120"/>
      <c r="AL19" s="120"/>
      <c r="AM19" s="120"/>
      <c r="AN19" s="120"/>
      <c r="AO19" s="120"/>
      <c r="AP19" s="120"/>
      <c r="AQ19" s="120"/>
      <c r="AR19" s="120"/>
    </row>
    <row r="20" spans="1:44" s="170" customFormat="1" ht="85.5" customHeight="1" thickBot="1" x14ac:dyDescent="0.3">
      <c r="A20" s="175"/>
      <c r="B20" s="172" t="s">
        <v>422</v>
      </c>
      <c r="C20" s="172" t="s">
        <v>422</v>
      </c>
      <c r="D20" s="172"/>
      <c r="E20" s="172"/>
      <c r="F20" s="172"/>
      <c r="G20" s="172"/>
      <c r="H20" s="172"/>
      <c r="I20" s="172"/>
      <c r="J20" s="172"/>
      <c r="K20" s="174"/>
      <c r="L20" s="174"/>
      <c r="M20" s="173"/>
      <c r="N20" s="172"/>
      <c r="O20" s="172"/>
      <c r="P20" s="172"/>
      <c r="Q20" s="172"/>
      <c r="R20" s="171"/>
      <c r="S20" s="171"/>
      <c r="T20" s="171"/>
      <c r="U20" s="171"/>
      <c r="V20" s="171"/>
      <c r="W20" s="130"/>
      <c r="X20" s="120"/>
      <c r="Y20" s="120"/>
      <c r="Z20" s="120"/>
      <c r="AA20" s="120"/>
      <c r="AB20" s="120"/>
      <c r="AC20" s="120"/>
      <c r="AD20" s="120"/>
      <c r="AE20" s="120"/>
      <c r="AF20" s="120"/>
      <c r="AG20" s="120"/>
      <c r="AH20" s="120"/>
      <c r="AI20" s="120"/>
      <c r="AJ20" s="120"/>
      <c r="AK20" s="120"/>
      <c r="AL20" s="120"/>
      <c r="AM20" s="120"/>
      <c r="AN20" s="120"/>
      <c r="AO20" s="120"/>
      <c r="AP20" s="120"/>
      <c r="AQ20" s="120"/>
      <c r="AR20" s="120"/>
    </row>
    <row r="21" spans="1:44" s="159" customFormat="1" ht="104.25" customHeight="1" thickBot="1" x14ac:dyDescent="0.3">
      <c r="A21" s="169">
        <v>3</v>
      </c>
      <c r="B21" s="168" t="s">
        <v>421</v>
      </c>
      <c r="C21" s="167"/>
      <c r="D21" s="166" t="s">
        <v>420</v>
      </c>
      <c r="E21" s="165"/>
      <c r="F21" s="165"/>
      <c r="G21" s="165"/>
      <c r="H21" s="165"/>
      <c r="I21" s="165"/>
      <c r="J21" s="164"/>
      <c r="K21" s="163"/>
      <c r="L21" s="162"/>
      <c r="M21" s="161">
        <f>M23+M24</f>
        <v>0</v>
      </c>
      <c r="N21" s="161">
        <f>N23+N24</f>
        <v>34500000</v>
      </c>
      <c r="O21" s="160">
        <f>O23+O24</f>
        <v>11500000</v>
      </c>
      <c r="P21" s="160">
        <f>P23+P24</f>
        <v>11500000</v>
      </c>
      <c r="Q21" s="160">
        <f>Q23+Q24</f>
        <v>11500000</v>
      </c>
      <c r="R21" s="131"/>
      <c r="S21" s="131"/>
      <c r="T21" s="131"/>
      <c r="U21" s="131"/>
      <c r="V21" s="131"/>
      <c r="W21" s="130"/>
      <c r="X21" s="120"/>
      <c r="Y21" s="120"/>
      <c r="Z21" s="120"/>
      <c r="AA21" s="120"/>
      <c r="AB21" s="120"/>
      <c r="AC21" s="120"/>
      <c r="AD21" s="120"/>
      <c r="AE21" s="120"/>
      <c r="AF21" s="120"/>
      <c r="AG21" s="120"/>
      <c r="AH21" s="120"/>
      <c r="AI21" s="120"/>
      <c r="AJ21" s="120"/>
      <c r="AK21" s="120"/>
      <c r="AL21" s="120"/>
      <c r="AM21" s="120"/>
      <c r="AN21" s="120"/>
      <c r="AO21" s="120"/>
      <c r="AP21" s="120"/>
      <c r="AQ21" s="120"/>
      <c r="AR21" s="120"/>
    </row>
    <row r="22" spans="1:44" s="147" customFormat="1" ht="39" customHeight="1" thickBot="1" x14ac:dyDescent="0.3">
      <c r="A22" s="158"/>
      <c r="B22" s="157" t="s">
        <v>419</v>
      </c>
      <c r="C22" s="156" t="s">
        <v>418</v>
      </c>
      <c r="D22" s="150" t="s">
        <v>417</v>
      </c>
      <c r="E22" s="155" t="s">
        <v>416</v>
      </c>
      <c r="F22" s="154" t="s">
        <v>12</v>
      </c>
      <c r="G22" s="154" t="s">
        <v>415</v>
      </c>
      <c r="H22" s="154" t="s">
        <v>414</v>
      </c>
      <c r="I22" s="154" t="s">
        <v>413</v>
      </c>
      <c r="J22" s="154" t="s">
        <v>412</v>
      </c>
      <c r="K22" s="153" t="s">
        <v>411</v>
      </c>
      <c r="L22" s="152" t="s">
        <v>410</v>
      </c>
      <c r="M22" s="151" t="s">
        <v>409</v>
      </c>
      <c r="N22" s="149" t="s">
        <v>408</v>
      </c>
      <c r="O22" s="150">
        <v>2018</v>
      </c>
      <c r="P22" s="149">
        <v>2019</v>
      </c>
      <c r="Q22" s="149">
        <v>2020</v>
      </c>
      <c r="R22" s="148"/>
      <c r="S22" s="148"/>
      <c r="T22" s="148"/>
      <c r="U22" s="148"/>
      <c r="V22" s="148"/>
      <c r="W22" s="130"/>
      <c r="X22" s="120"/>
      <c r="Y22" s="120"/>
      <c r="Z22" s="120"/>
      <c r="AA22" s="120"/>
      <c r="AB22" s="120"/>
      <c r="AC22" s="120"/>
      <c r="AD22" s="120"/>
      <c r="AE22" s="120"/>
      <c r="AF22" s="120"/>
      <c r="AG22" s="120"/>
      <c r="AH22" s="120"/>
      <c r="AI22" s="120"/>
      <c r="AJ22" s="120"/>
      <c r="AK22" s="120"/>
      <c r="AL22" s="120"/>
      <c r="AM22" s="120"/>
      <c r="AN22" s="120"/>
      <c r="AO22" s="120"/>
      <c r="AP22" s="120"/>
      <c r="AQ22" s="120"/>
      <c r="AR22" s="120"/>
    </row>
    <row r="23" spans="1:44" ht="228" customHeight="1" thickBot="1" x14ac:dyDescent="0.3">
      <c r="A23" s="129">
        <v>3.1</v>
      </c>
      <c r="B23" s="146" t="s">
        <v>407</v>
      </c>
      <c r="C23" s="128" t="s">
        <v>406</v>
      </c>
      <c r="D23" s="145" t="s">
        <v>405</v>
      </c>
      <c r="E23" s="144" t="s">
        <v>404</v>
      </c>
      <c r="F23" s="143"/>
      <c r="G23" s="143" t="s">
        <v>404</v>
      </c>
      <c r="H23" s="142">
        <v>7</v>
      </c>
      <c r="I23" s="142">
        <v>7</v>
      </c>
      <c r="J23" s="141"/>
      <c r="K23" s="140"/>
      <c r="L23" s="139"/>
      <c r="M23" s="123"/>
      <c r="N23" s="123">
        <f>Q23+P23+O23</f>
        <v>7500000</v>
      </c>
      <c r="O23" s="123">
        <f>'[2]Outcome 3'!E11</f>
        <v>2500000</v>
      </c>
      <c r="P23" s="123">
        <f>'[2]Outcome 3'!D11</f>
        <v>2500000</v>
      </c>
      <c r="Q23" s="123">
        <f>'[2]Outcome 3'!C11</f>
        <v>2500000</v>
      </c>
      <c r="R23" s="131"/>
      <c r="S23" s="131"/>
      <c r="T23" s="131"/>
      <c r="U23" s="131"/>
      <c r="V23" s="131"/>
      <c r="W23" s="130"/>
      <c r="X23" s="120"/>
      <c r="Y23" s="120"/>
      <c r="Z23" s="120"/>
      <c r="AA23" s="120"/>
      <c r="AB23" s="120"/>
      <c r="AC23" s="120"/>
      <c r="AD23" s="120"/>
      <c r="AE23" s="120"/>
      <c r="AF23" s="120"/>
      <c r="AG23" s="120"/>
      <c r="AH23" s="120"/>
      <c r="AI23" s="120"/>
      <c r="AJ23" s="120"/>
      <c r="AK23" s="120"/>
      <c r="AL23" s="120"/>
      <c r="AM23" s="120"/>
      <c r="AN23" s="120"/>
      <c r="AO23" s="120"/>
      <c r="AP23" s="120"/>
      <c r="AQ23" s="120"/>
      <c r="AR23" s="120"/>
    </row>
    <row r="24" spans="1:44" ht="90.75" customHeight="1" thickBot="1" x14ac:dyDescent="0.3">
      <c r="A24" s="129">
        <v>3.2</v>
      </c>
      <c r="B24" s="138" t="s">
        <v>403</v>
      </c>
      <c r="C24" s="137" t="s">
        <v>140</v>
      </c>
      <c r="D24" s="136" t="s">
        <v>140</v>
      </c>
      <c r="E24" s="135">
        <v>12</v>
      </c>
      <c r="F24" s="135"/>
      <c r="G24" s="135">
        <v>12</v>
      </c>
      <c r="H24" s="135">
        <v>12</v>
      </c>
      <c r="I24" s="135">
        <v>12</v>
      </c>
      <c r="J24" s="134"/>
      <c r="K24" s="133"/>
      <c r="L24" s="124"/>
      <c r="M24" s="123"/>
      <c r="N24" s="123">
        <f>Q24+P24+O24</f>
        <v>27000000</v>
      </c>
      <c r="O24" s="123">
        <f>'[2]Outcome 3'!E31</f>
        <v>9000000</v>
      </c>
      <c r="P24" s="123">
        <f>'[2]Outcome 3'!D31</f>
        <v>9000000</v>
      </c>
      <c r="Q24" s="132">
        <f>'[2]Outcome 3'!C31</f>
        <v>9000000</v>
      </c>
      <c r="R24" s="131"/>
      <c r="S24" s="131"/>
      <c r="T24" s="131"/>
      <c r="U24" s="131"/>
      <c r="V24" s="131"/>
      <c r="W24" s="130"/>
      <c r="X24" s="120"/>
      <c r="Y24" s="120"/>
      <c r="Z24" s="120"/>
      <c r="AA24" s="120"/>
      <c r="AB24" s="120"/>
      <c r="AC24" s="120"/>
      <c r="AD24" s="120"/>
      <c r="AE24" s="120"/>
      <c r="AF24" s="120"/>
      <c r="AG24" s="120"/>
      <c r="AH24" s="120"/>
      <c r="AI24" s="120"/>
      <c r="AJ24" s="120"/>
      <c r="AK24" s="120"/>
      <c r="AL24" s="120"/>
      <c r="AM24" s="120"/>
      <c r="AN24" s="120"/>
      <c r="AO24" s="120"/>
      <c r="AP24" s="120"/>
      <c r="AQ24" s="120"/>
      <c r="AR24" s="120"/>
    </row>
    <row r="25" spans="1:44" ht="177" customHeight="1" thickBot="1" x14ac:dyDescent="0.3">
      <c r="A25" s="129"/>
      <c r="B25" s="128" t="s">
        <v>402</v>
      </c>
      <c r="C25" s="127"/>
      <c r="D25" s="127"/>
      <c r="E25" s="127"/>
      <c r="F25" s="127"/>
      <c r="G25" s="126"/>
      <c r="H25" s="126"/>
      <c r="I25" s="126"/>
      <c r="J25" s="125" t="s">
        <v>401</v>
      </c>
      <c r="K25" s="124"/>
      <c r="L25" s="124"/>
      <c r="M25" s="124"/>
      <c r="N25" s="123"/>
      <c r="O25" s="123"/>
      <c r="P25" s="123"/>
      <c r="Q25" s="123"/>
      <c r="R25" s="122"/>
      <c r="S25" s="122"/>
      <c r="T25" s="122"/>
      <c r="U25" s="122"/>
      <c r="V25" s="122"/>
      <c r="W25" s="121"/>
      <c r="X25" s="120"/>
      <c r="Y25" s="120"/>
      <c r="Z25" s="120"/>
      <c r="AA25" s="120"/>
      <c r="AB25" s="120"/>
      <c r="AC25" s="120"/>
      <c r="AD25" s="120"/>
      <c r="AE25" s="120"/>
      <c r="AF25" s="120"/>
      <c r="AG25" s="120"/>
      <c r="AH25" s="120"/>
      <c r="AI25" s="120"/>
      <c r="AJ25" s="120"/>
      <c r="AK25" s="120"/>
      <c r="AL25" s="120"/>
      <c r="AM25" s="120"/>
      <c r="AN25" s="120"/>
      <c r="AO25" s="120"/>
      <c r="AP25" s="120"/>
      <c r="AQ25" s="120"/>
      <c r="AR25" s="120"/>
    </row>
  </sheetData>
  <mergeCells count="11">
    <mergeCell ref="W13:W19"/>
    <mergeCell ref="W1:W9"/>
    <mergeCell ref="A6:A9"/>
    <mergeCell ref="B6:B9"/>
    <mergeCell ref="C6:C9"/>
    <mergeCell ref="D6:D9"/>
    <mergeCell ref="A11:A12"/>
    <mergeCell ref="B11:B12"/>
    <mergeCell ref="C11:C12"/>
    <mergeCell ref="D11:D12"/>
    <mergeCell ref="E11:E12"/>
  </mergeCells>
  <pageMargins left="0.25" right="0.25" top="0.75" bottom="0.75" header="0.3" footer="0.3"/>
  <pageSetup paperSize="9" scale="33" fitToHeight="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LV LOGFRAME</vt:lpstr>
      <vt:lpstr>LV FUNDING</vt:lpstr>
      <vt:lpstr>ActivityInfo</vt:lpstr>
      <vt:lpstr>Lh Budgetting-2019</vt:lpstr>
      <vt:lpstr>Lh Budgetting 2018</vt:lpstr>
      <vt:lpstr>'LV LOGFRAME'!Print_Area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Jean-Charles Rouge</cp:lastModifiedBy>
  <cp:lastPrinted>2018-10-14T10:43:08Z</cp:lastPrinted>
  <dcterms:created xsi:type="dcterms:W3CDTF">2018-10-13T08:56:22Z</dcterms:created>
  <dcterms:modified xsi:type="dcterms:W3CDTF">2019-02-22T14:13:25Z</dcterms:modified>
</cp:coreProperties>
</file>