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nited Nations\OCHA ROWCA - Information Management\04 Monitoring\INFORM\"/>
    </mc:Choice>
  </mc:AlternateContent>
  <xr:revisionPtr revIDLastSave="250" documentId="10_ncr:100000_{29E6DD19-B9DD-410E-930A-C0276DF4CFB7}" xr6:coauthVersionLast="41" xr6:coauthVersionMax="41" xr10:uidLastSave="{DBCBCBA2-1339-43EB-B78F-47F4B83F2E6F}"/>
  <bookViews>
    <workbookView xWindow="-120" yWindow="-120" windowWidth="29040" windowHeight="15840" tabRatio="821" activeTab="2" xr2:uid="{00000000-000D-0000-FFFF-FFFF00000000}"/>
  </bookViews>
  <sheets>
    <sheet name="Home" sheetId="73" r:id="rId1"/>
    <sheet name="Table of Contents" sheetId="72" r:id="rId2"/>
    <sheet name="INFORM SAHEL Sep 2019 (a-z)" sheetId="5" r:id="rId3"/>
    <sheet name="Hazard &amp; Exposure" sheetId="75" r:id="rId4"/>
    <sheet name="Vulnerability" sheetId="3" r:id="rId5"/>
    <sheet name="Lack of Coping Capacity" sheetId="4" r:id="rId6"/>
    <sheet name="Indicator Data" sheetId="74" r:id="rId7"/>
    <sheet name="Indicator Data (national)" sheetId="78" state="hidden" r:id="rId8"/>
    <sheet name="Indicator Metadata" sheetId="76" r:id="rId9"/>
  </sheets>
  <definedNames>
    <definedName name="_2012.06.11___GFM_Indicator_List" localSheetId="8">'Indicator Metadata'!$F$15:$M$50</definedName>
    <definedName name="_xlnm._FilterDatabase" localSheetId="3" hidden="1">'Hazard &amp; Exposure'!$A$2:$AD$2</definedName>
    <definedName name="_xlnm._FilterDatabase" localSheetId="6" hidden="1">'Indicator Data'!$A$4:$BG$4</definedName>
    <definedName name="_xlnm._FilterDatabase" localSheetId="2" hidden="1">'INFORM SAHEL Sep 2019 (a-z)'!$A$3:$AI$3</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7" hidden="1">#REF!</definedName>
    <definedName name="_Key1" hidden="1">#REF!</definedName>
    <definedName name="_Order1" hidden="1">255</definedName>
    <definedName name="_Sort" localSheetId="3" hidden="1">#REF!</definedName>
    <definedName name="_Sort" localSheetId="7" hidden="1">#REF!</definedName>
    <definedName name="_Sort" hidden="1">#REF!</definedName>
    <definedName name="_xlnm.Print_Area" localSheetId="2">'INFORM SAHEL Sep 2019 (a-z)'!$A$1:$AI$138</definedName>
    <definedName name="_xlnm.Print_Titles" localSheetId="8">'Indicator Metadata'!$1:$2</definedName>
    <definedName name="_xlnm.Print_Titles" localSheetId="2">'INFORM SAHEL Sep 2019 (a-z)'!$1:$3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T122" i="75" s="1"/>
  <c r="F123" i="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D127" i="75"/>
  <c r="E127" i="75"/>
  <c r="S127" i="75" s="1"/>
  <c r="E128" i="5" s="1"/>
  <c r="F127" i="75"/>
  <c r="G127" i="75"/>
  <c r="J127" i="75"/>
  <c r="K127" i="75"/>
  <c r="M127" i="75" s="1"/>
  <c r="L127" i="75"/>
  <c r="N127" i="75" s="1"/>
  <c r="O127" i="75"/>
  <c r="X127" i="75"/>
  <c r="Y127" i="75"/>
  <c r="Z127" i="75" s="1"/>
  <c r="AA127" i="75"/>
  <c r="AB127" i="75"/>
  <c r="D128" i="75"/>
  <c r="E128" i="75"/>
  <c r="S128" i="75" s="1"/>
  <c r="E129" i="5" s="1"/>
  <c r="F128" i="75"/>
  <c r="G128" i="75"/>
  <c r="J128" i="75"/>
  <c r="K128" i="75"/>
  <c r="M128" i="75" s="1"/>
  <c r="L128" i="75"/>
  <c r="N128" i="75" s="1"/>
  <c r="O128" i="75"/>
  <c r="X128" i="75"/>
  <c r="Y128" i="75"/>
  <c r="Z128" i="75" s="1"/>
  <c r="K129" i="5" s="1"/>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T132" i="75" s="1"/>
  <c r="F133" i="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T134" i="75" s="1"/>
  <c r="F135" i="5" s="1"/>
  <c r="L134" i="75"/>
  <c r="N134" i="75" s="1"/>
  <c r="O134" i="75"/>
  <c r="X134" i="75"/>
  <c r="Y134" i="75"/>
  <c r="AA134" i="75"/>
  <c r="AB134" i="75"/>
  <c r="D135" i="75"/>
  <c r="E135" i="75"/>
  <c r="S135" i="75" s="1"/>
  <c r="E136" i="5" s="1"/>
  <c r="F135" i="75"/>
  <c r="G135" i="75"/>
  <c r="J135" i="75"/>
  <c r="K135" i="75"/>
  <c r="M135" i="75" s="1"/>
  <c r="T135" i="75" s="1"/>
  <c r="F136" i="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T120" i="75" s="1"/>
  <c r="F121" i="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H9" i="75" s="1"/>
  <c r="I9" i="75" s="1"/>
  <c r="U9" i="75" s="1"/>
  <c r="G10" i="5" s="1"/>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D12" i="75"/>
  <c r="E12" i="75"/>
  <c r="S12" i="75" s="1"/>
  <c r="E13" i="5" s="1"/>
  <c r="F12" i="75"/>
  <c r="G12" i="75"/>
  <c r="H12" i="75" s="1"/>
  <c r="I12" i="75" s="1"/>
  <c r="U12" i="75" s="1"/>
  <c r="G13" i="5" s="1"/>
  <c r="J12" i="75"/>
  <c r="K12" i="75"/>
  <c r="M12" i="75" s="1"/>
  <c r="L12" i="75"/>
  <c r="N12" i="75" s="1"/>
  <c r="O12" i="75"/>
  <c r="X12" i="75"/>
  <c r="Y12" i="75"/>
  <c r="AA12" i="75"/>
  <c r="AB12" i="75"/>
  <c r="D13" i="75"/>
  <c r="E13" i="75"/>
  <c r="S13" i="75" s="1"/>
  <c r="E14" i="5" s="1"/>
  <c r="F13" i="75"/>
  <c r="G13" i="75"/>
  <c r="J13" i="75"/>
  <c r="K13" i="75"/>
  <c r="M13" i="75" s="1"/>
  <c r="T13" i="75" s="1"/>
  <c r="F14" i="5" s="1"/>
  <c r="L13" i="75"/>
  <c r="N13" i="75" s="1"/>
  <c r="O13" i="75"/>
  <c r="X13" i="75"/>
  <c r="Y13" i="75"/>
  <c r="AA13" i="75"/>
  <c r="AB13" i="75"/>
  <c r="D14" i="75"/>
  <c r="E14" i="75"/>
  <c r="S14" i="75" s="1"/>
  <c r="E15" i="5" s="1"/>
  <c r="F14" i="75"/>
  <c r="G14" i="75"/>
  <c r="J14" i="75"/>
  <c r="K14" i="75"/>
  <c r="M14" i="75" s="1"/>
  <c r="L14" i="75"/>
  <c r="N14" i="75" s="1"/>
  <c r="O14" i="75"/>
  <c r="X14" i="75"/>
  <c r="Y14" i="75"/>
  <c r="Z14" i="75" s="1"/>
  <c r="K15" i="5" s="1"/>
  <c r="AA14" i="75"/>
  <c r="AB14" i="75"/>
  <c r="D15" i="75"/>
  <c r="E15" i="75"/>
  <c r="S15" i="75" s="1"/>
  <c r="E16" i="5" s="1"/>
  <c r="F15" i="75"/>
  <c r="G15" i="75"/>
  <c r="J15" i="75"/>
  <c r="K15" i="75"/>
  <c r="M15" i="75" s="1"/>
  <c r="L15" i="75"/>
  <c r="N15" i="75" s="1"/>
  <c r="O15" i="75"/>
  <c r="X15" i="75"/>
  <c r="Y15" i="75"/>
  <c r="AA15" i="75"/>
  <c r="AB15" i="75"/>
  <c r="D16" i="75"/>
  <c r="E16" i="75"/>
  <c r="S16" i="75" s="1"/>
  <c r="E17" i="5" s="1"/>
  <c r="F16" i="75"/>
  <c r="G16" i="75"/>
  <c r="H16" i="75" s="1"/>
  <c r="I16" i="75" s="1"/>
  <c r="U16" i="75" s="1"/>
  <c r="G17" i="5" s="1"/>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D18" i="75"/>
  <c r="E18" i="75"/>
  <c r="S18" i="75" s="1"/>
  <c r="E19" i="5" s="1"/>
  <c r="F18" i="75"/>
  <c r="G18" i="75"/>
  <c r="J18" i="75"/>
  <c r="K18" i="75"/>
  <c r="M18" i="75" s="1"/>
  <c r="L18" i="75"/>
  <c r="N18" i="75" s="1"/>
  <c r="O18" i="75"/>
  <c r="X18" i="75"/>
  <c r="Y18" i="75"/>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H21" i="75" s="1"/>
  <c r="I21" i="75" s="1"/>
  <c r="U21" i="75" s="1"/>
  <c r="G22" i="5" s="1"/>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D31" i="75"/>
  <c r="E31" i="75"/>
  <c r="S31" i="75" s="1"/>
  <c r="E32" i="5" s="1"/>
  <c r="F31" i="75"/>
  <c r="G31" i="75"/>
  <c r="J31" i="75"/>
  <c r="K31" i="75"/>
  <c r="M31" i="75" s="1"/>
  <c r="L31" i="75"/>
  <c r="N31" i="75" s="1"/>
  <c r="O31" i="75"/>
  <c r="X31" i="75"/>
  <c r="Y31" i="75"/>
  <c r="AA31" i="75"/>
  <c r="AB31" i="75"/>
  <c r="D32" i="75"/>
  <c r="E32" i="75"/>
  <c r="S32" i="75" s="1"/>
  <c r="E33" i="5" s="1"/>
  <c r="F32" i="75"/>
  <c r="G32" i="75"/>
  <c r="H32" i="75" s="1"/>
  <c r="I32" i="75" s="1"/>
  <c r="U32" i="75" s="1"/>
  <c r="G33" i="5" s="1"/>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Y34" i="75"/>
  <c r="AA34" i="75"/>
  <c r="AB34" i="75"/>
  <c r="D35" i="75"/>
  <c r="E35" i="75"/>
  <c r="S35" i="75" s="1"/>
  <c r="E36" i="5" s="1"/>
  <c r="F35" i="75"/>
  <c r="G35" i="75"/>
  <c r="J35" i="75"/>
  <c r="K35" i="75"/>
  <c r="M35" i="75" s="1"/>
  <c r="L35" i="75"/>
  <c r="N35" i="75"/>
  <c r="O35" i="75"/>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S40" i="75" s="1"/>
  <c r="E41" i="5" s="1"/>
  <c r="F40" i="75"/>
  <c r="G40" i="75"/>
  <c r="J40" i="75"/>
  <c r="K40" i="75"/>
  <c r="M40" i="75" s="1"/>
  <c r="L40" i="75"/>
  <c r="N40" i="75" s="1"/>
  <c r="O40" i="75"/>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J50" i="75"/>
  <c r="K50" i="75"/>
  <c r="M50" i="75" s="1"/>
  <c r="L50" i="75"/>
  <c r="N50" i="75" s="1"/>
  <c r="O50" i="75"/>
  <c r="X50" i="75"/>
  <c r="Y50" i="75"/>
  <c r="AA50" i="75"/>
  <c r="AB50" i="75"/>
  <c r="D51" i="75"/>
  <c r="E51" i="75"/>
  <c r="S51" i="75" s="1"/>
  <c r="E52" i="5" s="1"/>
  <c r="F51" i="75"/>
  <c r="G51" i="75"/>
  <c r="J51" i="75"/>
  <c r="K51" i="75"/>
  <c r="M51" i="75" s="1"/>
  <c r="L51" i="75"/>
  <c r="N51" i="75" s="1"/>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B56" i="75"/>
  <c r="D57" i="75"/>
  <c r="E57" i="75"/>
  <c r="S57" i="75" s="1"/>
  <c r="E58" i="5" s="1"/>
  <c r="F57" i="75"/>
  <c r="G57" i="75"/>
  <c r="J57" i="75"/>
  <c r="K57" i="75"/>
  <c r="M57" i="75" s="1"/>
  <c r="L57" i="75"/>
  <c r="N57" i="75" s="1"/>
  <c r="O57" i="75"/>
  <c r="X57" i="75"/>
  <c r="Y57" i="75"/>
  <c r="AA57" i="75"/>
  <c r="AB57" i="75"/>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L59" i="75"/>
  <c r="N59" i="75" s="1"/>
  <c r="O59" i="75"/>
  <c r="X59" i="75"/>
  <c r="Y59" i="75"/>
  <c r="AA59" i="75"/>
  <c r="AB59" i="75"/>
  <c r="D60" i="75"/>
  <c r="E60" i="75"/>
  <c r="S60" i="75" s="1"/>
  <c r="E61" i="5" s="1"/>
  <c r="F60" i="75"/>
  <c r="G60" i="75"/>
  <c r="J60" i="75"/>
  <c r="K60" i="75"/>
  <c r="M60" i="75" s="1"/>
  <c r="L60" i="75"/>
  <c r="N60" i="75" s="1"/>
  <c r="O60" i="75"/>
  <c r="X60" i="75"/>
  <c r="Y60" i="75"/>
  <c r="AA60" i="75"/>
  <c r="AB60" i="75"/>
  <c r="D61" i="75"/>
  <c r="E61" i="75"/>
  <c r="S61" i="75" s="1"/>
  <c r="E62" i="5" s="1"/>
  <c r="F61" i="75"/>
  <c r="G61" i="75"/>
  <c r="J61" i="75"/>
  <c r="K61" i="75"/>
  <c r="M61" i="75" s="1"/>
  <c r="L61" i="75"/>
  <c r="N61" i="75" s="1"/>
  <c r="O61" i="75"/>
  <c r="X61" i="75"/>
  <c r="Y61" i="75"/>
  <c r="AA61" i="75"/>
  <c r="AB61" i="75"/>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D64" i="75"/>
  <c r="E64" i="75"/>
  <c r="S64" i="75" s="1"/>
  <c r="E65" i="5" s="1"/>
  <c r="F64" i="75"/>
  <c r="G64" i="75"/>
  <c r="J64" i="75"/>
  <c r="K64" i="75"/>
  <c r="M64" i="75" s="1"/>
  <c r="L64" i="75"/>
  <c r="N64" i="75" s="1"/>
  <c r="O64" i="75"/>
  <c r="X64" i="75"/>
  <c r="Y64" i="75"/>
  <c r="AA64" i="75"/>
  <c r="AB64" i="75"/>
  <c r="D65" i="75"/>
  <c r="E65" i="75"/>
  <c r="S65" i="75" s="1"/>
  <c r="E66" i="5" s="1"/>
  <c r="F65" i="75"/>
  <c r="G65" i="75"/>
  <c r="J65" i="75"/>
  <c r="K65" i="75"/>
  <c r="M65" i="75" s="1"/>
  <c r="L65" i="75"/>
  <c r="N65" i="75" s="1"/>
  <c r="O65" i="75"/>
  <c r="X65" i="75"/>
  <c r="Y65" i="75"/>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O74" i="75"/>
  <c r="X74" i="75"/>
  <c r="Y74" i="75"/>
  <c r="AA74" i="75"/>
  <c r="AB74" i="75"/>
  <c r="D75" i="75"/>
  <c r="E75" i="75"/>
  <c r="S75" i="75" s="1"/>
  <c r="E76" i="5" s="1"/>
  <c r="F75" i="75"/>
  <c r="G75" i="75"/>
  <c r="J75" i="75"/>
  <c r="K75" i="75"/>
  <c r="M75" i="75" s="1"/>
  <c r="L75" i="75"/>
  <c r="N75" i="75" s="1"/>
  <c r="O75" i="75"/>
  <c r="X75" i="75"/>
  <c r="Y75" i="75"/>
  <c r="AA75" i="75"/>
  <c r="AB75" i="75"/>
  <c r="D76" i="75"/>
  <c r="E76" i="75"/>
  <c r="S76" i="75" s="1"/>
  <c r="E77" i="5" s="1"/>
  <c r="F76" i="75"/>
  <c r="G76" i="75"/>
  <c r="J76" i="75"/>
  <c r="K76" i="75"/>
  <c r="M76" i="75" s="1"/>
  <c r="L76" i="75"/>
  <c r="N76" i="75" s="1"/>
  <c r="O76" i="75"/>
  <c r="X76" i="75"/>
  <c r="Y76" i="75"/>
  <c r="AA76" i="75"/>
  <c r="AB76" i="75"/>
  <c r="D77" i="75"/>
  <c r="E77" i="75"/>
  <c r="S77" i="75" s="1"/>
  <c r="E78" i="5" s="1"/>
  <c r="F77" i="75"/>
  <c r="G77" i="75"/>
  <c r="J77" i="75"/>
  <c r="K77" i="75"/>
  <c r="M77" i="75" s="1"/>
  <c r="L77" i="75"/>
  <c r="N77" i="75" s="1"/>
  <c r="O77" i="75"/>
  <c r="X77" i="75"/>
  <c r="Y77" i="75"/>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s="1"/>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Y96" i="75"/>
  <c r="AA96" i="75"/>
  <c r="AB96" i="75"/>
  <c r="D97" i="75"/>
  <c r="E97" i="75"/>
  <c r="S97" i="75" s="1"/>
  <c r="E98" i="5" s="1"/>
  <c r="F97" i="75"/>
  <c r="G97" i="75"/>
  <c r="J97" i="75"/>
  <c r="K97" i="75"/>
  <c r="M97" i="75" s="1"/>
  <c r="L97" i="75"/>
  <c r="N97" i="75" s="1"/>
  <c r="O97" i="75"/>
  <c r="X97" i="75"/>
  <c r="Y97" i="75"/>
  <c r="AA97" i="75"/>
  <c r="AB97" i="75"/>
  <c r="D98" i="75"/>
  <c r="E98" i="75"/>
  <c r="S98" i="75" s="1"/>
  <c r="E99" i="5" s="1"/>
  <c r="F98" i="75"/>
  <c r="G98" i="75"/>
  <c r="J98" i="75"/>
  <c r="K98" i="75"/>
  <c r="M98" i="75" s="1"/>
  <c r="L98" i="75"/>
  <c r="N98" i="75" s="1"/>
  <c r="O98" i="75"/>
  <c r="X98" i="75"/>
  <c r="Y98" i="75"/>
  <c r="AA98" i="75"/>
  <c r="AB98" i="75"/>
  <c r="D99" i="75"/>
  <c r="E99" i="75"/>
  <c r="S99" i="75" s="1"/>
  <c r="E100" i="5" s="1"/>
  <c r="F99" i="75"/>
  <c r="G99" i="75"/>
  <c r="J99" i="75"/>
  <c r="K99" i="75"/>
  <c r="M99" i="75" s="1"/>
  <c r="L99" i="75"/>
  <c r="N99" i="75" s="1"/>
  <c r="O99" i="75"/>
  <c r="X99" i="75"/>
  <c r="Y99" i="75"/>
  <c r="AA99" i="75"/>
  <c r="AB99" i="75"/>
  <c r="D100" i="75"/>
  <c r="E100" i="75"/>
  <c r="S100" i="75" s="1"/>
  <c r="E101" i="5" s="1"/>
  <c r="F100" i="75"/>
  <c r="G100" i="75"/>
  <c r="J100" i="75"/>
  <c r="K100" i="75"/>
  <c r="M100" i="75" s="1"/>
  <c r="L100" i="75"/>
  <c r="N100" i="75" s="1"/>
  <c r="O100" i="75"/>
  <c r="X100" i="75"/>
  <c r="Y100" i="75"/>
  <c r="AA100" i="75"/>
  <c r="AB100" i="75"/>
  <c r="D101" i="75"/>
  <c r="E101" i="75"/>
  <c r="S101" i="75" s="1"/>
  <c r="E102" i="5" s="1"/>
  <c r="F101" i="75"/>
  <c r="G101" i="75"/>
  <c r="J101" i="75"/>
  <c r="K101" i="75"/>
  <c r="M101" i="75" s="1"/>
  <c r="L101" i="75"/>
  <c r="N101" i="75" s="1"/>
  <c r="O101" i="75"/>
  <c r="X101" i="75"/>
  <c r="Y101" i="75"/>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M103" i="75" s="1"/>
  <c r="L103" i="75"/>
  <c r="N103" i="75" s="1"/>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G108" i="75"/>
  <c r="J108" i="75"/>
  <c r="K108" i="75"/>
  <c r="M108" i="75" s="1"/>
  <c r="L108" i="75"/>
  <c r="N108" i="75" s="1"/>
  <c r="O108" i="75"/>
  <c r="X108" i="75"/>
  <c r="Y108" i="75"/>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L114" i="75"/>
  <c r="N114" i="75" s="1"/>
  <c r="O114" i="75"/>
  <c r="X114" i="75"/>
  <c r="Y114" i="75"/>
  <c r="AA114" i="75"/>
  <c r="AB114" i="75"/>
  <c r="D115" i="75"/>
  <c r="E115" i="75"/>
  <c r="S115" i="75" s="1"/>
  <c r="E116" i="5" s="1"/>
  <c r="F115" i="75"/>
  <c r="G115" i="75"/>
  <c r="J115" i="75"/>
  <c r="K115" i="75"/>
  <c r="M115" i="75" s="1"/>
  <c r="L115" i="75"/>
  <c r="N115" i="75" s="1"/>
  <c r="O115" i="75"/>
  <c r="X115" i="75"/>
  <c r="Y115" i="75"/>
  <c r="AA115" i="75"/>
  <c r="AB115" i="75"/>
  <c r="D116" i="75"/>
  <c r="E116" i="75"/>
  <c r="S116" i="75" s="1"/>
  <c r="E117" i="5" s="1"/>
  <c r="F116" i="75"/>
  <c r="G116" i="75"/>
  <c r="J116" i="75"/>
  <c r="K116" i="75"/>
  <c r="M116" i="75" s="1"/>
  <c r="L116" i="75"/>
  <c r="N116" i="75" s="1"/>
  <c r="O116" i="75"/>
  <c r="X116" i="75"/>
  <c r="Y116" i="75"/>
  <c r="AA116" i="75"/>
  <c r="AB116" i="75"/>
  <c r="D117" i="75"/>
  <c r="E117" i="75"/>
  <c r="S117" i="75" s="1"/>
  <c r="E118" i="5" s="1"/>
  <c r="F117" i="75"/>
  <c r="G117" i="75"/>
  <c r="J117" i="75"/>
  <c r="K117" i="75"/>
  <c r="M117" i="7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s="1"/>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s="1"/>
  <c r="R126" i="3"/>
  <c r="W126" i="3"/>
  <c r="X126" i="3"/>
  <c r="Y126" i="3"/>
  <c r="Z126" i="3"/>
  <c r="AA126" i="3" s="1"/>
  <c r="AB126" i="3"/>
  <c r="AC126" i="3" s="1"/>
  <c r="AE126" i="3"/>
  <c r="AF126" i="3"/>
  <c r="AH126" i="3"/>
  <c r="AI126" i="3"/>
  <c r="AK126" i="3"/>
  <c r="AL126" i="3" s="1"/>
  <c r="AM126" i="3" s="1"/>
  <c r="V127"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s="1"/>
  <c r="R129" i="3"/>
  <c r="W129" i="3"/>
  <c r="X129" i="3"/>
  <c r="Y129" i="3"/>
  <c r="Z129" i="3"/>
  <c r="AA129" i="3" s="1"/>
  <c r="AB129" i="3"/>
  <c r="AC129" i="3" s="1"/>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s="1"/>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8" i="5" s="1"/>
  <c r="AN7" i="3"/>
  <c r="AO7" i="3" s="1"/>
  <c r="AP7" i="3" s="1"/>
  <c r="D8" i="3"/>
  <c r="E8" i="3"/>
  <c r="G8" i="3"/>
  <c r="H8" i="3"/>
  <c r="J8" i="3"/>
  <c r="K8" i="3" s="1"/>
  <c r="L8" i="3" s="1"/>
  <c r="M8" i="3"/>
  <c r="N8" i="3"/>
  <c r="O8" i="3" s="1"/>
  <c r="R8" i="3"/>
  <c r="W8" i="3"/>
  <c r="X8" i="3"/>
  <c r="Y8" i="3"/>
  <c r="Z8" i="3"/>
  <c r="AA8" i="3" s="1"/>
  <c r="AB8" i="3"/>
  <c r="AC8" i="3" s="1"/>
  <c r="AE8" i="3"/>
  <c r="AF8" i="3"/>
  <c r="AH8" i="3"/>
  <c r="AI8" i="3"/>
  <c r="AK8" i="3"/>
  <c r="AL8" i="3" s="1"/>
  <c r="AM8" i="3" s="1"/>
  <c r="V9" i="5" s="1"/>
  <c r="AN8" i="3"/>
  <c r="AO8" i="3" s="1"/>
  <c r="AP8" i="3" s="1"/>
  <c r="D9" i="3"/>
  <c r="E9" i="3"/>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F18" i="3"/>
  <c r="AH18" i="3"/>
  <c r="AI18" i="3"/>
  <c r="AK18" i="3"/>
  <c r="AL18" i="3" s="1"/>
  <c r="AM18" i="3" s="1"/>
  <c r="V19"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22" i="5" s="1"/>
  <c r="AN21" i="3"/>
  <c r="AO21" i="3" s="1"/>
  <c r="AP21" i="3" s="1"/>
  <c r="D22" i="3"/>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s="1"/>
  <c r="L25" i="3" s="1"/>
  <c r="M25" i="3"/>
  <c r="N25" i="3"/>
  <c r="O25" i="3" s="1"/>
  <c r="R25" i="3"/>
  <c r="W25" i="3"/>
  <c r="X25" i="3"/>
  <c r="Y25" i="3"/>
  <c r="Z25" i="3"/>
  <c r="AA25" i="3" s="1"/>
  <c r="AB25" i="3"/>
  <c r="AC25" i="3" s="1"/>
  <c r="AE25" i="3"/>
  <c r="AF25" i="3"/>
  <c r="AH25" i="3"/>
  <c r="AI25" i="3"/>
  <c r="AK25" i="3"/>
  <c r="AL25" i="3" s="1"/>
  <c r="AM25" i="3" s="1"/>
  <c r="V26"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32" i="5" s="1"/>
  <c r="AN31" i="3"/>
  <c r="AO31" i="3" s="1"/>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s="1"/>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48" i="5" s="1"/>
  <c r="AN47" i="3"/>
  <c r="AO47" i="3" s="1"/>
  <c r="AP47" i="3" s="1"/>
  <c r="D48" i="3"/>
  <c r="E48" i="3"/>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G53" i="3" s="1"/>
  <c r="T54" i="5" s="1"/>
  <c r="AF53" i="3"/>
  <c r="AH53" i="3"/>
  <c r="AI53" i="3"/>
  <c r="AK53" i="3"/>
  <c r="AL53" i="3" s="1"/>
  <c r="AM53" i="3" s="1"/>
  <c r="V54" i="5" s="1"/>
  <c r="AN53" i="3"/>
  <c r="AO53" i="3" s="1"/>
  <c r="AP53" i="3" s="1"/>
  <c r="D54" i="3"/>
  <c r="E54" i="3"/>
  <c r="G54" i="3"/>
  <c r="H54" i="3"/>
  <c r="J54" i="3"/>
  <c r="K54" i="3" s="1"/>
  <c r="L54" i="3" s="1"/>
  <c r="M54" i="3"/>
  <c r="N54" i="3"/>
  <c r="O54" i="3" s="1"/>
  <c r="R54" i="3"/>
  <c r="W54" i="3"/>
  <c r="X54" i="3"/>
  <c r="Y54" i="3"/>
  <c r="Z54" i="3"/>
  <c r="AA54" i="3" s="1"/>
  <c r="AB54" i="3"/>
  <c r="AC54" i="3" s="1"/>
  <c r="AE54" i="3"/>
  <c r="AF54" i="3"/>
  <c r="AH54" i="3"/>
  <c r="AI54" i="3"/>
  <c r="AK54" i="3"/>
  <c r="AL54" i="3" s="1"/>
  <c r="AM54" i="3" s="1"/>
  <c r="V55"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s="1"/>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72"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s="1"/>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s="1"/>
  <c r="AB77" i="3"/>
  <c r="AC77" i="3" s="1"/>
  <c r="AE77" i="3"/>
  <c r="AF77" i="3"/>
  <c r="AH77" i="3"/>
  <c r="AI77" i="3"/>
  <c r="AK77" i="3"/>
  <c r="AL77" i="3" s="1"/>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81" i="5" s="1"/>
  <c r="AN80" i="3"/>
  <c r="AO80" i="3" s="1"/>
  <c r="AP80" i="3" s="1"/>
  <c r="D81" i="3"/>
  <c r="E81" i="3"/>
  <c r="F81" i="3" s="1"/>
  <c r="N82" i="5" s="1"/>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s="1"/>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s="1"/>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s="1"/>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s="1"/>
  <c r="AE114" i="3"/>
  <c r="AF114" i="3"/>
  <c r="AH114" i="3"/>
  <c r="AI114" i="3"/>
  <c r="AK114" i="3"/>
  <c r="AL114" i="3" s="1"/>
  <c r="AM114" i="3" s="1"/>
  <c r="V115" i="5" s="1"/>
  <c r="AN114" i="3"/>
  <c r="AO114" i="3" s="1"/>
  <c r="AP114" i="3" s="1"/>
  <c r="D115" i="3"/>
  <c r="E115" i="3"/>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H21" i="4"/>
  <c r="I21" i="4"/>
  <c r="L21" i="4"/>
  <c r="M21" i="4"/>
  <c r="N21" i="4"/>
  <c r="O21" i="4"/>
  <c r="Q21" i="4"/>
  <c r="R21" i="4"/>
  <c r="T21" i="4"/>
  <c r="U21" i="4"/>
  <c r="V21" i="4"/>
  <c r="W21" i="4"/>
  <c r="D22" i="4"/>
  <c r="E22" i="4"/>
  <c r="F22" i="4" s="1"/>
  <c r="H22" i="4"/>
  <c r="I22" i="4"/>
  <c r="L22" i="4"/>
  <c r="M22" i="4"/>
  <c r="N22" i="4"/>
  <c r="O22" i="4"/>
  <c r="Q22" i="4"/>
  <c r="R22" i="4"/>
  <c r="T22" i="4"/>
  <c r="U22" i="4"/>
  <c r="V22" i="4"/>
  <c r="W22" i="4"/>
  <c r="D23" i="4"/>
  <c r="E23" i="4"/>
  <c r="F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s="1"/>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AG54" i="3" l="1"/>
  <c r="T55" i="5" s="1"/>
  <c r="F22" i="3"/>
  <c r="N23" i="5" s="1"/>
  <c r="Z77" i="75"/>
  <c r="K78" i="5" s="1"/>
  <c r="Z18" i="75"/>
  <c r="K19" i="5" s="1"/>
  <c r="AC30" i="75"/>
  <c r="J31" i="5" s="1"/>
  <c r="AC17" i="75"/>
  <c r="J18" i="5" s="1"/>
  <c r="AC15" i="75"/>
  <c r="J16" i="5" s="1"/>
  <c r="AC11" i="75"/>
  <c r="J12" i="5" s="1"/>
  <c r="AC126" i="75"/>
  <c r="AG131" i="3"/>
  <c r="T132" i="5" s="1"/>
  <c r="T42" i="75"/>
  <c r="F43" i="5" s="1"/>
  <c r="F13" i="3"/>
  <c r="N14" i="5" s="1"/>
  <c r="F9" i="3"/>
  <c r="N10" i="5" s="1"/>
  <c r="F8" i="3"/>
  <c r="N9" i="5" s="1"/>
  <c r="G25" i="4"/>
  <c r="G23" i="4"/>
  <c r="AA24" i="5" s="1"/>
  <c r="S21" i="4"/>
  <c r="AE22" i="5" s="1"/>
  <c r="G21" i="4"/>
  <c r="AA22" i="5" s="1"/>
  <c r="G19" i="4"/>
  <c r="AA20" i="5" s="1"/>
  <c r="G17" i="4"/>
  <c r="G9" i="4"/>
  <c r="G7" i="4"/>
  <c r="G120" i="4"/>
  <c r="AC56" i="75"/>
  <c r="J57" i="5" s="1"/>
  <c r="H50" i="75"/>
  <c r="I50" i="75" s="1"/>
  <c r="U50" i="75" s="1"/>
  <c r="G51" i="5" s="1"/>
  <c r="G29" i="4"/>
  <c r="AA30" i="5" s="1"/>
  <c r="J13" i="4"/>
  <c r="AB14" i="5" s="1"/>
  <c r="F48" i="3"/>
  <c r="N49" i="5" s="1"/>
  <c r="F21" i="3"/>
  <c r="N22" i="5" s="1"/>
  <c r="AG18" i="3"/>
  <c r="T19" i="5" s="1"/>
  <c r="H108" i="75"/>
  <c r="I108" i="75" s="1"/>
  <c r="U108" i="75" s="1"/>
  <c r="G109" i="5" s="1"/>
  <c r="H99" i="75"/>
  <c r="I99" i="75" s="1"/>
  <c r="U99" i="75" s="1"/>
  <c r="G100" i="5" s="1"/>
  <c r="Z97" i="75"/>
  <c r="K98" i="5" s="1"/>
  <c r="Z96" i="75"/>
  <c r="K97" i="5" s="1"/>
  <c r="Z94" i="75"/>
  <c r="K95" i="5" s="1"/>
  <c r="Z90" i="75"/>
  <c r="K91" i="5" s="1"/>
  <c r="T80" i="75"/>
  <c r="F81" i="5" s="1"/>
  <c r="P76" i="75"/>
  <c r="P75" i="75"/>
  <c r="P74" i="75"/>
  <c r="Q74" i="75" s="1"/>
  <c r="V74" i="75" s="1"/>
  <c r="H75" i="5" s="1"/>
  <c r="G118" i="4"/>
  <c r="AA119" i="5" s="1"/>
  <c r="P100" i="75"/>
  <c r="P99" i="75"/>
  <c r="J101" i="4"/>
  <c r="AB102" i="5" s="1"/>
  <c r="G48" i="4"/>
  <c r="G38" i="4"/>
  <c r="F115" i="3"/>
  <c r="N116" i="5" s="1"/>
  <c r="F110" i="3"/>
  <c r="N111" i="5" s="1"/>
  <c r="F106" i="3"/>
  <c r="N107" i="5" s="1"/>
  <c r="Z116" i="75"/>
  <c r="K117" i="5" s="1"/>
  <c r="Z101" i="75"/>
  <c r="S18" i="3"/>
  <c r="V18" i="3" s="1"/>
  <c r="R19" i="5" s="1"/>
  <c r="S40" i="4"/>
  <c r="AE41" i="5" s="1"/>
  <c r="S70" i="4"/>
  <c r="AE71" i="5" s="1"/>
  <c r="I19" i="3"/>
  <c r="O20" i="5" s="1"/>
  <c r="AJ39" i="3"/>
  <c r="U40" i="5" s="1"/>
  <c r="AJ80" i="3"/>
  <c r="U81" i="5" s="1"/>
  <c r="AJ7" i="3"/>
  <c r="U8" i="5" s="1"/>
  <c r="AG74" i="3"/>
  <c r="T75" i="5" s="1"/>
  <c r="F72" i="3"/>
  <c r="N73" i="5" s="1"/>
  <c r="AJ71" i="3"/>
  <c r="U72" i="5" s="1"/>
  <c r="F68" i="3"/>
  <c r="N69" i="5" s="1"/>
  <c r="F55" i="3"/>
  <c r="N56" i="5" s="1"/>
  <c r="T47" i="3"/>
  <c r="U47" i="3" s="1"/>
  <c r="V47" i="3" s="1"/>
  <c r="R48" i="5" s="1"/>
  <c r="AG28" i="3"/>
  <c r="T29" i="5" s="1"/>
  <c r="F26" i="3"/>
  <c r="N27" i="5" s="1"/>
  <c r="T117" i="75"/>
  <c r="F118" i="5" s="1"/>
  <c r="T116" i="75"/>
  <c r="F117" i="5" s="1"/>
  <c r="Z115" i="75"/>
  <c r="K116" i="5" s="1"/>
  <c r="T115" i="75"/>
  <c r="F116" i="5" s="1"/>
  <c r="T114" i="75"/>
  <c r="F115" i="5" s="1"/>
  <c r="T77" i="75"/>
  <c r="F78" i="5" s="1"/>
  <c r="Z74" i="75"/>
  <c r="K75" i="5" s="1"/>
  <c r="Z65" i="75"/>
  <c r="K66" i="5" s="1"/>
  <c r="AC63" i="75"/>
  <c r="J64" i="5" s="1"/>
  <c r="AC61" i="75"/>
  <c r="J62" i="5" s="1"/>
  <c r="AC57" i="75"/>
  <c r="AD57" i="75" s="1"/>
  <c r="L58" i="5" s="1"/>
  <c r="H57" i="75"/>
  <c r="I57" i="75" s="1"/>
  <c r="U57" i="75" s="1"/>
  <c r="G58" i="5" s="1"/>
  <c r="J118" i="4"/>
  <c r="AB119" i="5" s="1"/>
  <c r="J40" i="4"/>
  <c r="AB41" i="5" s="1"/>
  <c r="J46" i="4"/>
  <c r="AB47" i="5" s="1"/>
  <c r="G45" i="4"/>
  <c r="G43" i="4"/>
  <c r="AA44" i="5" s="1"/>
  <c r="G41" i="4"/>
  <c r="AA42" i="5" s="1"/>
  <c r="G133" i="4"/>
  <c r="AA134" i="5" s="1"/>
  <c r="G131" i="4"/>
  <c r="AA132" i="5" s="1"/>
  <c r="F90" i="3"/>
  <c r="N91" i="5" s="1"/>
  <c r="AG70" i="3"/>
  <c r="T71" i="5" s="1"/>
  <c r="F70" i="3"/>
  <c r="N71" i="5" s="1"/>
  <c r="F66" i="3"/>
  <c r="N67" i="5" s="1"/>
  <c r="F41" i="3"/>
  <c r="N42" i="5" s="1"/>
  <c r="F35" i="3"/>
  <c r="N36" i="5" s="1"/>
  <c r="F12" i="3"/>
  <c r="N13" i="5" s="1"/>
  <c r="AJ10" i="3"/>
  <c r="U11" i="5" s="1"/>
  <c r="F127" i="3"/>
  <c r="N128" i="5" s="1"/>
  <c r="H70" i="75"/>
  <c r="I70" i="75" s="1"/>
  <c r="U70" i="75" s="1"/>
  <c r="G71" i="5" s="1"/>
  <c r="T61" i="75"/>
  <c r="F62" i="5" s="1"/>
  <c r="T60" i="75"/>
  <c r="F61" i="5" s="1"/>
  <c r="T59" i="75"/>
  <c r="F60" i="5" s="1"/>
  <c r="Z108" i="75"/>
  <c r="K109" i="5" s="1"/>
  <c r="Z34" i="75"/>
  <c r="K35" i="5" s="1"/>
  <c r="P127" i="75"/>
  <c r="Q127" i="75" s="1"/>
  <c r="V127" i="75" s="1"/>
  <c r="H128" i="5" s="1"/>
  <c r="P51" i="75"/>
  <c r="Q51" i="75" s="1"/>
  <c r="V51" i="75" s="1"/>
  <c r="H52" i="5" s="1"/>
  <c r="J7" i="4"/>
  <c r="AB8" i="5" s="1"/>
  <c r="G137" i="4"/>
  <c r="AA138" i="5" s="1"/>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Q32" i="75" s="1"/>
  <c r="V32" i="75" s="1"/>
  <c r="H33" i="5" s="1"/>
  <c r="P30" i="75"/>
  <c r="Q30" i="75" s="1"/>
  <c r="V30" i="75" s="1"/>
  <c r="H31" i="5" s="1"/>
  <c r="P28" i="75"/>
  <c r="Q28" i="75" s="1"/>
  <c r="V28" i="75" s="1"/>
  <c r="H29" i="5" s="1"/>
  <c r="S131" i="4"/>
  <c r="AE132" i="5" s="1"/>
  <c r="AJ98" i="3"/>
  <c r="U99" i="5" s="1"/>
  <c r="AG73" i="3"/>
  <c r="T74" i="5" s="1"/>
  <c r="F52" i="3"/>
  <c r="N53" i="5" s="1"/>
  <c r="G89" i="4"/>
  <c r="AA90" i="5" s="1"/>
  <c r="J66" i="4"/>
  <c r="AB67" i="5" s="1"/>
  <c r="S35" i="4"/>
  <c r="AE36" i="5" s="1"/>
  <c r="G35" i="4"/>
  <c r="AA36" i="5" s="1"/>
  <c r="G31" i="4"/>
  <c r="J131" i="4"/>
  <c r="AB132" i="5" s="1"/>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Z42" i="75"/>
  <c r="K43" i="5" s="1"/>
  <c r="P39" i="75"/>
  <c r="Q39" i="75" s="1"/>
  <c r="V39" i="75" s="1"/>
  <c r="H40" i="5" s="1"/>
  <c r="P36" i="75"/>
  <c r="T30" i="75"/>
  <c r="F31" i="5" s="1"/>
  <c r="T28" i="75"/>
  <c r="F29" i="5" s="1"/>
  <c r="T27" i="75"/>
  <c r="F28" i="5" s="1"/>
  <c r="Z26" i="75"/>
  <c r="K27" i="5" s="1"/>
  <c r="T26" i="75"/>
  <c r="F27" i="5" s="1"/>
  <c r="AC20" i="75"/>
  <c r="J21" i="5" s="1"/>
  <c r="P20" i="75"/>
  <c r="AC8" i="75"/>
  <c r="J9" i="5" s="1"/>
  <c r="P5" i="75"/>
  <c r="Q5" i="75" s="1"/>
  <c r="V5" i="75" s="1"/>
  <c r="H6" i="5" s="1"/>
  <c r="P120" i="75"/>
  <c r="Q120" i="75" s="1"/>
  <c r="V120" i="75" s="1"/>
  <c r="H121" i="5" s="1"/>
  <c r="P134" i="75"/>
  <c r="Q134" i="75" s="1"/>
  <c r="V134" i="75" s="1"/>
  <c r="H135" i="5" s="1"/>
  <c r="P132" i="75"/>
  <c r="Q132" i="75" s="1"/>
  <c r="V132" i="75" s="1"/>
  <c r="H133" i="5" s="1"/>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AD54" i="75" s="1"/>
  <c r="L55" i="5" s="1"/>
  <c r="H22" i="75"/>
  <c r="I22" i="75" s="1"/>
  <c r="U22" i="75" s="1"/>
  <c r="G23" i="5" s="1"/>
  <c r="Z131" i="75"/>
  <c r="K132" i="5" s="1"/>
  <c r="T125" i="75"/>
  <c r="F126" i="5" s="1"/>
  <c r="T123" i="75"/>
  <c r="F124" i="5" s="1"/>
  <c r="Z122" i="75"/>
  <c r="K123" i="5" s="1"/>
  <c r="W96" i="5"/>
  <c r="W72" i="5"/>
  <c r="J77" i="4"/>
  <c r="AB78" i="5" s="1"/>
  <c r="S30" i="4"/>
  <c r="AE31" i="5" s="1"/>
  <c r="G13" i="4"/>
  <c r="AA14" i="5" s="1"/>
  <c r="G135" i="4"/>
  <c r="AA136" i="5" s="1"/>
  <c r="W118" i="5"/>
  <c r="W113" i="5"/>
  <c r="W108" i="5"/>
  <c r="W106" i="5"/>
  <c r="W104" i="5"/>
  <c r="I103" i="3"/>
  <c r="O104" i="5" s="1"/>
  <c r="F101" i="3"/>
  <c r="N102" i="5" s="1"/>
  <c r="T99" i="3"/>
  <c r="U99" i="3" s="1"/>
  <c r="V99" i="3" s="1"/>
  <c r="R100" i="5" s="1"/>
  <c r="W95" i="5"/>
  <c r="F86" i="3"/>
  <c r="N87" i="5" s="1"/>
  <c r="W82" i="5"/>
  <c r="F77" i="3"/>
  <c r="N78" i="5" s="1"/>
  <c r="W73" i="5"/>
  <c r="W71" i="5"/>
  <c r="AJ66" i="3"/>
  <c r="U67" i="5" s="1"/>
  <c r="W66" i="5"/>
  <c r="I65" i="3"/>
  <c r="O66" i="5" s="1"/>
  <c r="F61" i="3"/>
  <c r="N62" i="5" s="1"/>
  <c r="S59" i="3"/>
  <c r="V59" i="3" s="1"/>
  <c r="R60" i="5" s="1"/>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P66" i="75"/>
  <c r="Q66" i="75" s="1"/>
  <c r="V66" i="75" s="1"/>
  <c r="T55" i="75"/>
  <c r="F56" i="5" s="1"/>
  <c r="P47" i="75"/>
  <c r="Q47" i="75" s="1"/>
  <c r="V47" i="75" s="1"/>
  <c r="H48" i="5" s="1"/>
  <c r="AC46" i="75"/>
  <c r="J47" i="5" s="1"/>
  <c r="P43" i="75"/>
  <c r="Q43" i="75" s="1"/>
  <c r="V43" i="75" s="1"/>
  <c r="H44" i="5" s="1"/>
  <c r="Z37" i="75"/>
  <c r="K38" i="5" s="1"/>
  <c r="Z22" i="75"/>
  <c r="K23" i="5" s="1"/>
  <c r="H20" i="75"/>
  <c r="I20" i="75" s="1"/>
  <c r="U20" i="75" s="1"/>
  <c r="G21" i="5" s="1"/>
  <c r="P18" i="75"/>
  <c r="Q18" i="75" s="1"/>
  <c r="V18" i="75" s="1"/>
  <c r="H19" i="5" s="1"/>
  <c r="P14" i="75"/>
  <c r="Q14" i="75" s="1"/>
  <c r="V14" i="75" s="1"/>
  <c r="H15" i="5" s="1"/>
  <c r="AC7" i="75"/>
  <c r="J8" i="5" s="1"/>
  <c r="AC132" i="75"/>
  <c r="J133" i="5" s="1"/>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K41" i="5" s="1"/>
  <c r="AC33" i="75"/>
  <c r="J34" i="5" s="1"/>
  <c r="AC25" i="75"/>
  <c r="J26" i="5" s="1"/>
  <c r="Z13" i="75"/>
  <c r="K14" i="5" s="1"/>
  <c r="P8" i="75"/>
  <c r="Q8" i="75" s="1"/>
  <c r="V8" i="75" s="1"/>
  <c r="H9" i="5" s="1"/>
  <c r="P4" i="75"/>
  <c r="P135" i="75"/>
  <c r="Q135" i="75" s="1"/>
  <c r="V135" i="75" s="1"/>
  <c r="H136" i="5" s="1"/>
  <c r="W89" i="5"/>
  <c r="G106" i="4"/>
  <c r="AA107" i="5" s="1"/>
  <c r="J103" i="4"/>
  <c r="AB104" i="5" s="1"/>
  <c r="S77" i="4"/>
  <c r="AE78" i="5" s="1"/>
  <c r="G27" i="4"/>
  <c r="AD114" i="3"/>
  <c r="S115" i="5" s="1"/>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Q75" i="75"/>
  <c r="V75" i="75" s="1"/>
  <c r="H76" i="5" s="1"/>
  <c r="Z71" i="75"/>
  <c r="K72" i="5" s="1"/>
  <c r="Q60" i="75"/>
  <c r="V60" i="75" s="1"/>
  <c r="H61"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V29" i="3" s="1"/>
  <c r="R30" i="5" s="1"/>
  <c r="W17" i="5"/>
  <c r="W121" i="5"/>
  <c r="P96" i="75"/>
  <c r="Q96" i="75" s="1"/>
  <c r="V96" i="75" s="1"/>
  <c r="H97" i="5" s="1"/>
  <c r="P92" i="75"/>
  <c r="Q92" i="75" s="1"/>
  <c r="V92" i="75" s="1"/>
  <c r="H93" i="5" s="1"/>
  <c r="P88" i="75"/>
  <c r="Q88" i="75" s="1"/>
  <c r="V88" i="75" s="1"/>
  <c r="H89" i="5" s="1"/>
  <c r="P86" i="75"/>
  <c r="Q86" i="75" s="1"/>
  <c r="V86" i="75" s="1"/>
  <c r="H87" i="5" s="1"/>
  <c r="P56" i="75"/>
  <c r="Q56" i="75" s="1"/>
  <c r="V56" i="75" s="1"/>
  <c r="H57" i="5" s="1"/>
  <c r="P22" i="75"/>
  <c r="Q22" i="75" s="1"/>
  <c r="V22" i="75" s="1"/>
  <c r="H23" i="5" s="1"/>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V96" i="3" s="1"/>
  <c r="R97" i="5"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N122" i="5" s="1"/>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Q99" i="75"/>
  <c r="V99" i="75" s="1"/>
  <c r="H100" i="5" s="1"/>
  <c r="Q76" i="75"/>
  <c r="V76" i="75" s="1"/>
  <c r="H77" i="5" s="1"/>
  <c r="Z68" i="75"/>
  <c r="K69" i="5" s="1"/>
  <c r="Z16" i="75"/>
  <c r="K17" i="5" s="1"/>
  <c r="T127" i="75"/>
  <c r="F128" i="5" s="1"/>
  <c r="P125" i="75"/>
  <c r="Q125" i="75" s="1"/>
  <c r="V125" i="75" s="1"/>
  <c r="H126" i="5" s="1"/>
  <c r="AJ76" i="3"/>
  <c r="U77" i="5" s="1"/>
  <c r="AJ43" i="3"/>
  <c r="U44" i="5" s="1"/>
  <c r="AC87" i="75"/>
  <c r="J88" i="5" s="1"/>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V92" i="3" s="1"/>
  <c r="R93" i="5" s="1"/>
  <c r="S84" i="3"/>
  <c r="V84" i="3" s="1"/>
  <c r="R85" i="5" s="1"/>
  <c r="T66" i="3"/>
  <c r="U66" i="3" s="1"/>
  <c r="V66" i="3" s="1"/>
  <c r="R67" i="5" s="1"/>
  <c r="T62" i="3"/>
  <c r="U62" i="3" s="1"/>
  <c r="V62" i="3" s="1"/>
  <c r="R63" i="5" s="1"/>
  <c r="T132" i="3"/>
  <c r="U132" i="3" s="1"/>
  <c r="V132" i="3" s="1"/>
  <c r="R133" i="5" s="1"/>
  <c r="T115" i="3"/>
  <c r="U115" i="3" s="1"/>
  <c r="V115" i="3" s="1"/>
  <c r="R116" i="5" s="1"/>
  <c r="S112" i="3"/>
  <c r="V112" i="3" s="1"/>
  <c r="R113" i="5" s="1"/>
  <c r="T111" i="3"/>
  <c r="U111" i="3" s="1"/>
  <c r="V111" i="3" s="1"/>
  <c r="R112" i="5" s="1"/>
  <c r="S109" i="3"/>
  <c r="V109" i="3" s="1"/>
  <c r="R110" i="5" s="1"/>
  <c r="T108" i="3"/>
  <c r="U108" i="3" s="1"/>
  <c r="V108" i="3" s="1"/>
  <c r="R109" i="5" s="1"/>
  <c r="T74" i="3"/>
  <c r="U74" i="3" s="1"/>
  <c r="S48" i="3"/>
  <c r="V48" i="3" s="1"/>
  <c r="R49" i="5" s="1"/>
  <c r="S15" i="3"/>
  <c r="V15" i="3" s="1"/>
  <c r="R16" i="5" s="1"/>
  <c r="S123" i="3"/>
  <c r="S116" i="3"/>
  <c r="V116" i="3" s="1"/>
  <c r="R117" i="5" s="1"/>
  <c r="T10" i="3"/>
  <c r="U10" i="3" s="1"/>
  <c r="V10" i="3" s="1"/>
  <c r="R11" i="5" s="1"/>
  <c r="S4" i="3"/>
  <c r="V4" i="3" s="1"/>
  <c r="R5" i="5" s="1"/>
  <c r="T33" i="3"/>
  <c r="U33" i="3" s="1"/>
  <c r="V33" i="3" s="1"/>
  <c r="R34" i="5" s="1"/>
  <c r="T119" i="3"/>
  <c r="U119" i="3" s="1"/>
  <c r="V119" i="3" s="1"/>
  <c r="R120" i="5" s="1"/>
  <c r="S117" i="3"/>
  <c r="V117" i="3" s="1"/>
  <c r="R118" i="5" s="1"/>
  <c r="T103" i="3"/>
  <c r="U103" i="3" s="1"/>
  <c r="V103" i="3" s="1"/>
  <c r="R104" i="5" s="1"/>
  <c r="S88" i="3"/>
  <c r="V88" i="3" s="1"/>
  <c r="R89" i="5" s="1"/>
  <c r="S36" i="3"/>
  <c r="V36" i="3" s="1"/>
  <c r="R37" i="5" s="1"/>
  <c r="T28" i="3"/>
  <c r="U28" i="3" s="1"/>
  <c r="V28" i="3" s="1"/>
  <c r="R29" i="5" s="1"/>
  <c r="S19" i="3"/>
  <c r="V19" i="3" s="1"/>
  <c r="R20" i="5" s="1"/>
  <c r="T14" i="3"/>
  <c r="U14" i="3" s="1"/>
  <c r="V14" i="3" s="1"/>
  <c r="R15" i="5" s="1"/>
  <c r="S134" i="3"/>
  <c r="V134" i="3" s="1"/>
  <c r="R135" i="5" s="1"/>
  <c r="G107" i="4"/>
  <c r="AA108" i="5" s="1"/>
  <c r="G104" i="4"/>
  <c r="AA105" i="5" s="1"/>
  <c r="G114" i="4"/>
  <c r="AA115" i="5" s="1"/>
  <c r="G110" i="4"/>
  <c r="G101" i="4"/>
  <c r="AA102" i="5" s="1"/>
  <c r="G79" i="4"/>
  <c r="G77" i="4"/>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AE65" i="5" s="1"/>
  <c r="S62" i="4"/>
  <c r="AE63" i="5" s="1"/>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N126" i="5" s="1"/>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D77" i="75" s="1"/>
  <c r="L78" i="5" s="1"/>
  <c r="AC73" i="75"/>
  <c r="J74" i="5" s="1"/>
  <c r="AC43" i="75"/>
  <c r="J44" i="5" s="1"/>
  <c r="P119" i="75"/>
  <c r="Q119" i="75" s="1"/>
  <c r="V119" i="75" s="1"/>
  <c r="P117" i="75"/>
  <c r="Q117" i="75" s="1"/>
  <c r="V117" i="75" s="1"/>
  <c r="P115" i="75"/>
  <c r="Q115" i="75" s="1"/>
  <c r="V115" i="75" s="1"/>
  <c r="H116" i="5" s="1"/>
  <c r="T113" i="3"/>
  <c r="U113" i="3" s="1"/>
  <c r="S113" i="3"/>
  <c r="AD82" i="3"/>
  <c r="T50" i="3"/>
  <c r="U50" i="3" s="1"/>
  <c r="S50" i="3"/>
  <c r="S119" i="4"/>
  <c r="AE120" i="5" s="1"/>
  <c r="P107" i="4"/>
  <c r="AD108" i="5" s="1"/>
  <c r="X80" i="4"/>
  <c r="AF81" i="5" s="1"/>
  <c r="P117" i="4"/>
  <c r="AD118" i="5" s="1"/>
  <c r="G116" i="4"/>
  <c r="G112" i="4"/>
  <c r="J111" i="4"/>
  <c r="AB112" i="5" s="1"/>
  <c r="X110" i="4"/>
  <c r="AF111" i="5" s="1"/>
  <c r="S108" i="4"/>
  <c r="AE109" i="5" s="1"/>
  <c r="P108" i="4"/>
  <c r="AD109" i="5" s="1"/>
  <c r="X107" i="4"/>
  <c r="AF108" i="5" s="1"/>
  <c r="S106" i="4"/>
  <c r="AE107" i="5" s="1"/>
  <c r="S105" i="4"/>
  <c r="AE106" i="5" s="1"/>
  <c r="J102" i="4"/>
  <c r="AB103" i="5" s="1"/>
  <c r="X96" i="4"/>
  <c r="AF97" i="5" s="1"/>
  <c r="X92" i="4"/>
  <c r="AF93" i="5" s="1"/>
  <c r="J89" i="4"/>
  <c r="AB90" i="5" s="1"/>
  <c r="G83" i="4"/>
  <c r="X65" i="4"/>
  <c r="AF66" i="5" s="1"/>
  <c r="P64" i="4"/>
  <c r="AD65" i="5" s="1"/>
  <c r="X53" i="4"/>
  <c r="AF54" i="5" s="1"/>
  <c r="G39" i="4"/>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AA103" i="5" s="1"/>
  <c r="G91" i="4"/>
  <c r="AA92" i="5" s="1"/>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AA38" i="5" s="1"/>
  <c r="J35" i="4"/>
  <c r="AB36" i="5" s="1"/>
  <c r="X34" i="4"/>
  <c r="S34" i="4"/>
  <c r="AE35" i="5" s="1"/>
  <c r="P32" i="4"/>
  <c r="AD33" i="5" s="1"/>
  <c r="X28" i="4"/>
  <c r="AF29" i="5" s="1"/>
  <c r="X26" i="4"/>
  <c r="AF27" i="5" s="1"/>
  <c r="P24" i="4"/>
  <c r="AD25" i="5" s="1"/>
  <c r="X22" i="4"/>
  <c r="AF23" i="5" s="1"/>
  <c r="G5" i="4"/>
  <c r="AA6" i="5" s="1"/>
  <c r="X4" i="4"/>
  <c r="AF5" i="5" s="1"/>
  <c r="X137" i="4"/>
  <c r="AF138" i="5" s="1"/>
  <c r="S135" i="4"/>
  <c r="AE136" i="5" s="1"/>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AE119" i="5" s="1"/>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P42" i="4"/>
  <c r="AD43" i="5" s="1"/>
  <c r="S41" i="4"/>
  <c r="AE42" i="5" s="1"/>
  <c r="P41" i="4"/>
  <c r="AD42" i="5" s="1"/>
  <c r="G40" i="4"/>
  <c r="AA41" i="5" s="1"/>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AE126" i="5" s="1"/>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K45" i="5" s="1"/>
  <c r="H24" i="75"/>
  <c r="I24" i="75" s="1"/>
  <c r="U24" i="75" s="1"/>
  <c r="G25" i="5" s="1"/>
  <c r="Q4" i="75"/>
  <c r="V4" i="75" s="1"/>
  <c r="H5" i="5" s="1"/>
  <c r="AC120" i="75"/>
  <c r="J121" i="5" s="1"/>
  <c r="H120" i="75"/>
  <c r="I120" i="75" s="1"/>
  <c r="U120" i="75" s="1"/>
  <c r="G121" i="5" s="1"/>
  <c r="Z135" i="75"/>
  <c r="K136" i="5" s="1"/>
  <c r="H129" i="75"/>
  <c r="I129" i="75" s="1"/>
  <c r="U129" i="75" s="1"/>
  <c r="G130" i="5" s="1"/>
  <c r="Z123" i="75"/>
  <c r="AG59" i="3"/>
  <c r="T60" i="5" s="1"/>
  <c r="F58" i="3"/>
  <c r="N59" i="5" s="1"/>
  <c r="F57" i="3"/>
  <c r="N5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AD42" i="75" s="1"/>
  <c r="L43" i="5" s="1"/>
  <c r="Z39" i="75"/>
  <c r="K40" i="5" s="1"/>
  <c r="Z38" i="75"/>
  <c r="K39" i="5" s="1"/>
  <c r="T37" i="75"/>
  <c r="F38" i="5" s="1"/>
  <c r="Z36" i="75"/>
  <c r="K37" i="5" s="1"/>
  <c r="H27" i="75"/>
  <c r="I27" i="75" s="1"/>
  <c r="U27" i="75" s="1"/>
  <c r="G28" i="5" s="1"/>
  <c r="AC26" i="75"/>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Q80" i="75" s="1"/>
  <c r="V80" i="75" s="1"/>
  <c r="H81" i="5" s="1"/>
  <c r="H80" i="75"/>
  <c r="I80" i="75" s="1"/>
  <c r="U80" i="75" s="1"/>
  <c r="G81" i="5" s="1"/>
  <c r="T79" i="75"/>
  <c r="F80" i="5" s="1"/>
  <c r="Z78" i="75"/>
  <c r="K79" i="5" s="1"/>
  <c r="H72" i="75"/>
  <c r="I72" i="75" s="1"/>
  <c r="U72" i="75" s="1"/>
  <c r="G73" i="5" s="1"/>
  <c r="P71" i="75"/>
  <c r="Q71" i="75" s="1"/>
  <c r="V71" i="75" s="1"/>
  <c r="H72" i="5" s="1"/>
  <c r="P70" i="75"/>
  <c r="Q70" i="75" s="1"/>
  <c r="V70" i="75" s="1"/>
  <c r="P69" i="75"/>
  <c r="Q69" i="75" s="1"/>
  <c r="V69" i="75" s="1"/>
  <c r="H70" i="5" s="1"/>
  <c r="P64" i="75"/>
  <c r="Q64" i="75" s="1"/>
  <c r="V64" i="75" s="1"/>
  <c r="H65" i="5" s="1"/>
  <c r="P57" i="75"/>
  <c r="Q57" i="75" s="1"/>
  <c r="V57" i="75" s="1"/>
  <c r="H58" i="5" s="1"/>
  <c r="P52" i="75"/>
  <c r="Q52" i="75" s="1"/>
  <c r="V52" i="75" s="1"/>
  <c r="H53" i="5" s="1"/>
  <c r="Z50" i="75"/>
  <c r="K51" i="5" s="1"/>
  <c r="H41" i="75"/>
  <c r="I41" i="75" s="1"/>
  <c r="U41" i="75" s="1"/>
  <c r="G42" i="5" s="1"/>
  <c r="AC40" i="75"/>
  <c r="J41" i="5" s="1"/>
  <c r="Z33" i="75"/>
  <c r="K34" i="5" s="1"/>
  <c r="T17" i="75"/>
  <c r="F18" i="5" s="1"/>
  <c r="Z15" i="75"/>
  <c r="K16" i="5" s="1"/>
  <c r="H126" i="75"/>
  <c r="I126" i="75" s="1"/>
  <c r="U126" i="75" s="1"/>
  <c r="G127"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AA117" i="5"/>
  <c r="W14" i="5"/>
  <c r="W130" i="5"/>
  <c r="G99" i="4"/>
  <c r="G93" i="4"/>
  <c r="G75" i="4"/>
  <c r="AD57" i="3"/>
  <c r="W27" i="5"/>
  <c r="AA111" i="5"/>
  <c r="G108" i="4"/>
  <c r="AA80" i="5"/>
  <c r="AA46" i="5"/>
  <c r="G127" i="4"/>
  <c r="G125" i="4"/>
  <c r="G123" i="4"/>
  <c r="G121" i="4"/>
  <c r="P96" i="3"/>
  <c r="P97" i="5" s="1"/>
  <c r="P92" i="3"/>
  <c r="P93" i="5" s="1"/>
  <c r="P76" i="3"/>
  <c r="P77" i="5" s="1"/>
  <c r="P37" i="3"/>
  <c r="P38" i="5" s="1"/>
  <c r="W25" i="5"/>
  <c r="AD23" i="3"/>
  <c r="P21" i="3"/>
  <c r="P22" i="5" s="1"/>
  <c r="W6" i="5"/>
  <c r="K128" i="5"/>
  <c r="G97" i="4"/>
  <c r="G95" i="4"/>
  <c r="G81" i="4"/>
  <c r="AD110" i="3"/>
  <c r="P100" i="3"/>
  <c r="P101" i="5" s="1"/>
  <c r="P80" i="3"/>
  <c r="P81" i="5" s="1"/>
  <c r="W58" i="5"/>
  <c r="P54" i="3"/>
  <c r="P55" i="5" s="1"/>
  <c r="P50" i="3"/>
  <c r="P51" i="5" s="1"/>
  <c r="AA78" i="5"/>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A40" i="5"/>
  <c r="AA39" i="5"/>
  <c r="AA10" i="5"/>
  <c r="AD77" i="3"/>
  <c r="AD48" i="3"/>
  <c r="AD46" i="3"/>
  <c r="P36" i="3"/>
  <c r="P37" i="5" s="1"/>
  <c r="W32" i="5"/>
  <c r="AD24" i="3"/>
  <c r="AD136" i="3"/>
  <c r="AD131" i="3"/>
  <c r="T58" i="75"/>
  <c r="F59" i="5" s="1"/>
  <c r="T51" i="75"/>
  <c r="F52" i="5" s="1"/>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P66" i="4"/>
  <c r="AD67" i="5" s="1"/>
  <c r="X62" i="4"/>
  <c r="AF63" i="5" s="1"/>
  <c r="P60" i="4"/>
  <c r="AD61" i="5" s="1"/>
  <c r="X56" i="4"/>
  <c r="AF57" i="5" s="1"/>
  <c r="P52" i="4"/>
  <c r="AD53" i="5" s="1"/>
  <c r="P49" i="4"/>
  <c r="AD50" i="5" s="1"/>
  <c r="X48" i="4"/>
  <c r="AF49" i="5" s="1"/>
  <c r="P44" i="4"/>
  <c r="AD45" i="5" s="1"/>
  <c r="P43" i="4"/>
  <c r="AD44" i="5" s="1"/>
  <c r="X42" i="4"/>
  <c r="AF43" i="5" s="1"/>
  <c r="J42" i="4"/>
  <c r="AB43" i="5" s="1"/>
  <c r="X41" i="4"/>
  <c r="AF42" i="5" s="1"/>
  <c r="P36" i="4"/>
  <c r="AD37" i="5" s="1"/>
  <c r="G34" i="4"/>
  <c r="AA35" i="5" s="1"/>
  <c r="G32" i="4"/>
  <c r="AA33" i="5" s="1"/>
  <c r="G30" i="4"/>
  <c r="AA31" i="5" s="1"/>
  <c r="S28" i="4"/>
  <c r="AE29" i="5" s="1"/>
  <c r="AA28" i="5"/>
  <c r="J26" i="4"/>
  <c r="AB27" i="5" s="1"/>
  <c r="X25" i="4"/>
  <c r="AF26" i="5" s="1"/>
  <c r="AA26" i="5"/>
  <c r="J24" i="4"/>
  <c r="AB25" i="5" s="1"/>
  <c r="X23" i="4"/>
  <c r="AF24" i="5" s="1"/>
  <c r="G18" i="4"/>
  <c r="AA19" i="5" s="1"/>
  <c r="G16" i="4"/>
  <c r="AA17" i="5" s="1"/>
  <c r="G14" i="4"/>
  <c r="AA15" i="5" s="1"/>
  <c r="S12" i="4"/>
  <c r="AE13" i="5" s="1"/>
  <c r="S10" i="4"/>
  <c r="AE11" i="5" s="1"/>
  <c r="S8" i="4"/>
  <c r="AE9" i="5" s="1"/>
  <c r="AA8" i="5"/>
  <c r="X120" i="4"/>
  <c r="AF121" i="5" s="1"/>
  <c r="P120" i="4"/>
  <c r="AD121" i="5" s="1"/>
  <c r="AA121" i="5"/>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AG29" i="3"/>
  <c r="T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V123" i="3"/>
  <c r="R124" i="5" s="1"/>
  <c r="AG121" i="3"/>
  <c r="T122" i="5" s="1"/>
  <c r="H110" i="75"/>
  <c r="I110" i="75" s="1"/>
  <c r="U110" i="75" s="1"/>
  <c r="G111" i="5" s="1"/>
  <c r="AC109" i="75"/>
  <c r="J110" i="5" s="1"/>
  <c r="T95" i="75"/>
  <c r="F96" i="5" s="1"/>
  <c r="H92" i="75"/>
  <c r="I92" i="75" s="1"/>
  <c r="U92" i="75" s="1"/>
  <c r="G93" i="5" s="1"/>
  <c r="AC91" i="75"/>
  <c r="J92" i="5" s="1"/>
  <c r="AC85" i="75"/>
  <c r="H62" i="75"/>
  <c r="I62" i="75" s="1"/>
  <c r="U62" i="75" s="1"/>
  <c r="G63" i="5" s="1"/>
  <c r="H26" i="75"/>
  <c r="I26" i="75" s="1"/>
  <c r="U26" i="75" s="1"/>
  <c r="G27" i="5" s="1"/>
  <c r="T25" i="75"/>
  <c r="F26" i="5" s="1"/>
  <c r="H17" i="75"/>
  <c r="I17" i="75" s="1"/>
  <c r="U17" i="75" s="1"/>
  <c r="G18" i="5" s="1"/>
  <c r="AC16" i="75"/>
  <c r="K124" i="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X36" i="4"/>
  <c r="AF37" i="5" s="1"/>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V42" i="3" s="1"/>
  <c r="R43" i="5"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AD13" i="3"/>
  <c r="AG12" i="3"/>
  <c r="T13" i="5" s="1"/>
  <c r="T11" i="3"/>
  <c r="U11" i="3" s="1"/>
  <c r="V11" i="3" s="1"/>
  <c r="R12" i="5" s="1"/>
  <c r="I10" i="3"/>
  <c r="O11" i="5" s="1"/>
  <c r="S120" i="3"/>
  <c r="V120" i="3" s="1"/>
  <c r="R121" i="5" s="1"/>
  <c r="I136" i="3"/>
  <c r="O137" i="5" s="1"/>
  <c r="AG135" i="3"/>
  <c r="T136" i="5" s="1"/>
  <c r="T130" i="3"/>
  <c r="U130" i="3" s="1"/>
  <c r="S130" i="3"/>
  <c r="AD128" i="3"/>
  <c r="F128" i="3"/>
  <c r="T118" i="75"/>
  <c r="F119" i="5" s="1"/>
  <c r="Z117" i="75"/>
  <c r="K118" i="5" s="1"/>
  <c r="Z112" i="75"/>
  <c r="K113" i="5" s="1"/>
  <c r="T108" i="75"/>
  <c r="F109" i="5" s="1"/>
  <c r="H107" i="75"/>
  <c r="I107" i="75" s="1"/>
  <c r="U107" i="75" s="1"/>
  <c r="G108" i="5" s="1"/>
  <c r="Z100" i="75"/>
  <c r="K101" i="5" s="1"/>
  <c r="T89" i="75"/>
  <c r="F90" i="5" s="1"/>
  <c r="T84" i="75"/>
  <c r="F85" i="5" s="1"/>
  <c r="T78" i="75"/>
  <c r="F79" i="5" s="1"/>
  <c r="AC76" i="75"/>
  <c r="Z69" i="75"/>
  <c r="H64" i="75"/>
  <c r="I64" i="75" s="1"/>
  <c r="U64" i="75" s="1"/>
  <c r="G65" i="5" s="1"/>
  <c r="Z62" i="75"/>
  <c r="K63" i="5" s="1"/>
  <c r="H55" i="75"/>
  <c r="I55" i="75" s="1"/>
  <c r="U55" i="75" s="1"/>
  <c r="G56" i="5" s="1"/>
  <c r="Z46" i="75"/>
  <c r="K47" i="5" s="1"/>
  <c r="AC38" i="75"/>
  <c r="Z35" i="75"/>
  <c r="T34" i="75"/>
  <c r="F35" i="5" s="1"/>
  <c r="P19" i="75"/>
  <c r="Q19" i="75" s="1"/>
  <c r="V19" i="75" s="1"/>
  <c r="H20" i="5" s="1"/>
  <c r="Z11" i="75"/>
  <c r="K12" i="5" s="1"/>
  <c r="P6" i="75"/>
  <c r="Q6" i="75" s="1"/>
  <c r="V6" i="75" s="1"/>
  <c r="H7" i="5" s="1"/>
  <c r="H4" i="75"/>
  <c r="I4" i="75" s="1"/>
  <c r="U4" i="75" s="1"/>
  <c r="P131" i="75"/>
  <c r="Q131" i="75" s="1"/>
  <c r="V131" i="75" s="1"/>
  <c r="T126" i="75"/>
  <c r="F127" i="5" s="1"/>
  <c r="H121" i="75"/>
  <c r="I121" i="75" s="1"/>
  <c r="U121" i="75" s="1"/>
  <c r="G122" i="5" s="1"/>
  <c r="AA4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X37" i="4"/>
  <c r="AF38" i="5" s="1"/>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T103" i="75"/>
  <c r="F104" i="5" s="1"/>
  <c r="T99" i="75"/>
  <c r="F100" i="5" s="1"/>
  <c r="Z81" i="75"/>
  <c r="K82" i="5" s="1"/>
  <c r="AC80" i="75"/>
  <c r="J81" i="5" s="1"/>
  <c r="Z56" i="75"/>
  <c r="K57" i="5" s="1"/>
  <c r="T50" i="75"/>
  <c r="F51" i="5" s="1"/>
  <c r="T38" i="75"/>
  <c r="F39" i="5" s="1"/>
  <c r="AC129" i="75"/>
  <c r="K102" i="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P84" i="75"/>
  <c r="Q84" i="75" s="1"/>
  <c r="V84" i="75" s="1"/>
  <c r="H85" i="5" s="1"/>
  <c r="T74" i="75"/>
  <c r="Z72" i="75"/>
  <c r="K73" i="5" s="1"/>
  <c r="AC71" i="75"/>
  <c r="Z70" i="75"/>
  <c r="K71" i="5" s="1"/>
  <c r="T67" i="75"/>
  <c r="F68" i="5" s="1"/>
  <c r="Z60" i="75"/>
  <c r="K61" i="5" s="1"/>
  <c r="H60" i="75"/>
  <c r="I60" i="75" s="1"/>
  <c r="U60" i="75" s="1"/>
  <c r="G61" i="5" s="1"/>
  <c r="AC59" i="75"/>
  <c r="Z58" i="75"/>
  <c r="K59" i="5" s="1"/>
  <c r="P53" i="75"/>
  <c r="Q53" i="75" s="1"/>
  <c r="V53" i="75" s="1"/>
  <c r="H54" i="5" s="1"/>
  <c r="H53" i="75"/>
  <c r="I53" i="75" s="1"/>
  <c r="U53" i="75" s="1"/>
  <c r="G54" i="5" s="1"/>
  <c r="AC52" i="75"/>
  <c r="J53" i="5" s="1"/>
  <c r="H52" i="75"/>
  <c r="I52" i="75" s="1"/>
  <c r="U52" i="75" s="1"/>
  <c r="G53" i="5" s="1"/>
  <c r="H47" i="75"/>
  <c r="I47" i="75" s="1"/>
  <c r="U47" i="75" s="1"/>
  <c r="G48" i="5" s="1"/>
  <c r="T40" i="75"/>
  <c r="F41" i="5" s="1"/>
  <c r="Q36" i="75"/>
  <c r="V36" i="75" s="1"/>
  <c r="H37"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T75" i="75"/>
  <c r="F76" i="5" s="1"/>
  <c r="Z73" i="75"/>
  <c r="K74" i="5" s="1"/>
  <c r="T68" i="75"/>
  <c r="F69" i="5" s="1"/>
  <c r="AC65" i="75"/>
  <c r="T65" i="75"/>
  <c r="F66" i="5" s="1"/>
  <c r="P63" i="75"/>
  <c r="Q63" i="75" s="1"/>
  <c r="V63" i="75" s="1"/>
  <c r="H64" i="5" s="1"/>
  <c r="T62" i="75"/>
  <c r="F63" i="5" s="1"/>
  <c r="Z61" i="75"/>
  <c r="K62" i="5" s="1"/>
  <c r="AC60" i="75"/>
  <c r="J61" i="5" s="1"/>
  <c r="AC53" i="75"/>
  <c r="J54" i="5" s="1"/>
  <c r="T48" i="75"/>
  <c r="F49"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Q109" i="75" s="1"/>
  <c r="V109" i="75" s="1"/>
  <c r="H110" i="5" s="1"/>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P27" i="75"/>
  <c r="Q27" i="75" s="1"/>
  <c r="V27" i="75" s="1"/>
  <c r="H28" i="5" s="1"/>
  <c r="P33" i="75"/>
  <c r="Q33" i="75" s="1"/>
  <c r="V33" i="75" s="1"/>
  <c r="H34" i="5" s="1"/>
  <c r="P26" i="75"/>
  <c r="Q26" i="75" s="1"/>
  <c r="V26" i="75" s="1"/>
  <c r="H27" i="5" s="1"/>
  <c r="P16" i="75"/>
  <c r="Q16" i="75" s="1"/>
  <c r="V16" i="75" s="1"/>
  <c r="H17" i="5" s="1"/>
  <c r="Q12" i="75"/>
  <c r="V12" i="75" s="1"/>
  <c r="H13" i="5" s="1"/>
  <c r="P10" i="75"/>
  <c r="Q10" i="75" s="1"/>
  <c r="V10" i="75" s="1"/>
  <c r="T133" i="75"/>
  <c r="T111" i="75"/>
  <c r="V72" i="75"/>
  <c r="H73" i="5" s="1"/>
  <c r="H101" i="75"/>
  <c r="I101" i="75" s="1"/>
  <c r="U101" i="75" s="1"/>
  <c r="G102" i="5" s="1"/>
  <c r="H97" i="75"/>
  <c r="I97" i="75" s="1"/>
  <c r="U97" i="75" s="1"/>
  <c r="H93" i="75"/>
  <c r="I93" i="75" s="1"/>
  <c r="U93" i="75" s="1"/>
  <c r="P81" i="75"/>
  <c r="Q81" i="75" s="1"/>
  <c r="V81" i="75" s="1"/>
  <c r="H82" i="5" s="1"/>
  <c r="Z80" i="75"/>
  <c r="AC78" i="75"/>
  <c r="T76" i="75"/>
  <c r="AC67" i="75"/>
  <c r="J68"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P7" i="75"/>
  <c r="Q7" i="75" s="1"/>
  <c r="V7" i="75" s="1"/>
  <c r="H35" i="75"/>
  <c r="I35" i="75" s="1"/>
  <c r="U35" i="75" s="1"/>
  <c r="Q20" i="75"/>
  <c r="V20" i="75" s="1"/>
  <c r="H21" i="5" s="1"/>
  <c r="V13" i="75"/>
  <c r="H14" i="75"/>
  <c r="I14" i="75" s="1"/>
  <c r="U14" i="75" s="1"/>
  <c r="Z12" i="75"/>
  <c r="AC23" i="75"/>
  <c r="P130" i="3"/>
  <c r="P131" i="5" s="1"/>
  <c r="P122" i="3"/>
  <c r="P123" i="5" s="1"/>
  <c r="AD121" i="3"/>
  <c r="P127" i="3"/>
  <c r="T137" i="3"/>
  <c r="U137" i="3" s="1"/>
  <c r="V137" i="3" s="1"/>
  <c r="AD133" i="3"/>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AD99" i="3"/>
  <c r="AD95" i="3"/>
  <c r="AD91" i="3"/>
  <c r="AD87" i="3"/>
  <c r="AD83" i="3"/>
  <c r="AD79" i="3"/>
  <c r="T68" i="3"/>
  <c r="U68" i="3" s="1"/>
  <c r="S68" i="3"/>
  <c r="AD64" i="3"/>
  <c r="P55" i="3"/>
  <c r="AD54" i="3"/>
  <c r="S41" i="3"/>
  <c r="T41" i="3"/>
  <c r="U41" i="3" s="1"/>
  <c r="S39" i="3"/>
  <c r="T39" i="3"/>
  <c r="U39" i="3" s="1"/>
  <c r="AD53" i="3"/>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AD111" i="3"/>
  <c r="AJ117" i="3"/>
  <c r="U118" i="5" s="1"/>
  <c r="AG116" i="3"/>
  <c r="T117" i="5" s="1"/>
  <c r="AJ113" i="3"/>
  <c r="U114" i="5" s="1"/>
  <c r="AG112" i="3"/>
  <c r="T113" i="5" s="1"/>
  <c r="AJ109" i="3"/>
  <c r="AG108" i="3"/>
  <c r="T109" i="5" s="1"/>
  <c r="AJ105" i="3"/>
  <c r="AG104" i="3"/>
  <c r="T105" i="5" s="1"/>
  <c r="AJ101" i="3"/>
  <c r="AG100" i="3"/>
  <c r="T101" i="5" s="1"/>
  <c r="AJ97" i="3"/>
  <c r="AG96" i="3"/>
  <c r="T97" i="5" s="1"/>
  <c r="AJ93" i="3"/>
  <c r="AG92" i="3"/>
  <c r="T93" i="5" s="1"/>
  <c r="AJ89" i="3"/>
  <c r="AG88" i="3"/>
  <c r="T89" i="5" s="1"/>
  <c r="AJ85" i="3"/>
  <c r="AG84" i="3"/>
  <c r="T85" i="5" s="1"/>
  <c r="AJ81" i="3"/>
  <c r="AG80" i="3"/>
  <c r="T81" i="5" s="1"/>
  <c r="AJ77" i="3"/>
  <c r="U78" i="5" s="1"/>
  <c r="AG76" i="3"/>
  <c r="T77" i="5" s="1"/>
  <c r="AD75" i="3"/>
  <c r="T64" i="3"/>
  <c r="U64" i="3" s="1"/>
  <c r="S64" i="3"/>
  <c r="AD60" i="3"/>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V74" i="3"/>
  <c r="R75" i="5" s="1"/>
  <c r="F71" i="3"/>
  <c r="AD70" i="3"/>
  <c r="F67" i="3"/>
  <c r="AD66" i="3"/>
  <c r="F63" i="3"/>
  <c r="AD62" i="3"/>
  <c r="F59" i="3"/>
  <c r="N60" i="5" s="1"/>
  <c r="AD58" i="3"/>
  <c r="AD40" i="3"/>
  <c r="S56" i="3"/>
  <c r="V56" i="3" s="1"/>
  <c r="AJ52" i="3"/>
  <c r="U53" i="5" s="1"/>
  <c r="AD51" i="3"/>
  <c r="I51" i="3"/>
  <c r="O52" i="5" s="1"/>
  <c r="S49" i="3"/>
  <c r="T49" i="3"/>
  <c r="U49" i="3" s="1"/>
  <c r="P49" i="3"/>
  <c r="P50" i="5" s="1"/>
  <c r="AG43" i="3"/>
  <c r="T44"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AJ16" i="3"/>
  <c r="AG11" i="3"/>
  <c r="T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J28" i="4"/>
  <c r="AB29" i="5" s="1"/>
  <c r="X27" i="4"/>
  <c r="AF28" i="5" s="1"/>
  <c r="P27" i="4"/>
  <c r="K21" i="4"/>
  <c r="AC22" i="5" s="1"/>
  <c r="J20" i="4"/>
  <c r="AB21" i="5" s="1"/>
  <c r="X19" i="4"/>
  <c r="AF20" i="5" s="1"/>
  <c r="P19" i="4"/>
  <c r="K13" i="4" l="1"/>
  <c r="AC14" i="5" s="1"/>
  <c r="K17" i="4"/>
  <c r="AC18" i="5" s="1"/>
  <c r="AD126" i="75"/>
  <c r="L127" i="5" s="1"/>
  <c r="AD87" i="75"/>
  <c r="L88" i="5" s="1"/>
  <c r="J127" i="5"/>
  <c r="J58" i="5"/>
  <c r="K7" i="4"/>
  <c r="AC8" i="5" s="1"/>
  <c r="AA18" i="5"/>
  <c r="AD26" i="75"/>
  <c r="L27" i="5" s="1"/>
  <c r="K83" i="4"/>
  <c r="AC84" i="5" s="1"/>
  <c r="K37" i="4"/>
  <c r="AC38" i="5" s="1"/>
  <c r="AD15" i="75"/>
  <c r="L16" i="5" s="1"/>
  <c r="AQ28" i="3"/>
  <c r="X29" i="5" s="1"/>
  <c r="AD133" i="75"/>
  <c r="L134" i="5" s="1"/>
  <c r="AD56" i="75"/>
  <c r="L57" i="5" s="1"/>
  <c r="K9" i="4"/>
  <c r="AC10" i="5" s="1"/>
  <c r="K77" i="4"/>
  <c r="AC78" i="5" s="1"/>
  <c r="K46" i="4"/>
  <c r="AC47" i="5" s="1"/>
  <c r="K39" i="4"/>
  <c r="AC40" i="5" s="1"/>
  <c r="K29" i="4"/>
  <c r="AC30" i="5" s="1"/>
  <c r="K19" i="4"/>
  <c r="AC20" i="5" s="1"/>
  <c r="K31" i="4"/>
  <c r="AC32" i="5" s="1"/>
  <c r="K131" i="4"/>
  <c r="AC132" i="5" s="1"/>
  <c r="K103" i="4"/>
  <c r="AC104" i="5" s="1"/>
  <c r="K40" i="4"/>
  <c r="AC41" i="5" s="1"/>
  <c r="K5" i="4"/>
  <c r="AC6" i="5" s="1"/>
  <c r="Q45" i="3"/>
  <c r="Q46" i="5" s="1"/>
  <c r="AQ74" i="3"/>
  <c r="AQ53" i="3"/>
  <c r="AQ73" i="3"/>
  <c r="X74" i="5" s="1"/>
  <c r="AQ85" i="3"/>
  <c r="X86" i="5" s="1"/>
  <c r="AQ82" i="3"/>
  <c r="X83" i="5" s="1"/>
  <c r="K33" i="4"/>
  <c r="AC34" i="5" s="1"/>
  <c r="K14" i="4"/>
  <c r="AC15" i="5" s="1"/>
  <c r="AA32" i="5"/>
  <c r="K118" i="4"/>
  <c r="AC119" i="5" s="1"/>
  <c r="K117" i="4"/>
  <c r="AC118" i="5" s="1"/>
  <c r="AQ60" i="3"/>
  <c r="X61" i="5" s="1"/>
  <c r="AQ133" i="3"/>
  <c r="X134" i="5" s="1"/>
  <c r="K104" i="4"/>
  <c r="AC105" i="5" s="1"/>
  <c r="AD63" i="75"/>
  <c r="L64" i="5" s="1"/>
  <c r="AD43" i="75"/>
  <c r="L44" i="5" s="1"/>
  <c r="AD46" i="75"/>
  <c r="L47" i="5" s="1"/>
  <c r="AD22" i="75"/>
  <c r="L23" i="5" s="1"/>
  <c r="AD123" i="75"/>
  <c r="L124" i="5" s="1"/>
  <c r="AD20" i="75"/>
  <c r="L21" i="5" s="1"/>
  <c r="J55" i="5"/>
  <c r="AD115" i="75"/>
  <c r="L116" i="5" s="1"/>
  <c r="AQ68" i="3"/>
  <c r="X69" i="5" s="1"/>
  <c r="AQ69" i="3"/>
  <c r="X70" i="5" s="1"/>
  <c r="K101" i="4"/>
  <c r="AC102" i="5" s="1"/>
  <c r="Y20" i="4"/>
  <c r="AG21" i="5" s="1"/>
  <c r="K106" i="4"/>
  <c r="AC107" i="5" s="1"/>
  <c r="AQ45" i="3"/>
  <c r="X46" i="5" s="1"/>
  <c r="AQ94" i="3"/>
  <c r="X95" i="5" s="1"/>
  <c r="AQ86" i="3"/>
  <c r="X87" i="5" s="1"/>
  <c r="AQ122" i="3"/>
  <c r="X123" i="5" s="1"/>
  <c r="AD105" i="75"/>
  <c r="L106" i="5" s="1"/>
  <c r="W125" i="75"/>
  <c r="I126" i="5" s="1"/>
  <c r="J20" i="5"/>
  <c r="AD135" i="75"/>
  <c r="L136" i="5" s="1"/>
  <c r="AQ131" i="3"/>
  <c r="X132" i="5" s="1"/>
  <c r="AQ26" i="3"/>
  <c r="X27" i="5" s="1"/>
  <c r="K111" i="4"/>
  <c r="AC112" i="5" s="1"/>
  <c r="Q19" i="3"/>
  <c r="Q20" i="5" s="1"/>
  <c r="AQ66" i="3"/>
  <c r="X67" i="5" s="1"/>
  <c r="AQ130" i="3"/>
  <c r="X131" i="5" s="1"/>
  <c r="W57" i="75"/>
  <c r="I58" i="5" s="1"/>
  <c r="M58" i="5" s="1"/>
  <c r="AQ18" i="3"/>
  <c r="X19" i="5" s="1"/>
  <c r="AQ51" i="3"/>
  <c r="X52" i="5" s="1"/>
  <c r="AD11" i="75"/>
  <c r="L12" i="5" s="1"/>
  <c r="AD25" i="75"/>
  <c r="L26" i="5" s="1"/>
  <c r="W112" i="75"/>
  <c r="I113" i="5" s="1"/>
  <c r="AQ5" i="3"/>
  <c r="X6" i="5" s="1"/>
  <c r="K23" i="4"/>
  <c r="AC24" i="5" s="1"/>
  <c r="K38" i="4"/>
  <c r="AC39" i="5" s="1"/>
  <c r="K133" i="4"/>
  <c r="AC134" i="5" s="1"/>
  <c r="AD107" i="75"/>
  <c r="L108" i="5" s="1"/>
  <c r="AQ27" i="3"/>
  <c r="X28" i="5" s="1"/>
  <c r="AD72" i="75"/>
  <c r="L73" i="5" s="1"/>
  <c r="AQ44" i="3"/>
  <c r="X45" i="5" s="1"/>
  <c r="AQ77" i="3"/>
  <c r="X78" i="5" s="1"/>
  <c r="AQ72" i="3"/>
  <c r="X73" i="5" s="1"/>
  <c r="AQ128" i="3"/>
  <c r="X129" i="5" s="1"/>
  <c r="AQ61" i="3"/>
  <c r="X62" i="5" s="1"/>
  <c r="AQ106" i="3"/>
  <c r="X107" i="5" s="1"/>
  <c r="AD104" i="75"/>
  <c r="L105" i="5" s="1"/>
  <c r="AD7" i="75"/>
  <c r="L8" i="5" s="1"/>
  <c r="AA84" i="5"/>
  <c r="AD112" i="75"/>
  <c r="L113" i="5" s="1"/>
  <c r="AD100" i="75"/>
  <c r="L101" i="5" s="1"/>
  <c r="AQ110" i="3"/>
  <c r="X111" i="5" s="1"/>
  <c r="AQ126" i="3"/>
  <c r="X127" i="5" s="1"/>
  <c r="AQ134" i="3"/>
  <c r="AQ32" i="3"/>
  <c r="X33" i="5" s="1"/>
  <c r="AQ116" i="3"/>
  <c r="X117" i="5" s="1"/>
  <c r="AQ123" i="3"/>
  <c r="X124" i="5" s="1"/>
  <c r="AQ10" i="3"/>
  <c r="AR10" i="3" s="1"/>
  <c r="Y11" i="5" s="1"/>
  <c r="AQ46" i="3"/>
  <c r="X47" i="5" s="1"/>
  <c r="AQ76" i="3"/>
  <c r="X77" i="5" s="1"/>
  <c r="AQ100" i="3"/>
  <c r="X101" i="5" s="1"/>
  <c r="AQ129" i="3"/>
  <c r="X130" i="5" s="1"/>
  <c r="AQ25" i="3"/>
  <c r="X26" i="5" s="1"/>
  <c r="AQ89" i="3"/>
  <c r="X90" i="5" s="1"/>
  <c r="AQ114" i="3"/>
  <c r="X115" i="5" s="1"/>
  <c r="AQ8" i="3"/>
  <c r="X9" i="5" s="1"/>
  <c r="AQ40" i="3"/>
  <c r="X41" i="5" s="1"/>
  <c r="AQ112" i="3"/>
  <c r="X113" i="5" s="1"/>
  <c r="AQ71" i="3"/>
  <c r="X72" i="5" s="1"/>
  <c r="AQ38" i="3"/>
  <c r="X39" i="5" s="1"/>
  <c r="AD33" i="75"/>
  <c r="L34" i="5" s="1"/>
  <c r="AD134" i="75"/>
  <c r="L135" i="5" s="1"/>
  <c r="AQ20" i="3"/>
  <c r="X21" i="5" s="1"/>
  <c r="AQ132" i="3"/>
  <c r="X133" i="5" s="1"/>
  <c r="AQ90" i="3"/>
  <c r="X91" i="5" s="1"/>
  <c r="AQ22" i="3"/>
  <c r="X23" i="5" s="1"/>
  <c r="AQ7" i="3"/>
  <c r="X8" i="5" s="1"/>
  <c r="AQ120" i="3"/>
  <c r="X121" i="5" s="1"/>
  <c r="AQ57" i="3"/>
  <c r="X58" i="5" s="1"/>
  <c r="AQ67" i="3"/>
  <c r="X68" i="5" s="1"/>
  <c r="AQ4" i="3"/>
  <c r="AR4" i="3" s="1"/>
  <c r="Y5" i="5" s="1"/>
  <c r="AQ79" i="3"/>
  <c r="X80" i="5" s="1"/>
  <c r="AQ55" i="3"/>
  <c r="X56" i="5" s="1"/>
  <c r="AQ87" i="3"/>
  <c r="X88" i="5" s="1"/>
  <c r="X54" i="5"/>
  <c r="AQ135" i="3"/>
  <c r="X136" i="5" s="1"/>
  <c r="AQ75" i="3"/>
  <c r="X76" i="5" s="1"/>
  <c r="AQ80" i="3"/>
  <c r="X81" i="5" s="1"/>
  <c r="AQ37" i="3"/>
  <c r="X38" i="5" s="1"/>
  <c r="AQ102" i="3"/>
  <c r="X103" i="5" s="1"/>
  <c r="AQ125" i="3"/>
  <c r="X126" i="5" s="1"/>
  <c r="AQ78" i="3"/>
  <c r="X79" i="5" s="1"/>
  <c r="AQ88" i="3"/>
  <c r="X89" i="5" s="1"/>
  <c r="AQ14" i="3"/>
  <c r="AQ96" i="3"/>
  <c r="X97" i="5" s="1"/>
  <c r="AQ119" i="3"/>
  <c r="X120" i="5" s="1"/>
  <c r="AQ12" i="3"/>
  <c r="X13" i="5" s="1"/>
  <c r="AQ65" i="3"/>
  <c r="X66" i="5" s="1"/>
  <c r="AQ81" i="3"/>
  <c r="X82" i="5" s="1"/>
  <c r="AQ103" i="3"/>
  <c r="X104" i="5" s="1"/>
  <c r="AQ117" i="3"/>
  <c r="X118" i="5" s="1"/>
  <c r="AQ95" i="3"/>
  <c r="X96" i="5" s="1"/>
  <c r="AQ50" i="3"/>
  <c r="X51" i="5" s="1"/>
  <c r="AQ48" i="3"/>
  <c r="X49" i="5" s="1"/>
  <c r="AQ11" i="3"/>
  <c r="X12" i="5" s="1"/>
  <c r="AQ34" i="3"/>
  <c r="X35" i="5" s="1"/>
  <c r="AQ16" i="3"/>
  <c r="X17" i="5" s="1"/>
  <c r="AQ62" i="3"/>
  <c r="X63" i="5" s="1"/>
  <c r="AQ9" i="3"/>
  <c r="X10" i="5" s="1"/>
  <c r="AQ21" i="3"/>
  <c r="X22" i="5" s="1"/>
  <c r="AQ58" i="3"/>
  <c r="X59" i="5" s="1"/>
  <c r="AQ35" i="3"/>
  <c r="X36" i="5" s="1"/>
  <c r="AQ54" i="3"/>
  <c r="X55" i="5" s="1"/>
  <c r="AQ99" i="3"/>
  <c r="X100" i="5" s="1"/>
  <c r="AQ41" i="3"/>
  <c r="X42" i="5" s="1"/>
  <c r="AD106" i="75"/>
  <c r="L107" i="5" s="1"/>
  <c r="AQ137" i="3"/>
  <c r="X138" i="5" s="1"/>
  <c r="AQ84" i="3"/>
  <c r="X85" i="5" s="1"/>
  <c r="AQ115" i="3"/>
  <c r="X116" i="5" s="1"/>
  <c r="AQ47" i="3"/>
  <c r="X48" i="5" s="1"/>
  <c r="AQ39" i="3"/>
  <c r="X40" i="5" s="1"/>
  <c r="AQ104" i="3"/>
  <c r="X105" i="5" s="1"/>
  <c r="AQ127" i="3"/>
  <c r="X128" i="5" s="1"/>
  <c r="AQ19" i="3"/>
  <c r="X20" i="5" s="1"/>
  <c r="AQ98" i="3"/>
  <c r="X99" i="5" s="1"/>
  <c r="AQ17" i="3"/>
  <c r="AQ105" i="3"/>
  <c r="X106" i="5" s="1"/>
  <c r="AQ52" i="3"/>
  <c r="X53" i="5" s="1"/>
  <c r="AQ92" i="3"/>
  <c r="X93" i="5" s="1"/>
  <c r="AD89" i="75"/>
  <c r="L90" i="5" s="1"/>
  <c r="AQ31" i="3"/>
  <c r="X32" i="5" s="1"/>
  <c r="AQ24" i="3"/>
  <c r="X25" i="5" s="1"/>
  <c r="AQ13" i="3"/>
  <c r="X14" i="5" s="1"/>
  <c r="AQ118" i="3"/>
  <c r="X119" i="5" s="1"/>
  <c r="AQ43" i="3"/>
  <c r="X44" i="5" s="1"/>
  <c r="AQ64" i="3"/>
  <c r="X65" i="5" s="1"/>
  <c r="AQ113" i="3"/>
  <c r="X114" i="5" s="1"/>
  <c r="AQ42" i="3"/>
  <c r="X43" i="5" s="1"/>
  <c r="AQ59" i="3"/>
  <c r="X60" i="5" s="1"/>
  <c r="AQ33" i="3"/>
  <c r="X34" i="5" s="1"/>
  <c r="AQ56" i="3"/>
  <c r="AR56" i="3" s="1"/>
  <c r="Y57" i="5" s="1"/>
  <c r="AQ70" i="3"/>
  <c r="X71" i="5" s="1"/>
  <c r="AQ124" i="3"/>
  <c r="X125" i="5" s="1"/>
  <c r="AQ29" i="3"/>
  <c r="X30" i="5" s="1"/>
  <c r="AQ108" i="3"/>
  <c r="X109" i="5" s="1"/>
  <c r="AQ49" i="3"/>
  <c r="X50" i="5" s="1"/>
  <c r="W9" i="75"/>
  <c r="I10" i="5" s="1"/>
  <c r="AQ15" i="3"/>
  <c r="AQ36" i="3"/>
  <c r="X37" i="5" s="1"/>
  <c r="AQ63" i="3"/>
  <c r="X64" i="5" s="1"/>
  <c r="AQ97" i="3"/>
  <c r="X98" i="5" s="1"/>
  <c r="AQ93" i="3"/>
  <c r="X94" i="5" s="1"/>
  <c r="AQ30" i="3"/>
  <c r="X31" i="5" s="1"/>
  <c r="AQ111" i="3"/>
  <c r="X112" i="5" s="1"/>
  <c r="AQ121" i="3"/>
  <c r="X122" i="5" s="1"/>
  <c r="AQ136" i="3"/>
  <c r="X137" i="5" s="1"/>
  <c r="AQ91" i="3"/>
  <c r="X92" i="5" s="1"/>
  <c r="AQ23" i="3"/>
  <c r="X24" i="5" s="1"/>
  <c r="AQ83" i="3"/>
  <c r="X84" i="5" s="1"/>
  <c r="AQ109" i="3"/>
  <c r="X110" i="5" s="1"/>
  <c r="AQ6" i="3"/>
  <c r="AQ107" i="3"/>
  <c r="X108" i="5" s="1"/>
  <c r="AQ101" i="3"/>
  <c r="X102" i="5" s="1"/>
  <c r="X75" i="5"/>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R65" i="5" s="1"/>
  <c r="S57" i="5"/>
  <c r="W39" i="75"/>
  <c r="I40" i="5" s="1"/>
  <c r="W19" i="75"/>
  <c r="I20" i="5" s="1"/>
  <c r="M20" i="5" s="1"/>
  <c r="W72" i="75"/>
  <c r="I73" i="5" s="1"/>
  <c r="W43" i="75"/>
  <c r="I44" i="5" s="1"/>
  <c r="W110" i="75"/>
  <c r="I111" i="5" s="1"/>
  <c r="W60" i="75"/>
  <c r="I61" i="5" s="1"/>
  <c r="W82" i="75"/>
  <c r="I83" i="5" s="1"/>
  <c r="W90" i="75"/>
  <c r="I91" i="5" s="1"/>
  <c r="W126" i="75"/>
  <c r="I127" i="5" s="1"/>
  <c r="M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Y111" i="4"/>
  <c r="AG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S114" i="5"/>
  <c r="S86" i="5"/>
  <c r="S25" i="5"/>
  <c r="S138" i="5"/>
  <c r="S17" i="5"/>
  <c r="S103" i="5"/>
  <c r="S30" i="5"/>
  <c r="S11" i="5"/>
  <c r="S43" i="5"/>
  <c r="S76" i="5"/>
  <c r="S69" i="5"/>
  <c r="S80" i="5"/>
  <c r="S100" i="5"/>
  <c r="S128" i="5"/>
  <c r="S131" i="5"/>
  <c r="S121" i="5"/>
  <c r="S5" i="5"/>
  <c r="S18" i="5"/>
  <c r="S36" i="5"/>
  <c r="S82" i="5"/>
  <c r="S47" i="5"/>
  <c r="S111" i="5"/>
  <c r="S58" i="5"/>
  <c r="S91" i="5"/>
  <c r="S28" i="5"/>
  <c r="S12" i="5"/>
  <c r="S35" i="5"/>
  <c r="S39" i="5"/>
  <c r="S48" i="5"/>
  <c r="S102" i="5"/>
  <c r="S107" i="5"/>
  <c r="S24" i="5"/>
  <c r="S50" i="5"/>
  <c r="S33" i="5"/>
  <c r="S96" i="5"/>
  <c r="S104" i="5"/>
  <c r="S120" i="5"/>
  <c r="S101" i="5"/>
  <c r="S123" i="5"/>
  <c r="S124" i="5"/>
  <c r="S127" i="5"/>
  <c r="S135" i="5"/>
  <c r="S13" i="5"/>
  <c r="S20" i="5"/>
  <c r="S29" i="5"/>
  <c r="S129" i="5"/>
  <c r="S32" i="5"/>
  <c r="S74" i="5"/>
  <c r="S70" i="5"/>
  <c r="S90" i="5"/>
  <c r="S132" i="5"/>
  <c r="S9" i="5"/>
  <c r="S95" i="5"/>
  <c r="S87" i="5"/>
  <c r="S83" i="5"/>
  <c r="S99" i="5"/>
  <c r="S23" i="5"/>
  <c r="S79" i="5"/>
  <c r="S45" i="5"/>
  <c r="S133" i="5"/>
  <c r="S27" i="5"/>
  <c r="S44" i="5"/>
  <c r="S51" i="5"/>
  <c r="S22" i="5"/>
  <c r="S108" i="5"/>
  <c r="S125" i="5"/>
  <c r="S130" i="5"/>
  <c r="S31" i="5"/>
  <c r="S106" i="5"/>
  <c r="S14" i="5"/>
  <c r="S56" i="5"/>
  <c r="S98" i="5"/>
  <c r="S118" i="5"/>
  <c r="S136" i="5"/>
  <c r="S6" i="5"/>
  <c r="S10" i="5"/>
  <c r="S62" i="5"/>
  <c r="S66" i="5"/>
  <c r="S94" i="5"/>
  <c r="S137" i="5"/>
  <c r="S78" i="5"/>
  <c r="S46" i="5"/>
  <c r="S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W115" i="75"/>
  <c r="I116" i="5" s="1"/>
  <c r="W52" i="75"/>
  <c r="I53" i="5" s="1"/>
  <c r="W87" i="75"/>
  <c r="I88" i="5" s="1"/>
  <c r="M88" i="5" s="1"/>
  <c r="H120" i="5"/>
  <c r="W119" i="75"/>
  <c r="I120" i="5" s="1"/>
  <c r="H118" i="5"/>
  <c r="W117" i="75"/>
  <c r="I118" i="5" s="1"/>
  <c r="W120" i="75"/>
  <c r="I121" i="5" s="1"/>
  <c r="W135" i="75"/>
  <c r="I136" i="5" s="1"/>
  <c r="W114" i="75"/>
  <c r="I115" i="5" s="1"/>
  <c r="W106" i="75"/>
  <c r="I107" i="5" s="1"/>
  <c r="Y75" i="4"/>
  <c r="AG76" i="5" s="1"/>
  <c r="K88" i="4"/>
  <c r="AC89" i="5" s="1"/>
  <c r="K4" i="4"/>
  <c r="AC5" i="5" s="1"/>
  <c r="K24" i="4"/>
  <c r="AC25" i="5" s="1"/>
  <c r="Y80" i="4"/>
  <c r="AG81" i="5" s="1"/>
  <c r="Y131" i="4"/>
  <c r="AG132" i="5" s="1"/>
  <c r="AH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W95" i="75"/>
  <c r="I96" i="5" s="1"/>
  <c r="W121" i="75"/>
  <c r="I122" i="5" s="1"/>
  <c r="J27" i="5"/>
  <c r="AD29" i="75"/>
  <c r="L30" i="5" s="1"/>
  <c r="AD47" i="75"/>
  <c r="L48" i="5" s="1"/>
  <c r="Y112" i="4"/>
  <c r="AG113" i="5" s="1"/>
  <c r="AD61" i="75"/>
  <c r="L62" i="5" s="1"/>
  <c r="Y23" i="4"/>
  <c r="AG24" i="5" s="1"/>
  <c r="Y107" i="4"/>
  <c r="AG108" i="5" s="1"/>
  <c r="Y123" i="4"/>
  <c r="AG124" i="5" s="1"/>
  <c r="Y14" i="4"/>
  <c r="AG15" i="5" s="1"/>
  <c r="AA113" i="5"/>
  <c r="AA51" i="5"/>
  <c r="K114" i="4"/>
  <c r="AC115" i="5" s="1"/>
  <c r="J40" i="5"/>
  <c r="AD39" i="75"/>
  <c r="L40" i="5" s="1"/>
  <c r="K34" i="4"/>
  <c r="AC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AD118" i="75"/>
  <c r="L119" i="5" s="1"/>
  <c r="W8" i="75"/>
  <c r="I9" i="5" s="1"/>
  <c r="W63" i="75"/>
  <c r="I64" i="5" s="1"/>
  <c r="AD125" i="75"/>
  <c r="L126" i="5" s="1"/>
  <c r="AD8" i="75"/>
  <c r="L9" i="5" s="1"/>
  <c r="AD17" i="75"/>
  <c r="L18" i="5" s="1"/>
  <c r="Y104" i="4"/>
  <c r="AG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M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J10" i="5"/>
  <c r="AD32" i="75"/>
  <c r="L33" i="5" s="1"/>
  <c r="J33" i="5"/>
  <c r="W74" i="75"/>
  <c r="I75" i="5" s="1"/>
  <c r="F75" i="5"/>
  <c r="AD129" i="75"/>
  <c r="L130" i="5" s="1"/>
  <c r="J130" i="5"/>
  <c r="S73" i="5"/>
  <c r="Y9" i="4"/>
  <c r="AG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S49" i="5"/>
  <c r="Y119" i="4"/>
  <c r="AG120" i="5" s="1"/>
  <c r="AF120" i="5"/>
  <c r="AA96" i="5"/>
  <c r="K95" i="4"/>
  <c r="AC96" i="5" s="1"/>
  <c r="K123" i="4"/>
  <c r="AC124" i="5" s="1"/>
  <c r="AA124" i="5"/>
  <c r="Y127" i="4"/>
  <c r="AG128" i="5" s="1"/>
  <c r="K18" i="4"/>
  <c r="AC19" i="5" s="1"/>
  <c r="K26" i="4"/>
  <c r="AC27" i="5" s="1"/>
  <c r="Y13" i="4"/>
  <c r="AG14" i="5" s="1"/>
  <c r="AH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D32" i="5"/>
  <c r="K90" i="4"/>
  <c r="AC91" i="5" s="1"/>
  <c r="AB91" i="5"/>
  <c r="Y87" i="4"/>
  <c r="AG88" i="5" s="1"/>
  <c r="AH88" i="5" s="1"/>
  <c r="Y88" i="4"/>
  <c r="AG89" i="5" s="1"/>
  <c r="K74" i="4"/>
  <c r="AC75" i="5" s="1"/>
  <c r="K94" i="4"/>
  <c r="AC95" i="5" s="1"/>
  <c r="Y83" i="4"/>
  <c r="AG84" i="5" s="1"/>
  <c r="K132" i="4"/>
  <c r="AC133" i="5" s="1"/>
  <c r="AA133" i="5"/>
  <c r="K128" i="4"/>
  <c r="AC129" i="5" s="1"/>
  <c r="AA129"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M50" i="5" s="1"/>
  <c r="J50" i="5"/>
  <c r="W41" i="75"/>
  <c r="I42" i="5" s="1"/>
  <c r="W80" i="75"/>
  <c r="I81" i="5" s="1"/>
  <c r="W68" i="75"/>
  <c r="I69" i="5" s="1"/>
  <c r="AD86" i="75"/>
  <c r="L87" i="5" s="1"/>
  <c r="J87" i="5"/>
  <c r="AD98" i="75"/>
  <c r="L99" i="5" s="1"/>
  <c r="J99" i="5"/>
  <c r="W62" i="75"/>
  <c r="I63" i="5" s="1"/>
  <c r="W47" i="75"/>
  <c r="I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H34" i="5" s="1"/>
  <c r="AE34" i="5"/>
  <c r="Y37" i="4"/>
  <c r="AG38" i="5" s="1"/>
  <c r="AH38" i="5" s="1"/>
  <c r="AE38" i="5"/>
  <c r="Y109" i="4"/>
  <c r="AG110" i="5" s="1"/>
  <c r="AF110" i="5"/>
  <c r="Y115" i="4"/>
  <c r="AG116" i="5" s="1"/>
  <c r="AF116" i="5"/>
  <c r="Y43" i="4"/>
  <c r="AG44" i="5" s="1"/>
  <c r="Y70" i="4"/>
  <c r="AG71" i="5" s="1"/>
  <c r="Y78" i="4"/>
  <c r="AG79" i="5" s="1"/>
  <c r="AE79" i="5"/>
  <c r="Y117" i="4"/>
  <c r="AG118" i="5" s="1"/>
  <c r="AH118" i="5" s="1"/>
  <c r="AF118" i="5"/>
  <c r="AD27" i="75"/>
  <c r="L28" i="5" s="1"/>
  <c r="Y26" i="4"/>
  <c r="AG27" i="5" s="1"/>
  <c r="Y41" i="4"/>
  <c r="AG42" i="5" s="1"/>
  <c r="Y48" i="4"/>
  <c r="AG49" i="5" s="1"/>
  <c r="Y62" i="4"/>
  <c r="AG63" i="5" s="1"/>
  <c r="Y94" i="4"/>
  <c r="AG95" i="5" s="1"/>
  <c r="AF95" i="5"/>
  <c r="Y105" i="4"/>
  <c r="AG106" i="5" s="1"/>
  <c r="AF106" i="5"/>
  <c r="AA98" i="5"/>
  <c r="K97" i="4"/>
  <c r="AC98" i="5" s="1"/>
  <c r="Y47" i="4"/>
  <c r="AG48" i="5" s="1"/>
  <c r="AE48" i="5"/>
  <c r="Y55" i="4"/>
  <c r="AG56" i="5" s="1"/>
  <c r="AE56" i="5"/>
  <c r="Y63" i="4"/>
  <c r="AG64" i="5" s="1"/>
  <c r="AE64" i="5"/>
  <c r="Y7" i="4"/>
  <c r="AG8" i="5" s="1"/>
  <c r="AH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AH18" i="5" s="1"/>
  <c r="K80" i="4"/>
  <c r="AC81" i="5" s="1"/>
  <c r="AB81" i="5"/>
  <c r="K113" i="4"/>
  <c r="AC114" i="5" s="1"/>
  <c r="K98" i="4"/>
  <c r="AC99" i="5" s="1"/>
  <c r="K109" i="4"/>
  <c r="AC110" i="5" s="1"/>
  <c r="Y132" i="4"/>
  <c r="AG133" i="5" s="1"/>
  <c r="Y133" i="4"/>
  <c r="AG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E40" i="5"/>
  <c r="Y46" i="4"/>
  <c r="AG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H104" i="5" s="1"/>
  <c r="AF104" i="5"/>
  <c r="Y98" i="4"/>
  <c r="AG99" i="5" s="1"/>
  <c r="AF99" i="5"/>
  <c r="K100" i="4"/>
  <c r="AC101" i="5" s="1"/>
  <c r="AA128" i="5"/>
  <c r="K127" i="4"/>
  <c r="AC128" i="5" s="1"/>
  <c r="Y10" i="4"/>
  <c r="AG11" i="5" s="1"/>
  <c r="AH11" i="5" s="1"/>
  <c r="Y28" i="4"/>
  <c r="AG29" i="5" s="1"/>
  <c r="AA94" i="5"/>
  <c r="K93" i="4"/>
  <c r="AC94" i="5" s="1"/>
  <c r="Y19" i="4"/>
  <c r="AG20" i="5" s="1"/>
  <c r="AD20" i="5"/>
  <c r="Y35" i="4"/>
  <c r="AG36" i="5" s="1"/>
  <c r="AD36" i="5"/>
  <c r="Y21" i="4"/>
  <c r="AG22" i="5" s="1"/>
  <c r="AH22" i="5" s="1"/>
  <c r="AD22" i="5"/>
  <c r="Y51" i="4"/>
  <c r="AG52" i="5" s="1"/>
  <c r="AE52" i="5"/>
  <c r="Y67" i="4"/>
  <c r="AG68" i="5" s="1"/>
  <c r="AE68" i="5"/>
  <c r="K55" i="4"/>
  <c r="AC56" i="5" s="1"/>
  <c r="AA56" i="5"/>
  <c r="K63" i="4"/>
  <c r="AC64" i="5" s="1"/>
  <c r="AA64" i="5"/>
  <c r="K86" i="4"/>
  <c r="AC87" i="5" s="1"/>
  <c r="AB87" i="5"/>
  <c r="Y29" i="4"/>
  <c r="AG30" i="5" s="1"/>
  <c r="K84" i="4"/>
  <c r="AC85" i="5" s="1"/>
  <c r="AB85" i="5"/>
  <c r="K136" i="4"/>
  <c r="AC137" i="5" s="1"/>
  <c r="AA137" i="5"/>
  <c r="Q10" i="3"/>
  <c r="Q11" i="5" s="1"/>
  <c r="N11" i="5"/>
  <c r="Q14" i="3"/>
  <c r="Q15" i="5" s="1"/>
  <c r="P15" i="5"/>
  <c r="Q26" i="3"/>
  <c r="Q27" i="5" s="1"/>
  <c r="P27" i="5"/>
  <c r="R56" i="5"/>
  <c r="Q69" i="3"/>
  <c r="Q70" i="5" s="1"/>
  <c r="P70" i="5"/>
  <c r="S54" i="5"/>
  <c r="T123" i="5"/>
  <c r="AD12" i="75"/>
  <c r="L13" i="5" s="1"/>
  <c r="K13" i="5"/>
  <c r="W23" i="75"/>
  <c r="I24" i="5" s="1"/>
  <c r="G24" i="5"/>
  <c r="AD24" i="75"/>
  <c r="L25" i="5" s="1"/>
  <c r="J25" i="5"/>
  <c r="W48" i="75"/>
  <c r="I49" i="5" s="1"/>
  <c r="G49" i="5"/>
  <c r="AD45" i="75"/>
  <c r="L46" i="5" s="1"/>
  <c r="J46" i="5"/>
  <c r="W54" i="75"/>
  <c r="I55" i="5" s="1"/>
  <c r="M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H78" i="5" s="1"/>
  <c r="AD78" i="5"/>
  <c r="Y81" i="4"/>
  <c r="AG82" i="5" s="1"/>
  <c r="AD82" i="5"/>
  <c r="Y85" i="4"/>
  <c r="AG86" i="5" s="1"/>
  <c r="AD86" i="5"/>
  <c r="Y89" i="4"/>
  <c r="AG90" i="5" s="1"/>
  <c r="AD90" i="5"/>
  <c r="Y93" i="4"/>
  <c r="AG94" i="5" s="1"/>
  <c r="AD94" i="5"/>
  <c r="Y97" i="4"/>
  <c r="AG98" i="5" s="1"/>
  <c r="AD98" i="5"/>
  <c r="Y101" i="4"/>
  <c r="AG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W123" i="75"/>
  <c r="I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E117" i="5"/>
  <c r="AD10" i="75"/>
  <c r="L11" i="5" s="1"/>
  <c r="AD103" i="75"/>
  <c r="L104" i="5" s="1"/>
  <c r="Y50" i="4"/>
  <c r="AG51" i="5" s="1"/>
  <c r="AD81" i="75"/>
  <c r="L82" i="5" s="1"/>
  <c r="Y135" i="4"/>
  <c r="AG136" i="5" s="1"/>
  <c r="Y22" i="4"/>
  <c r="AG23" i="5" s="1"/>
  <c r="Y24" i="4"/>
  <c r="AG25" i="5" s="1"/>
  <c r="Y56" i="4"/>
  <c r="AG57" i="5" s="1"/>
  <c r="Y106" i="4"/>
  <c r="AG107" i="5" s="1"/>
  <c r="AH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W130" i="75"/>
  <c r="I131" i="5" s="1"/>
  <c r="W124" i="75"/>
  <c r="I125" i="5" s="1"/>
  <c r="W109" i="75"/>
  <c r="I110" i="5" s="1"/>
  <c r="H114" i="5"/>
  <c r="W113" i="75"/>
  <c r="I114" i="5" s="1"/>
  <c r="W108" i="75"/>
  <c r="I109" i="5" s="1"/>
  <c r="W104" i="75"/>
  <c r="I105" i="5" s="1"/>
  <c r="W107" i="75"/>
  <c r="I108" i="5" s="1"/>
  <c r="W101" i="75"/>
  <c r="I102" i="5" s="1"/>
  <c r="H59" i="5"/>
  <c r="W58" i="75"/>
  <c r="I59" i="5" s="1"/>
  <c r="W50" i="75"/>
  <c r="I51" i="5" s="1"/>
  <c r="W37" i="75"/>
  <c r="I38" i="5" s="1"/>
  <c r="W27" i="75"/>
  <c r="I28" i="5" s="1"/>
  <c r="W26" i="75"/>
  <c r="I27" i="5" s="1"/>
  <c r="W22" i="75"/>
  <c r="I23" i="5" s="1"/>
  <c r="M23" i="5" s="1"/>
  <c r="H11" i="5"/>
  <c r="W10" i="75"/>
  <c r="I11" i="5" s="1"/>
  <c r="W12" i="75"/>
  <c r="I13" i="5" s="1"/>
  <c r="W81" i="75"/>
  <c r="I82" i="5" s="1"/>
  <c r="W65" i="75"/>
  <c r="I66" i="5" s="1"/>
  <c r="W66" i="75"/>
  <c r="I67" i="5" s="1"/>
  <c r="H67" i="5"/>
  <c r="W13" i="75"/>
  <c r="I14" i="5" s="1"/>
  <c r="H14" i="5"/>
  <c r="W15" i="75"/>
  <c r="I16" i="5" s="1"/>
  <c r="W64" i="75"/>
  <c r="I65" i="5" s="1"/>
  <c r="W79" i="75"/>
  <c r="I80" i="5" s="1"/>
  <c r="H80" i="5"/>
  <c r="W7" i="75"/>
  <c r="I8" i="5" s="1"/>
  <c r="H8" i="5"/>
  <c r="W20" i="75"/>
  <c r="I21" i="5" s="1"/>
  <c r="W89" i="75"/>
  <c r="I90" i="5" s="1"/>
  <c r="H90" i="5"/>
  <c r="W56" i="75"/>
  <c r="I57" i="5" s="1"/>
  <c r="W70" i="75"/>
  <c r="I71" i="5" s="1"/>
  <c r="H71" i="5"/>
  <c r="W31" i="75"/>
  <c r="I32" i="5" s="1"/>
  <c r="H32" i="5"/>
  <c r="W45" i="75"/>
  <c r="I46" i="5" s="1"/>
  <c r="W71" i="75"/>
  <c r="I72" i="5" s="1"/>
  <c r="AD67" i="75"/>
  <c r="L68" i="5" s="1"/>
  <c r="AD91" i="75"/>
  <c r="L92" i="5" s="1"/>
  <c r="Q84" i="3"/>
  <c r="Q85" i="5" s="1"/>
  <c r="V17" i="3"/>
  <c r="V31" i="3"/>
  <c r="V65" i="3"/>
  <c r="V39" i="3"/>
  <c r="V27" i="3"/>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AH10" i="5" l="1"/>
  <c r="AH134" i="5"/>
  <c r="AH112" i="5"/>
  <c r="AH30" i="5"/>
  <c r="AH20" i="5"/>
  <c r="AH6" i="5"/>
  <c r="M124" i="5"/>
  <c r="M136" i="5"/>
  <c r="M27" i="5"/>
  <c r="M64" i="5"/>
  <c r="M57" i="5"/>
  <c r="M56" i="5"/>
  <c r="M8" i="5"/>
  <c r="M16" i="5"/>
  <c r="AH84" i="5"/>
  <c r="M44" i="5"/>
  <c r="M134" i="5"/>
  <c r="AH15" i="5"/>
  <c r="M108" i="5"/>
  <c r="M106" i="5"/>
  <c r="AH47" i="5"/>
  <c r="AH40" i="5"/>
  <c r="AH32" i="5"/>
  <c r="AH24" i="5"/>
  <c r="AH102" i="5"/>
  <c r="AH49" i="5"/>
  <c r="AH41" i="5"/>
  <c r="AR62" i="3"/>
  <c r="Y63" i="5" s="1"/>
  <c r="Z63" i="5" s="1"/>
  <c r="AH119" i="5"/>
  <c r="M121" i="5"/>
  <c r="AH117" i="5"/>
  <c r="AH105" i="5"/>
  <c r="AH35" i="5"/>
  <c r="M107" i="5"/>
  <c r="M47" i="5"/>
  <c r="M21" i="5"/>
  <c r="M101" i="5"/>
  <c r="M115" i="5"/>
  <c r="M105" i="5"/>
  <c r="M48" i="5"/>
  <c r="M12" i="5"/>
  <c r="M113" i="5"/>
  <c r="M10" i="5"/>
  <c r="M116" i="5"/>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R24" i="3"/>
  <c r="Y25" i="5" s="1"/>
  <c r="Z25" i="5" s="1"/>
  <c r="AR83" i="3"/>
  <c r="Y84" i="5" s="1"/>
  <c r="Z84" i="5" s="1"/>
  <c r="AR127" i="3"/>
  <c r="Y128" i="5" s="1"/>
  <c r="Z128" i="5" s="1"/>
  <c r="AR18" i="3"/>
  <c r="Y19" i="5" s="1"/>
  <c r="Z19" i="5" s="1"/>
  <c r="AR45" i="3"/>
  <c r="Y46" i="5" s="1"/>
  <c r="Z46" i="5" s="1"/>
  <c r="AR58" i="3"/>
  <c r="Y59" i="5" s="1"/>
  <c r="Z59" i="5" s="1"/>
  <c r="AR104" i="3"/>
  <c r="Y105" i="5" s="1"/>
  <c r="Z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Z5" i="5"/>
  <c r="AR95" i="3"/>
  <c r="Y96" i="5" s="1"/>
  <c r="Z96" i="5" s="1"/>
  <c r="AR100" i="3"/>
  <c r="Y101" i="5" s="1"/>
  <c r="Z101" i="5" s="1"/>
  <c r="AR82" i="3"/>
  <c r="Y83" i="5" s="1"/>
  <c r="Z83" i="5" s="1"/>
  <c r="AR11" i="3"/>
  <c r="Y12" i="5" s="1"/>
  <c r="Z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I10" i="5" s="1"/>
  <c r="AR115" i="3"/>
  <c r="Y116" i="5" s="1"/>
  <c r="Z116" i="5" s="1"/>
  <c r="AR96" i="3"/>
  <c r="Y97" i="5" s="1"/>
  <c r="Z97" i="5" s="1"/>
  <c r="M59" i="5"/>
  <c r="AH109" i="5"/>
  <c r="R103" i="5"/>
  <c r="AH67" i="5"/>
  <c r="M25" i="5"/>
  <c r="AH56" i="5"/>
  <c r="AH36" i="5"/>
  <c r="M133" i="5"/>
  <c r="M52"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I78" i="5" s="1"/>
  <c r="AR69" i="3"/>
  <c r="Y70" i="5" s="1"/>
  <c r="Z70" i="5" s="1"/>
  <c r="R70" i="5"/>
  <c r="AR7" i="3"/>
  <c r="Y8" i="5" s="1"/>
  <c r="Z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I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H123" i="5"/>
  <c r="M75" i="5"/>
  <c r="M112" i="5"/>
  <c r="M132" i="5"/>
  <c r="M130" i="5"/>
  <c r="AR106" i="3"/>
  <c r="Y107" i="5" s="1"/>
  <c r="Z107" i="5" s="1"/>
  <c r="AI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I88" i="5" s="1"/>
  <c r="AR90" i="3"/>
  <c r="Y91" i="5" s="1"/>
  <c r="Z91" i="5" s="1"/>
  <c r="R91" i="5"/>
  <c r="AR92" i="3"/>
  <c r="Y93" i="5" s="1"/>
  <c r="Z93" i="5" s="1"/>
  <c r="AR76" i="3"/>
  <c r="Y77" i="5" s="1"/>
  <c r="Z77" i="5" s="1"/>
  <c r="AR39" i="3"/>
  <c r="Y40" i="5" s="1"/>
  <c r="Z40" i="5" s="1"/>
  <c r="R40" i="5"/>
  <c r="AR20" i="3"/>
  <c r="Y21" i="5" s="1"/>
  <c r="Z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20" i="5" l="1"/>
  <c r="AI8" i="5"/>
  <c r="AI47" i="5"/>
  <c r="AI23" i="5"/>
  <c r="AI116" i="5"/>
  <c r="AI21" i="5"/>
  <c r="AI40" i="5"/>
  <c r="AI49" i="5"/>
  <c r="AI105" i="5"/>
  <c r="AI12" i="5"/>
  <c r="AI113" i="5"/>
  <c r="AI34" i="5"/>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l="1"/>
  <c r="Q3" i="3"/>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Bassine Niang</author>
  </authors>
  <commentList>
    <comment ref="AH143" authorId="0" shapeId="0" xr:uid="{00000000-0006-0000-0400-000001000000}">
      <text>
        <r>
          <rPr>
            <b/>
            <sz val="8"/>
            <color indexed="81"/>
            <rFont val="Tahoma"/>
            <family val="2"/>
          </rPr>
          <t>Bassine Niang:</t>
        </r>
        <r>
          <rPr>
            <sz val="8"/>
            <color indexed="81"/>
            <rFont val="Tahoma"/>
            <family val="2"/>
          </rPr>
          <t xml:space="preserve">
Value before applicable for Insuff. Ponderale not GAM WHZ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Bassine Niang</author>
    <author>tc={6FCFC373-C932-4F27-9B8E-CDD6F2A808B5}</author>
    <author>tc={67DEDECE-BD30-4FAE-A697-EF74723D6572}</author>
    <author>tc={AB1791EF-C522-4483-BDC5-64E81D4FFD82}</author>
    <author>tc={8BA7D9F5-E454-4F40-A4B6-984D494482A3}</author>
  </authors>
  <commentList>
    <comment ref="AL2" authorId="0" shapeId="0" xr:uid="{00000000-0006-0000-0600-000001000000}">
      <text>
        <r>
          <rPr>
            <b/>
            <sz val="8"/>
            <color indexed="81"/>
            <rFont val="Tahoma"/>
            <family val="2"/>
          </rPr>
          <t>Bassine Niang:</t>
        </r>
        <r>
          <rPr>
            <sz val="8"/>
            <color indexed="81"/>
            <rFont val="Tahoma"/>
            <family val="2"/>
          </rPr>
          <t xml:space="preserve">
severe Food insecure people
</t>
        </r>
      </text>
    </comment>
    <comment ref="AM2" authorId="1" shapeId="0" xr:uid="{6FCFC373-C932-4F27-9B8E-CDD6F2A808B5}">
      <text>
        <t>[Threaded comment]
Your version of Excel allows you to read this threaded comment; however, any edits to it will get removed if the file is opened in a newer version of Excel. Learn more: https://go.microsoft.com/fwlink/?linkid=870924
Comment:
    as of 30/06/2019</t>
      </text>
    </comment>
    <comment ref="AN2" authorId="2" shapeId="0" xr:uid="{67DEDECE-BD30-4FAE-A697-EF74723D6572}">
      <text>
        <t>[Threaded comment]
Your version of Excel allows you to read this threaded comment; however, any edits to it will get removed if the file is opened in a newer version of Excel. Learn more: https://go.microsoft.com/fwlink/?linkid=870924
Comment:
    as of 30/06/2019</t>
      </text>
    </comment>
    <comment ref="AO2" authorId="3" shapeId="0" xr:uid="{AB1791EF-C522-4483-BDC5-64E81D4FFD82}">
      <text>
        <t>[Threaded comment]
Your version of Excel allows you to read this threaded comment; however, any edits to it will get removed if the file is opened in a newer version of Excel. Learn more: https://go.microsoft.com/fwlink/?linkid=870924
Comment:
    as of 30/06/2019</t>
      </text>
    </comment>
    <comment ref="L3" authorId="0" shapeId="0" xr:uid="{00000000-0006-0000-0600-000002000000}">
      <text>
        <r>
          <rPr>
            <b/>
            <sz val="8"/>
            <color indexed="81"/>
            <rFont val="Tahoma"/>
            <family val="2"/>
          </rPr>
          <t>Bassine Niang:</t>
        </r>
        <r>
          <rPr>
            <sz val="8"/>
            <color indexed="81"/>
            <rFont val="Tahoma"/>
            <family val="2"/>
          </rPr>
          <t xml:space="preserve">
from Aug2018 to July 19, 2019
</t>
        </r>
      </text>
    </comment>
    <comment ref="R3" authorId="0" shapeId="0" xr:uid="{00000000-0006-0000-0600-000003000000}">
      <text>
        <r>
          <rPr>
            <b/>
            <sz val="9"/>
            <color indexed="81"/>
            <rFont val="Tahoma"/>
            <family val="2"/>
          </rPr>
          <t>Bassine Niang:</t>
        </r>
        <r>
          <rPr>
            <sz val="9"/>
            <color indexed="81"/>
            <rFont val="Tahoma"/>
            <family val="2"/>
          </rPr>
          <t xml:space="preserve">
2019 data as of 23/07/2019
</t>
        </r>
      </text>
    </comment>
    <comment ref="AC3" authorId="4" shapeId="0" xr:uid="{8BA7D9F5-E454-4F40-A4B6-984D494482A3}">
      <text>
        <t>[Threaded comment]
Your version of Excel allows you to read this threaded comment; however, any edits to it will get removed if the file is opened in a newer version of Excel. Learn more: https://go.microsoft.com/fwlink/?linkid=870924
Comment:
    S30 to S52 for 2018 and as od S29 for 2019</t>
      </text>
    </comment>
    <comment ref="A29" authorId="0" shapeId="0" xr:uid="{00000000-0006-0000-0600-000005000000}">
      <text>
        <r>
          <rPr>
            <b/>
            <sz val="8"/>
            <color indexed="81"/>
            <rFont val="Tahoma"/>
            <family val="2"/>
          </rPr>
          <t>Bassine Niang:</t>
        </r>
        <r>
          <rPr>
            <sz val="8"/>
            <color indexed="81"/>
            <rFont val="Tahoma"/>
            <family val="2"/>
          </rPr>
          <t xml:space="preserve">
Upper River</t>
        </r>
      </text>
    </comment>
    <comment ref="A30" authorId="0" shapeId="0" xr:uid="{00000000-0006-0000-0600-000006000000}">
      <text>
        <r>
          <rPr>
            <b/>
            <sz val="8"/>
            <color indexed="81"/>
            <rFont val="Tahoma"/>
            <family val="2"/>
          </rPr>
          <t>Bassine Niang:</t>
        </r>
        <r>
          <rPr>
            <sz val="8"/>
            <color indexed="81"/>
            <rFont val="Tahoma"/>
            <family val="2"/>
          </rPr>
          <t xml:space="preserve">
West Coast
</t>
        </r>
      </text>
    </comment>
    <comment ref="A31" authorId="0" shapeId="0" xr:uid="{00000000-0006-0000-0600-000007000000}">
      <text>
        <r>
          <rPr>
            <b/>
            <sz val="8"/>
            <color indexed="81"/>
            <rFont val="Tahoma"/>
            <family val="2"/>
          </rPr>
          <t>Bassine Niang:</t>
        </r>
        <r>
          <rPr>
            <sz val="8"/>
            <color indexed="81"/>
            <rFont val="Tahoma"/>
            <family val="2"/>
          </rPr>
          <t xml:space="preserve">
Central River</t>
        </r>
      </text>
    </comment>
    <comment ref="A32" authorId="0" shapeId="0" xr:uid="{00000000-0006-0000-0600-000008000000}">
      <text>
        <r>
          <rPr>
            <b/>
            <sz val="8"/>
            <color indexed="81"/>
            <rFont val="Tahoma"/>
            <family val="2"/>
          </rPr>
          <t>Bassine Niang:</t>
        </r>
        <r>
          <rPr>
            <sz val="8"/>
            <color indexed="81"/>
            <rFont val="Tahoma"/>
            <family val="2"/>
          </rPr>
          <t xml:space="preserve">
Banjul</t>
        </r>
      </text>
    </comment>
    <comment ref="A33" authorId="0" shapeId="0" xr:uid="{00000000-0006-0000-0600-000009000000}">
      <text>
        <r>
          <rPr>
            <b/>
            <sz val="8"/>
            <color indexed="81"/>
            <rFont val="Tahoma"/>
            <family val="2"/>
          </rPr>
          <t>Bassine Niang:</t>
        </r>
        <r>
          <rPr>
            <sz val="8"/>
            <color indexed="81"/>
            <rFont val="Tahoma"/>
            <family val="2"/>
          </rPr>
          <t xml:space="preserve">
North Bank</t>
        </r>
      </text>
    </comment>
    <comment ref="A34" authorId="0" shapeId="0" xr:uid="{00000000-0006-0000-0600-00000A000000}">
      <text>
        <r>
          <rPr>
            <b/>
            <sz val="8"/>
            <color indexed="81"/>
            <rFont val="Tahoma"/>
            <family val="2"/>
          </rPr>
          <t>Bassine Niang:</t>
        </r>
        <r>
          <rPr>
            <sz val="8"/>
            <color indexed="81"/>
            <rFont val="Tahoma"/>
            <family val="2"/>
          </rPr>
          <t xml:space="preserve">
Central River</t>
        </r>
      </text>
    </comment>
    <comment ref="A35" authorId="0" shapeId="0" xr:uid="{00000000-0006-0000-0600-00000B000000}">
      <text>
        <r>
          <rPr>
            <b/>
            <sz val="8"/>
            <color indexed="81"/>
            <rFont val="Tahoma"/>
            <family val="2"/>
          </rPr>
          <t>Bassine Niang:</t>
        </r>
        <r>
          <rPr>
            <sz val="8"/>
            <color indexed="81"/>
            <rFont val="Tahoma"/>
            <family val="2"/>
          </rPr>
          <t xml:space="preserve">
Lower River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<sst xmlns="http://schemas.openxmlformats.org/spreadsheetml/2006/main" count="3360" uniqueCount="778">
  <si>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</si>
  <si>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</si>
  <si>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</si>
  <si>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</si>
  <si>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</si>
  <si>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</si>
  <si>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</si>
  <si>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</si>
  <si>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</si>
  <si>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</si>
  <si>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</si>
  <si>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</si>
  <si>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</si>
  <si>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</si>
  <si>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</si>
  <si>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</si>
  <si>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</si>
  <si>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</si>
  <si>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</si>
  <si>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</si>
  <si>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</si>
  <si>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</si>
  <si>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</si>
  <si>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</si>
  <si>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</si>
  <si>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</si>
  <si>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</si>
  <si>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</si>
  <si>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</si>
  <si>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</si>
  <si>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</si>
  <si>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</si>
  <si>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</si>
  <si>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</si>
  <si>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</si>
  <si>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</si>
  <si>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</si>
  <si>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</si>
  <si>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</si>
  <si>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</si>
  <si>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</si>
  <si>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</si>
  <si>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</si>
  <si>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</si>
  <si>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</si>
  <si>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</si>
  <si>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</si>
  <si>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</si>
  <si>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</si>
  <si>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</si>
  <si>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</si>
  <si>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</si>
  <si>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</si>
  <si>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</si>
  <si>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</si>
  <si>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</si>
  <si>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</si>
  <si>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</si>
  <si>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</si>
  <si>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</si>
  <si>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</si>
  <si>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</si>
  <si>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</si>
  <si>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</si>
  <si>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</si>
  <si>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</si>
  <si>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</si>
  <si>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</si>
  <si>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</si>
  <si>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</si>
  <si>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</si>
  <si>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</si>
  <si>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</si>
  <si>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</si>
  <si>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</si>
  <si>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</si>
  <si>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</si>
  <si>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</si>
  <si>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</si>
  <si>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</si>
  <si>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</si>
  <si>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</si>
  <si>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</si>
  <si>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</si>
  <si>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</si>
  <si>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</si>
  <si>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</si>
  <si>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</si>
  <si>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</si>
  <si>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</si>
  <si>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</si>
  <si>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</si>
  <si>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</si>
  <si>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</si>
  <si>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</si>
  <si>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</si>
  <si>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</si>
  <si>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</si>
  <si>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</si>
  <si>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</si>
  <si>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</si>
  <si>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</si>
  <si>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</si>
  <si>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</si>
  <si>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</si>
  <si>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</si>
  <si>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</si>
  <si>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</si>
  <si>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</si>
  <si>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</si>
  <si>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</si>
  <si>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</si>
  <si>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</si>
  <si>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</si>
  <si>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</si>
  <si>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</si>
  <si>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</si>
  <si>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</si>
  <si>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</si>
  <si>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</si>
  <si>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</si>
  <si>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</si>
  <si>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</si>
  <si>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</si>
  <si>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</si>
  <si>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</si>
  <si>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</si>
  <si>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</si>
  <si>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</si>
  <si>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</si>
  <si>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</si>
  <si>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</si>
  <si>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</si>
  <si>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</si>
  <si>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</si>
  <si>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</si>
  <si>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</si>
  <si>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</si>
  <si>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</si>
  <si>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</si>
  <si>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</si>
  <si>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</si>
  <si>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</si>
  <si>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</si>
  <si>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</si>
  <si>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</si>
  <si>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</si>
  <si>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</si>
  <si>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</si>
  <si>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</si>
  <si>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</si>
  <si>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</si>
  <si>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</si>
  <si>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</si>
  <si>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</si>
  <si>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</si>
  <si>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</si>
  <si>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</si>
  <si>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</si>
  <si>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</si>
  <si>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</si>
  <si>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</si>
  <si>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</si>
  <si>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</si>
  <si>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</si>
  <si>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</si>
  <si>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</si>
  <si>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</si>
  <si>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</si>
  <si>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</si>
  <si>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</si>
  <si>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</si>
  <si>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</si>
  <si>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</si>
  <si>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</si>
  <si>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</si>
  <si>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</si>
  <si>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</si>
  <si>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</si>
  <si>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</si>
  <si>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</si>
  <si>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</si>
  <si>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</si>
  <si>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</si>
  <si>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</si>
  <si>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</si>
  <si>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</si>
  <si>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</si>
  <si>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</si>
  <si>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</si>
  <si>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</si>
  <si>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</si>
  <si>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</si>
  <si>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</si>
  <si>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</si>
  <si>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</si>
  <si>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</si>
  <si>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</si>
  <si>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</si>
  <si>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</si>
  <si>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</si>
  <si>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</si>
  <si>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</si>
  <si>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</si>
  <si>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</si>
  <si>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</si>
  <si>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</si>
  <si>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</si>
  <si>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</si>
  <si>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</si>
  <si>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</si>
  <si>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</si>
  <si>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</si>
  <si>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</si>
  <si>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</si>
  <si>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</si>
  <si>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</si>
  <si>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</si>
  <si>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</si>
  <si>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</si>
  <si>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</si>
  <si>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</si>
  <si>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</si>
  <si>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</si>
  <si>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</si>
  <si>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</si>
  <si>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</si>
  <si>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</si>
  <si>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</si>
  <si>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</si>
  <si>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</si>
  <si>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</si>
  <si>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</si>
  <si>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</si>
  <si>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</si>
  <si>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</si>
  <si>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</si>
  <si>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</si>
  <si>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</si>
  <si>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</si>
  <si>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</si>
  <si>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</si>
  <si>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</si>
  <si>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</si>
  <si>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</si>
  <si>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</si>
  <si>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</si>
  <si>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</si>
  <si>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</si>
  <si>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</si>
  <si>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</si>
  <si>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</si>
  <si>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</si>
  <si>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</si>
  <si>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</si>
  <si>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</si>
  <si>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</si>
  <si>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</si>
  <si>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</si>
  <si>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</si>
  <si>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</si>
  <si>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</si>
  <si>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</si>
  <si>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</si>
  <si>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</si>
  <si>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</si>
  <si>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</si>
  <si>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</si>
  <si>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</si>
  <si>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</si>
  <si>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</si>
  <si>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</si>
  <si>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</si>
  <si>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</si>
  <si>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</si>
  <si>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</si>
  <si>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</si>
  <si>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</si>
  <si>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</si>
  <si>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</si>
  <si>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</si>
  <si>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</si>
  <si>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</si>
  <si>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</si>
  <si>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</si>
  <si>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</si>
  <si>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</si>
  <si>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</si>
  <si>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</si>
  <si>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</si>
  <si>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</si>
  <si>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</si>
  <si>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</si>
  <si>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</si>
  <si>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</si>
  <si>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</si>
  <si>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</si>
  <si>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</si>
  <si>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</si>
  <si>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</si>
  <si>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</si>
  <si>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</si>
  <si>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</si>
  <si>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</si>
  <si>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</si>
  <si>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</si>
  <si>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</si>
  <si>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</si>
  <si>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</si>
  <si>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</si>
  <si>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</si>
  <si>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</si>
  <si>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</si>
  <si>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</si>
  <si>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</si>
  <si>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</si>
  <si>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</si>
  <si>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</si>
  <si>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</si>
  <si>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</si>
  <si>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</si>
  <si>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</si>
  <si>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</si>
  <si>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</si>
  <si>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</si>
  <si>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</si>
  <si>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</si>
  <si>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</si>
  <si>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</si>
  <si>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</si>
  <si>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</si>
  <si>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</si>
  <si>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</si>
  <si>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</si>
  <si>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</si>
  <si>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</si>
  <si>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</si>
  <si>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</si>
  <si>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</si>
  <si>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</si>
  <si>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</si>
  <si>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</si>
  <si>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</si>
  <si>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</si>
  <si>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</si>
  <si>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</si>
  <si>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</si>
  <si>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</si>
  <si>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</si>
  <si>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</si>
  <si>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</si>
  <si>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</si>
  <si>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</si>
  <si>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</si>
  <si>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</si>
  <si>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</si>
  <si>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</si>
  <si>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</si>
  <si>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</si>
  <si>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</si>
  <si>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</si>
  <si>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</si>
  <si>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</si>
  <si>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</si>
  <si>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</si>
  <si>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</si>
  <si>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</si>
  <si>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</si>
  <si>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</si>
  <si>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</si>
  <si>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</si>
  <si>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</si>
  <si>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</si>
  <si>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</si>
  <si>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</si>
  <si>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</si>
  <si>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</si>
  <si>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</si>
  <si>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</si>
  <si>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</si>
  <si>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</si>
  <si>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</si>
  <si>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</si>
  <si>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</si>
  <si>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</si>
  <si>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</si>
  <si>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</si>
  <si>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</si>
  <si>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</si>
  <si>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</si>
  <si>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</si>
  <si>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</si>
  <si>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</si>
  <si>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</si>
  <si>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</si>
  <si>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</si>
  <si>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</si>
  <si>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</si>
  <si>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</si>
  <si>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</si>
  <si>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</si>
  <si>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</si>
  <si>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</si>
  <si>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</si>
  <si>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</si>
  <si>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</si>
  <si>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</si>
  <si>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</si>
  <si>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</si>
  <si>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</si>
  <si>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</si>
  <si>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</si>
  <si>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</si>
  <si>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</si>
  <si>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</si>
  <si>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</si>
  <si>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</si>
  <si>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</si>
  <si>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</si>
  <si>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</si>
  <si>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</si>
  <si>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</si>
  <si>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</si>
  <si>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</si>
  <si>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</si>
  <si>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</si>
  <si>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</si>
  <si>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</si>
  <si>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</si>
  <si>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</si>
  <si>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</si>
  <si>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</si>
  <si>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</si>
  <si>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</si>
  <si>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</si>
  <si>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</si>
  <si>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</si>
  <si>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</si>
  <si>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</si>
  <si>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</si>
  <si>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</si>
  <si>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</si>
  <si>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</si>
  <si>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</si>
  <si>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</si>
  <si>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</si>
  <si>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</si>
  <si>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</si>
  <si>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</si>
  <si>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</si>
  <si>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</si>
  <si>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</si>
  <si>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</si>
  <si>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</si>
  <si>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</si>
  <si>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</si>
  <si>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</si>
  <si>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</si>
  <si>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</si>
  <si>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</si>
  <si>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</si>
  <si>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</si>
  <si>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</si>
  <si>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</si>
  <si>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</si>
  <si>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</si>
  <si>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</si>
  <si>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</si>
  <si>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</si>
  <si>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</si>
  <si>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</si>
  <si>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</si>
  <si>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</si>
  <si>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</si>
  <si>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</si>
  <si>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</si>
  <si>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</si>
  <si>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</si>
  <si>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</si>
  <si>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</si>
  <si>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</si>
  <si>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</si>
  <si>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</si>
  <si>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</si>
  <si>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</si>
  <si>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</si>
  <si>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</si>
  <si>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</si>
  <si>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</si>
  <si>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</si>
  <si>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</si>
  <si>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</si>
  <si>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</si>
  <si>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</si>
  <si>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</si>
  <si>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</si>
  <si>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</si>
  <si>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</si>
  <si>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</si>
  <si>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</si>
  <si>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</si>
  <si>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</si>
  <si>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</si>
  <si>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</si>
  <si>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</si>
  <si>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</si>
  <si>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</si>
  <si>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</si>
  <si>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</si>
  <si>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</si>
  <si>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</si>
  <si>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</si>
  <si>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</si>
  <si>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</si>
  <si>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</si>
  <si>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</si>
  <si>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</si>
  <si>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</si>
  <si>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</si>
  <si>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</si>
  <si>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</si>
  <si>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</si>
  <si>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</si>
  <si>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</si>
  <si>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</si>
  <si>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</si>
  <si>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</si>
  <si>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</si>
  <si>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</si>
  <si>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</si>
  <si>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</si>
  <si>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</si>
  <si>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</si>
  <si>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</si>
  <si>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</si>
  <si>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</si>
  <si>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</si>
  <si>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</si>
  <si>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</si>
  <si>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</si>
  <si>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</si>
  <si>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</si>
  <si>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</si>
  <si>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</si>
  <si>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</si>
  <si>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</si>
  <si>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</si>
  <si>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</si>
  <si>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</si>
  <si>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</si>
  <si>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</si>
  <si>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</si>
  <si>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</si>
  <si>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</si>
  <si>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</si>
  <si>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</si>
  <si>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</si>
  <si>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</si>
  <si>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</si>
  <si>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</si>
  <si>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</si>
  <si>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</si>
  <si>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</si>
  <si>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</si>
  <si>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</si>
  <si>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</si>
  <si>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</si>
  <si>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</si>
  <si>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</si>
  <si>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</si>
  <si>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</si>
  <si>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</si>
  <si>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</si>
  <si>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</si>
  <si>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</si>
  <si>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</si>
  <si>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</si>
  <si>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</si>
  <si>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</si>
  <si>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</si>
  <si>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</si>
  <si>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</si>
  <si>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</si>
  <si>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</si>
  <si>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</si>
  <si>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</si>
  <si>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</si>
  <si>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</si>
  <si>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</si>
  <si>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</si>
  <si>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</si>
  <si>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</si>
  <si>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</si>
  <si>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</si>
  <si>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</si>
  <si>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</si>
  <si>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</si>
  <si>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</si>
  <si>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</si>
  <si>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</si>
  <si>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</si>
  <si>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</si>
  <si>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</si>
  <si>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</si>
  <si>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</si>
  <si>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</si>
  <si>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</si>
  <si>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</si>
  <si>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</si>
  <si>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</si>
  <si>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</si>
  <si>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</si>
  <si>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</si>
  <si>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</si>
  <si>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</si>
  <si>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</si>
  <si>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</si>
  <si>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</si>
  <si>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</si>
  <si>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</si>
  <si>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</si>
  <si>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</si>
  <si>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</si>
  <si>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</si>
  <si>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</si>
  <si>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</si>
  <si>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</si>
  <si>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</si>
  <si>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</si>
  <si>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</si>
  <si>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</si>
  <si>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</si>
  <si>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</si>
  <si>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</si>
  <si>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</si>
  <si>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</si>
  <si>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</si>
  <si>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</si>
  <si>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</si>
  <si>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</si>
  <si>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</si>
  <si>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</si>
  <si>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</si>
  <si>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</si>
  <si>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</si>
  <si>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</si>
  <si>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</si>
  <si>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</si>
  <si>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</si>
  <si>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</si>
  <si>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</si>
  <si>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</si>
  <si>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</si>
  <si>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</si>
  <si>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</si>
  <si>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</si>
  <si>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</si>
  <si>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</si>
  <si>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</si>
  <si>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</si>
  <si>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</si>
  <si>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</si>
  <si>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</si>
  <si>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</si>
  <si>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</si>
  <si>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</si>
  <si>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</si>
  <si>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</si>
  <si>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</si>
  <si>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</si>
  <si>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</si>
  <si>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</si>
  <si>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</si>
  <si>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</si>
  <si>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</si>
  <si>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</si>
  <si>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</si>
  <si>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</si>
  <si>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</si>
  <si>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</si>
  <si>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</si>
  <si>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</si>
  <si>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</si>
  <si>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</si>
  <si>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</si>
  <si>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</si>
  <si>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</si>
  <si>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</si>
  <si>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</si>
  <si>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</si>
  <si>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</si>
  <si>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</si>
  <si>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</si>
  <si>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</si>
  <si>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</si>
  <si>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</si>
  <si>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</si>
  <si>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</si>
  <si>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</si>
  <si>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</si>
  <si>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</si>
  <si>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Conflict probability</t>
  </si>
  <si>
    <t>GCRI Highly Violent Conflict probability</t>
  </si>
  <si>
    <t>GCRI Violent Internal Conflict probability</t>
  </si>
  <si>
    <t>GCRI Highly Violent Internal Conflict probability</t>
  </si>
  <si>
    <t>GCRI Internal Conflict Score</t>
  </si>
  <si>
    <t>Conflict probability</t>
  </si>
  <si>
    <t>Drought (absolute)</t>
  </si>
  <si>
    <t>HA.NAT.DR-ABS</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</si>
  <si>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</si>
  <si>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</si>
  <si>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</si>
  <si>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</si>
  <si>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</si>
  <si>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</si>
  <si>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</si>
  <si>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</si>
  <si>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</si>
  <si>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</si>
  <si>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</si>
  <si>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</si>
  <si>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</si>
  <si>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</si>
  <si>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</si>
  <si>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</si>
  <si>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</si>
  <si>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</si>
  <si>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</si>
  <si>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</si>
  <si>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</si>
  <si>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</si>
  <si>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</si>
  <si>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</si>
  <si>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</si>
  <si>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</si>
  <si>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</si>
  <si>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</si>
  <si>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</si>
  <si>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</si>
  <si>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</si>
  <si>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</si>
  <si>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</si>
  <si>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</si>
  <si>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</si>
  <si>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</si>
  <si>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</si>
  <si>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</si>
  <si>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</si>
  <si>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</si>
  <si>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</si>
  <si>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</si>
  <si>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</si>
  <si>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</si>
  <si>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1984-2017</t>
  </si>
  <si>
    <t>http://apps.who.int/ghodata
http://apps.who.int/nha/database/Select/Indicators/en</t>
  </si>
  <si>
    <t>http://apps.who.int/ghodata
http://www.aho.afro.who.int/sites/default/files/Final%20for%20sharing_2.pdf</t>
  </si>
  <si>
    <t>2013-17</t>
  </si>
  <si>
    <t>2012-17</t>
  </si>
  <si>
    <t>2012-2019</t>
  </si>
  <si>
    <t>The indicator is based on the Cadre Harmonisé from 2012 to 2019. For each year, the highest phase values has been used for each admin1 unit. The yearly IPC level values are normalized between 0-10 and then the indicator is the mean of the 8 years scores.</t>
  </si>
  <si>
    <t>Only 8 years of time series for assessing the risk of future events is very limited. The coverage of the Sahel countries is also not complete, where Nigeria and Cameroon (and Gambia fro 2012) don't have data.</t>
  </si>
  <si>
    <t>1984-2018</t>
  </si>
  <si>
    <t>People affected by droughts 1984-2018 - average annual population affected (inhabitants)</t>
  </si>
  <si>
    <t>The indicator shows the average annual affected population by droughts per country on the period from 1984 to 2018.</t>
  </si>
  <si>
    <t>The indicator shows the percentage of the average annual affected population per country by droughts on the period from 1984to 2018.</t>
  </si>
  <si>
    <t>People affected by droughts 1984-2019 - average annual population affected (percentage of the total population)</t>
  </si>
  <si>
    <t>2018-19</t>
  </si>
  <si>
    <t>2015/18</t>
  </si>
  <si>
    <t>2010/17</t>
  </si>
  <si>
    <t>2016-19</t>
  </si>
  <si>
    <t>2010/18</t>
  </si>
  <si>
    <t>2013/18</t>
  </si>
  <si>
    <t xml:space="preserve">http://info.worldbank.org/governance/wgi
</t>
  </si>
  <si>
    <t>2012-18</t>
  </si>
  <si>
    <t>2008-13</t>
  </si>
  <si>
    <t>INFORM SAHEL September 2019 (a-z)</t>
  </si>
  <si>
    <r>
      <t xml:space="preserve">(release: 15 Aout </t>
    </r>
    <r>
      <rPr>
        <b/>
        <sz val="11"/>
        <color rgb="FF323232"/>
        <rFont val="Calibri"/>
        <family val="2"/>
        <scheme val="minor"/>
      </rPr>
      <t>2019 v 1.0.0</t>
    </r>
    <r>
      <rPr>
        <sz val="11"/>
        <color rgb="FF323232"/>
        <rFont val="Calibri"/>
        <family val="2"/>
        <scheme val="minor"/>
      </rPr>
      <t>)</t>
    </r>
  </si>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</sst>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_-* #,##0.00\ &quot;€&quot;_-;\-* #,##0.00\ &quot;€&quot;_-;_-* &quot;-&quot;??\ &quot;€&quot;_-;_-@_-"/>
    <numFmt numFmtId="165" formatCode="_-* #,##0.00\ _€_-;\-* #,##0.00\ _€_-;_-* &quot;-&quot;??\ _€_-;_-@_-"/>
    <numFmt numFmtId="166" formatCode="_-* #,##0.00_-;\-* #,##0.00_-;_-* &quot;-&quot;??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s>
  <fonts count="1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sz val="9"/>
      <color indexed="81"/>
      <name val="Tahoma"/>
      <family val="2"/>
    </font>
    <font>
      <b/>
      <sz val="9"/>
      <color indexed="81"/>
      <name val="Tahoma"/>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8"/>
      <color indexed="81"/>
      <name val="Tahoma"/>
      <charset val="1"/>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6"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7" fillId="0" borderId="0"/>
    <xf numFmtId="0" fontId="127"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8" borderId="8" applyNumberFormat="0" applyFont="0" applyAlignment="0" applyProtection="0"/>
    <xf numFmtId="165" fontId="18" fillId="0" borderId="0" applyFont="0" applyFill="0" applyBorder="0" applyAlignment="0" applyProtection="0"/>
    <xf numFmtId="165" fontId="20" fillId="0" borderId="0" applyFont="0" applyFill="0" applyBorder="0" applyAlignment="0" applyProtection="0"/>
    <xf numFmtId="164" fontId="18" fillId="0" borderId="0" applyFont="0" applyFill="0" applyBorder="0" applyAlignment="0" applyProtection="0"/>
    <xf numFmtId="0" fontId="89" fillId="0" borderId="0" applyNumberFormat="0" applyFill="0" applyBorder="0" applyAlignment="0" applyProtection="0">
      <alignment vertical="top"/>
      <protection locked="0"/>
    </xf>
    <xf numFmtId="166" fontId="1" fillId="0" borderId="0" applyFont="0" applyFill="0" applyBorder="0" applyAlignment="0" applyProtection="0"/>
  </cellStyleXfs>
  <cellXfs count="212">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3" fillId="0" borderId="0" xfId="73" applyNumberFormat="1" applyFont="1" applyAlignment="1">
      <alignment horizontal="right"/>
    </xf>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110" fillId="48" borderId="18" xfId="2" applyFont="1" applyFill="1" applyBorder="1" applyAlignment="1">
      <alignment horizontal="center" textRotation="90" wrapText="1"/>
    </xf>
    <xf numFmtId="0" fontId="111"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2"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1" fontId="94" fillId="47" borderId="0" xfId="73" applyNumberFormat="1" applyFont="1" applyFill="1" applyBorder="1" applyAlignment="1">
      <alignment horizontal="center" vertical="center" wrapText="1"/>
    </xf>
    <xf numFmtId="10" fontId="114" fillId="47" borderId="0" xfId="73" applyNumberFormat="1" applyFont="1" applyFill="1" applyBorder="1" applyAlignment="1">
      <alignment horizontal="center" vertical="center" wrapText="1"/>
    </xf>
    <xf numFmtId="2" fontId="114" fillId="47" borderId="0" xfId="73" applyNumberFormat="1" applyFont="1" applyFill="1" applyBorder="1" applyAlignment="1">
      <alignment horizontal="center" vertical="center" wrapText="1"/>
    </xf>
    <xf numFmtId="0" fontId="113" fillId="11" borderId="38" xfId="19" applyFont="1" applyBorder="1" applyAlignment="1">
      <alignment horizontal="center" textRotation="90" wrapText="1"/>
    </xf>
    <xf numFmtId="167" fontId="113" fillId="11" borderId="10" xfId="19" applyNumberFormat="1" applyFont="1" applyBorder="1" applyAlignment="1">
      <alignment horizontal="center" vertical="center"/>
    </xf>
    <xf numFmtId="0" fontId="115" fillId="12" borderId="38" xfId="20" applyFont="1" applyBorder="1" applyAlignment="1">
      <alignment horizontal="center" textRotation="90" wrapText="1"/>
    </xf>
    <xf numFmtId="0" fontId="116" fillId="0" borderId="19" xfId="0" applyFont="1" applyFill="1" applyBorder="1" applyAlignment="1">
      <alignment horizontal="left" vertical="top" wrapText="1" indent="1"/>
    </xf>
    <xf numFmtId="0" fontId="117" fillId="0" borderId="0" xfId="0" applyFont="1" applyAlignment="1">
      <alignment horizontal="center" vertical="center" wrapText="1"/>
    </xf>
    <xf numFmtId="0" fontId="118" fillId="0" borderId="0" xfId="0" applyFont="1" applyAlignment="1">
      <alignment horizontal="center" textRotation="90" wrapText="1"/>
    </xf>
    <xf numFmtId="0" fontId="119" fillId="0" borderId="0" xfId="0" applyFont="1" applyFill="1" applyAlignment="1">
      <alignment horizontal="center" textRotation="90" wrapText="1"/>
    </xf>
    <xf numFmtId="0" fontId="120" fillId="0" borderId="19" xfId="0" applyFont="1" applyFill="1" applyBorder="1" applyAlignment="1">
      <alignment horizontal="left" vertical="top" wrapText="1" indent="1"/>
    </xf>
    <xf numFmtId="0" fontId="121" fillId="66" borderId="19" xfId="0" applyFont="1" applyFill="1" applyBorder="1" applyAlignment="1">
      <alignment vertical="top" wrapText="1"/>
    </xf>
    <xf numFmtId="0" fontId="121" fillId="0" borderId="19" xfId="0" applyFont="1" applyFill="1" applyBorder="1" applyAlignment="1">
      <alignment vertical="top" wrapText="1"/>
    </xf>
    <xf numFmtId="0" fontId="122" fillId="0" borderId="19" xfId="276" applyFont="1" applyFill="1" applyBorder="1" applyAlignment="1">
      <alignment vertical="top" wrapText="1"/>
    </xf>
    <xf numFmtId="0" fontId="121" fillId="67" borderId="19" xfId="0" applyFont="1" applyFill="1" applyBorder="1" applyAlignment="1">
      <alignment vertical="top" wrapText="1"/>
    </xf>
    <xf numFmtId="0" fontId="121" fillId="73" borderId="19" xfId="0" applyFont="1" applyFill="1" applyBorder="1" applyAlignment="1">
      <alignment vertical="top" wrapText="1"/>
    </xf>
    <xf numFmtId="0" fontId="121" fillId="68" borderId="19" xfId="0" applyFont="1" applyFill="1" applyBorder="1" applyAlignment="1">
      <alignment vertical="top" wrapText="1"/>
    </xf>
    <xf numFmtId="0" fontId="121" fillId="75" borderId="19" xfId="0" applyFont="1" applyFill="1" applyBorder="1" applyAlignment="1">
      <alignment vertical="top" wrapText="1"/>
    </xf>
    <xf numFmtId="0" fontId="124" fillId="48" borderId="0" xfId="0" applyFont="1" applyFill="1"/>
    <xf numFmtId="0" fontId="125" fillId="0" borderId="40" xfId="0" applyFont="1" applyFill="1" applyBorder="1" applyAlignment="1">
      <alignment horizontal="center"/>
    </xf>
    <xf numFmtId="0" fontId="126"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7"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8" fillId="48" borderId="18" xfId="3" applyFont="1" applyFill="1" applyBorder="1" applyAlignment="1">
      <alignment horizontal="center" textRotation="90" wrapText="1"/>
    </xf>
    <xf numFmtId="167" fontId="26" fillId="77"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8"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7" borderId="49" xfId="0" applyNumberFormat="1" applyFont="1" applyFill="1" applyBorder="1" applyAlignment="1">
      <alignment horizontal="center" vertical="center"/>
    </xf>
    <xf numFmtId="167" fontId="26" fillId="77"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78" borderId="49"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49" fontId="0" fillId="69" borderId="0" xfId="0" applyNumberFormat="1" applyFill="1"/>
    <xf numFmtId="0" fontId="131" fillId="0" borderId="0" xfId="0" applyFont="1" applyAlignment="1">
      <alignment horizontal="center" vertical="center" wrapText="1"/>
    </xf>
    <xf numFmtId="0" fontId="89" fillId="0" borderId="19" xfId="282" applyFill="1" applyBorder="1" applyAlignment="1" applyProtection="1">
      <alignment horizontal="left" vertical="top" wrapText="1" indent="1"/>
    </xf>
    <xf numFmtId="0" fontId="19" fillId="48" borderId="0" xfId="0" applyFont="1" applyFill="1"/>
    <xf numFmtId="1" fontId="133" fillId="0" borderId="0" xfId="0" applyNumberFormat="1" applyFont="1" applyFill="1" applyAlignment="1">
      <alignment horizontal="right"/>
    </xf>
    <xf numFmtId="0" fontId="14" fillId="0" borderId="0" xfId="0" applyFont="1" applyFill="1"/>
    <xf numFmtId="2" fontId="133" fillId="0" borderId="0" xfId="0" applyNumberFormat="1" applyFont="1" applyFill="1" applyAlignment="1">
      <alignment horizontal="right"/>
    </xf>
    <xf numFmtId="167" fontId="133" fillId="0" borderId="0" xfId="0" applyNumberFormat="1" applyFont="1" applyFill="1" applyAlignment="1">
      <alignment horizontal="right"/>
    </xf>
    <xf numFmtId="0" fontId="134" fillId="0" borderId="18" xfId="3" applyFont="1" applyFill="1" applyBorder="1" applyAlignment="1">
      <alignment horizontal="center" textRotation="90" wrapText="1"/>
    </xf>
    <xf numFmtId="0" fontId="135"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0" fillId="0" borderId="0" xfId="0" applyFont="1" applyFill="1" applyAlignment="1">
      <alignment horizontal="center" textRotation="90" wrapText="1"/>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Border="1" applyAlignment="1">
      <alignment horizontal="center"/>
    </xf>
    <xf numFmtId="0" fontId="0" fillId="72"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3"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 3 2" xfId="291" xr:uid="{00000000-0005-0000-0000-000079000000}"/>
    <cellStyle name="Comma 2_GII2013_Mika_June07" xfId="77" xr:uid="{00000000-0005-0000-0000-00007A000000}"/>
    <cellStyle name="Comma 3" xfId="152" xr:uid="{00000000-0005-0000-0000-00007B000000}"/>
    <cellStyle name="Comma 3 2" xfId="292" xr:uid="{00000000-0005-0000-0000-00007C000000}"/>
    <cellStyle name="Comma 4" xfId="289" xr:uid="{00000000-0005-0000-0000-00007D000000}"/>
    <cellStyle name="Comma 5" xfId="295" xr:uid="{00000000-0005-0000-0000-00007E000000}"/>
    <cellStyle name="Comma0" xfId="153" xr:uid="{00000000-0005-0000-0000-00007F000000}"/>
    <cellStyle name="Controlecel 2" xfId="154" xr:uid="{00000000-0005-0000-0000-000080000000}"/>
    <cellStyle name="Currency0" xfId="155" xr:uid="{00000000-0005-0000-0000-000081000000}"/>
    <cellStyle name="DataEntryCells" xfId="156" xr:uid="{00000000-0005-0000-0000-000082000000}"/>
    <cellStyle name="Date" xfId="157" xr:uid="{00000000-0005-0000-0000-000083000000}"/>
    <cellStyle name="Dezimal [0]_Germany" xfId="158" xr:uid="{00000000-0005-0000-0000-000084000000}"/>
    <cellStyle name="Dezimal_Germany" xfId="159" xr:uid="{00000000-0005-0000-0000-000085000000}"/>
    <cellStyle name="ErrRpt_DataEntryCells" xfId="160" xr:uid="{00000000-0005-0000-0000-000086000000}"/>
    <cellStyle name="ErrRpt-DataEntryCells" xfId="161" xr:uid="{00000000-0005-0000-0000-000087000000}"/>
    <cellStyle name="ErrRpt-GreyBackground" xfId="162" xr:uid="{00000000-0005-0000-0000-000088000000}"/>
    <cellStyle name="Euro" xfId="163" xr:uid="{00000000-0005-0000-0000-000089000000}"/>
    <cellStyle name="Euro 2" xfId="293" xr:uid="{00000000-0005-0000-0000-00008A000000}"/>
    <cellStyle name="Explanatory Text" xfId="15" builtinId="53" customBuiltin="1"/>
    <cellStyle name="Explanatory Text 2" xfId="164" xr:uid="{00000000-0005-0000-0000-00008C000000}"/>
    <cellStyle name="Fixed" xfId="165" xr:uid="{00000000-0005-0000-0000-00008D000000}"/>
    <cellStyle name="formula" xfId="166" xr:uid="{00000000-0005-0000-0000-00008E000000}"/>
    <cellStyle name="gap" xfId="167" xr:uid="{00000000-0005-0000-0000-00008F000000}"/>
    <cellStyle name="Gekoppelde cel 2" xfId="168" xr:uid="{00000000-0005-0000-0000-000090000000}"/>
    <cellStyle name="Goed 2" xfId="169" xr:uid="{00000000-0005-0000-0000-000091000000}"/>
    <cellStyle name="Good" xfId="6" builtinId="26" customBuiltin="1"/>
    <cellStyle name="Good 2" xfId="170" xr:uid="{00000000-0005-0000-0000-000093000000}"/>
    <cellStyle name="GreyBackground" xfId="171" xr:uid="{00000000-0005-0000-0000-000094000000}"/>
    <cellStyle name="Heading 1" xfId="2" builtinId="16" customBuiltin="1"/>
    <cellStyle name="Heading 1 2" xfId="59" xr:uid="{00000000-0005-0000-0000-000096000000}"/>
    <cellStyle name="Heading 2" xfId="3" builtinId="17" customBuiltin="1"/>
    <cellStyle name="Heading 2 2" xfId="60" xr:uid="{00000000-0005-0000-0000-000098000000}"/>
    <cellStyle name="Heading 3" xfId="4" builtinId="18" customBuiltin="1"/>
    <cellStyle name="Heading 3 2" xfId="61" xr:uid="{00000000-0005-0000-0000-00009A000000}"/>
    <cellStyle name="Heading 4" xfId="5" builtinId="19" customBuiltin="1"/>
    <cellStyle name="Heading 4 2" xfId="62" xr:uid="{00000000-0005-0000-0000-00009C000000}"/>
    <cellStyle name="Hyperlink" xfId="282" builtinId="8"/>
    <cellStyle name="Hyperlink 2" xfId="172" xr:uid="{00000000-0005-0000-0000-00009E000000}"/>
    <cellStyle name="Hyperlink 3" xfId="283" xr:uid="{00000000-0005-0000-0000-00009F000000}"/>
    <cellStyle name="Hyperlink 4" xfId="294" xr:uid="{00000000-0005-0000-0000-0000A0000000}"/>
    <cellStyle name="Input" xfId="9" builtinId="20" customBuiltin="1"/>
    <cellStyle name="Input 2" xfId="173" xr:uid="{00000000-0005-0000-0000-0000A2000000}"/>
    <cellStyle name="Invoer 2" xfId="174" xr:uid="{00000000-0005-0000-0000-0000A3000000}"/>
    <cellStyle name="ISC" xfId="175" xr:uid="{00000000-0005-0000-0000-0000A4000000}"/>
    <cellStyle name="isced" xfId="176" xr:uid="{00000000-0005-0000-0000-0000A5000000}"/>
    <cellStyle name="ISCED Titles" xfId="177" xr:uid="{00000000-0005-0000-0000-0000A6000000}"/>
    <cellStyle name="Komma 2" xfId="178" xr:uid="{00000000-0005-0000-0000-0000A7000000}"/>
    <cellStyle name="Kop 1 2" xfId="179" xr:uid="{00000000-0005-0000-0000-0000A8000000}"/>
    <cellStyle name="Kop 2 2" xfId="180" xr:uid="{00000000-0005-0000-0000-0000A9000000}"/>
    <cellStyle name="Kop 3 2" xfId="181" xr:uid="{00000000-0005-0000-0000-0000AA000000}"/>
    <cellStyle name="Kop 4 2" xfId="182" xr:uid="{00000000-0005-0000-0000-0000AB000000}"/>
    <cellStyle name="level1a" xfId="183" xr:uid="{00000000-0005-0000-0000-0000AC000000}"/>
    <cellStyle name="level2" xfId="184" xr:uid="{00000000-0005-0000-0000-0000AD000000}"/>
    <cellStyle name="level2a" xfId="185" xr:uid="{00000000-0005-0000-0000-0000AE000000}"/>
    <cellStyle name="level3" xfId="186" xr:uid="{00000000-0005-0000-0000-0000AF000000}"/>
    <cellStyle name="Linked Cell" xfId="12" builtinId="24" customBuiltin="1"/>
    <cellStyle name="Linked Cell 2" xfId="187" xr:uid="{00000000-0005-0000-0000-0000B1000000}"/>
    <cellStyle name="Migliaia (0)_conti99" xfId="188" xr:uid="{00000000-0005-0000-0000-0000B2000000}"/>
    <cellStyle name="Neutraal 2" xfId="189" xr:uid="{00000000-0005-0000-0000-0000B3000000}"/>
    <cellStyle name="Neutral" xfId="8" builtinId="28" customBuiltin="1"/>
    <cellStyle name="Neutral 2" xfId="190" xr:uid="{00000000-0005-0000-0000-0000B5000000}"/>
    <cellStyle name="Neutrale" xfId="191" xr:uid="{00000000-0005-0000-0000-0000B6000000}"/>
    <cellStyle name="Normal" xfId="0" builtinId="0"/>
    <cellStyle name="Normal 10" xfId="285" xr:uid="{00000000-0005-0000-0000-0000B8000000}"/>
    <cellStyle name="Normal 11" xfId="286" xr:uid="{00000000-0005-0000-0000-0000B9000000}"/>
    <cellStyle name="Normal 19" xfId="192" xr:uid="{00000000-0005-0000-0000-0000BA000000}"/>
    <cellStyle name="Normal 2" xfId="63" xr:uid="{00000000-0005-0000-0000-0000BB000000}"/>
    <cellStyle name="Normal 2 2" xfId="64" xr:uid="{00000000-0005-0000-0000-0000BC000000}"/>
    <cellStyle name="Normal 2 2 2" xfId="193" xr:uid="{00000000-0005-0000-0000-0000BD000000}"/>
    <cellStyle name="Normal 2 2 3" xfId="194" xr:uid="{00000000-0005-0000-0000-0000BE000000}"/>
    <cellStyle name="Normal 2 2_GII2013_Mika_June07" xfId="76" xr:uid="{00000000-0005-0000-0000-0000BF000000}"/>
    <cellStyle name="Normal 2 3" xfId="71" xr:uid="{00000000-0005-0000-0000-0000C0000000}"/>
    <cellStyle name="Normal 2 3 2" xfId="195" xr:uid="{00000000-0005-0000-0000-0000C1000000}"/>
    <cellStyle name="Normal 2 3_GII2013_Mika_June07" xfId="196" xr:uid="{00000000-0005-0000-0000-0000C2000000}"/>
    <cellStyle name="Normal 2 4" xfId="197" xr:uid="{00000000-0005-0000-0000-0000C3000000}"/>
    <cellStyle name="Normal 2 5" xfId="198" xr:uid="{00000000-0005-0000-0000-0000C4000000}"/>
    <cellStyle name="Normal 2 6" xfId="199" xr:uid="{00000000-0005-0000-0000-0000C5000000}"/>
    <cellStyle name="Normal 2 7" xfId="200" xr:uid="{00000000-0005-0000-0000-0000C6000000}"/>
    <cellStyle name="Normal 2 8" xfId="201" xr:uid="{00000000-0005-0000-0000-0000C7000000}"/>
    <cellStyle name="Normal 2_962010071P1G001" xfId="202" xr:uid="{00000000-0005-0000-0000-0000C8000000}"/>
    <cellStyle name="Normal 3" xfId="65" xr:uid="{00000000-0005-0000-0000-0000C9000000}"/>
    <cellStyle name="Normal 3 2" xfId="203" xr:uid="{00000000-0005-0000-0000-0000CA000000}"/>
    <cellStyle name="Normal 3 2 2" xfId="204" xr:uid="{00000000-0005-0000-0000-0000CB000000}"/>
    <cellStyle name="Normal 3 2_SSI2012-Finaldata_JRCresults_2003" xfId="205" xr:uid="{00000000-0005-0000-0000-0000CC000000}"/>
    <cellStyle name="Normal 3 3" xfId="206" xr:uid="{00000000-0005-0000-0000-0000CD000000}"/>
    <cellStyle name="Normal 3 3 2" xfId="207" xr:uid="{00000000-0005-0000-0000-0000CE000000}"/>
    <cellStyle name="Normal 3 3_SSI2012-Finaldata_JRCresults_2003" xfId="208" xr:uid="{00000000-0005-0000-0000-0000CF000000}"/>
    <cellStyle name="Normal 3 4" xfId="209" xr:uid="{00000000-0005-0000-0000-0000D0000000}"/>
    <cellStyle name="Normal 3_SSI2012-Finaldata_JRCresults_2003" xfId="210" xr:uid="{00000000-0005-0000-0000-0000D1000000}"/>
    <cellStyle name="Normal 4" xfId="211" xr:uid="{00000000-0005-0000-0000-0000D2000000}"/>
    <cellStyle name="Normal 5" xfId="212" xr:uid="{00000000-0005-0000-0000-0000D3000000}"/>
    <cellStyle name="Normal 6" xfId="213" xr:uid="{00000000-0005-0000-0000-0000D4000000}"/>
    <cellStyle name="Normal 6 2" xfId="214" xr:uid="{00000000-0005-0000-0000-0000D5000000}"/>
    <cellStyle name="Normal 7" xfId="215" xr:uid="{00000000-0005-0000-0000-0000D6000000}"/>
    <cellStyle name="Normal 8" xfId="216" xr:uid="{00000000-0005-0000-0000-0000D7000000}"/>
    <cellStyle name="Normal 9" xfId="284" xr:uid="{00000000-0005-0000-0000-0000D8000000}"/>
    <cellStyle name="Normale_Foglio1" xfId="217" xr:uid="{00000000-0005-0000-0000-0000D9000000}"/>
    <cellStyle name="Nota" xfId="218" xr:uid="{00000000-0005-0000-0000-0000DA000000}"/>
    <cellStyle name="Note" xfId="75" builtinId="10" customBuiltin="1"/>
    <cellStyle name="Note 2" xfId="66" xr:uid="{00000000-0005-0000-0000-0000DC000000}"/>
    <cellStyle name="Note 2 2" xfId="72" xr:uid="{00000000-0005-0000-0000-0000DD000000}"/>
    <cellStyle name="Note 2 3" xfId="219" xr:uid="{00000000-0005-0000-0000-0000DE000000}"/>
    <cellStyle name="Note 3" xfId="290" xr:uid="{00000000-0005-0000-0000-0000DF000000}"/>
    <cellStyle name="Notitie 2" xfId="220" xr:uid="{00000000-0005-0000-0000-0000E0000000}"/>
    <cellStyle name="Ongeldig 2" xfId="221" xr:uid="{00000000-0005-0000-0000-0000E1000000}"/>
    <cellStyle name="Output" xfId="10" builtinId="21" customBuiltin="1"/>
    <cellStyle name="Output 2" xfId="67" xr:uid="{00000000-0005-0000-0000-0000E3000000}"/>
    <cellStyle name="Percent" xfId="73" builtinId="5"/>
    <cellStyle name="Percent 2" xfId="222" xr:uid="{00000000-0005-0000-0000-0000E5000000}"/>
    <cellStyle name="Percent 3" xfId="288" xr:uid="{00000000-0005-0000-0000-0000E6000000}"/>
    <cellStyle name="Prozent_SubCatperStud" xfId="223" xr:uid="{00000000-0005-0000-0000-0000E7000000}"/>
    <cellStyle name="row" xfId="224" xr:uid="{00000000-0005-0000-0000-0000E8000000}"/>
    <cellStyle name="RowCodes" xfId="225" xr:uid="{00000000-0005-0000-0000-0000E9000000}"/>
    <cellStyle name="Row-Col Headings" xfId="226" xr:uid="{00000000-0005-0000-0000-0000EA000000}"/>
    <cellStyle name="RowTitles" xfId="227" xr:uid="{00000000-0005-0000-0000-0000EB000000}"/>
    <cellStyle name="RowTitles1-Detail" xfId="228" xr:uid="{00000000-0005-0000-0000-0000EC000000}"/>
    <cellStyle name="RowTitles-Col2" xfId="229" xr:uid="{00000000-0005-0000-0000-0000ED000000}"/>
    <cellStyle name="RowTitles-Detail" xfId="230" xr:uid="{00000000-0005-0000-0000-0000EE000000}"/>
    <cellStyle name="ss1" xfId="231" xr:uid="{00000000-0005-0000-0000-0000EF000000}"/>
    <cellStyle name="ss10" xfId="232" xr:uid="{00000000-0005-0000-0000-0000F0000000}"/>
    <cellStyle name="ss11" xfId="233" xr:uid="{00000000-0005-0000-0000-0000F1000000}"/>
    <cellStyle name="ss12" xfId="234" xr:uid="{00000000-0005-0000-0000-0000F2000000}"/>
    <cellStyle name="ss13" xfId="235" xr:uid="{00000000-0005-0000-0000-0000F3000000}"/>
    <cellStyle name="ss14" xfId="236" xr:uid="{00000000-0005-0000-0000-0000F4000000}"/>
    <cellStyle name="ss15" xfId="237" xr:uid="{00000000-0005-0000-0000-0000F5000000}"/>
    <cellStyle name="ss16" xfId="238" xr:uid="{00000000-0005-0000-0000-0000F6000000}"/>
    <cellStyle name="ss17" xfId="239" xr:uid="{00000000-0005-0000-0000-0000F7000000}"/>
    <cellStyle name="ss18" xfId="240" xr:uid="{00000000-0005-0000-0000-0000F8000000}"/>
    <cellStyle name="ss19" xfId="241" xr:uid="{00000000-0005-0000-0000-0000F9000000}"/>
    <cellStyle name="ss2" xfId="242" xr:uid="{00000000-0005-0000-0000-0000FA000000}"/>
    <cellStyle name="ss20" xfId="243" xr:uid="{00000000-0005-0000-0000-0000FB000000}"/>
    <cellStyle name="ss21" xfId="244" xr:uid="{00000000-0005-0000-0000-0000FC000000}"/>
    <cellStyle name="ss22" xfId="245" xr:uid="{00000000-0005-0000-0000-0000FD000000}"/>
    <cellStyle name="ss3" xfId="246" xr:uid="{00000000-0005-0000-0000-0000FE000000}"/>
    <cellStyle name="ss4" xfId="247" xr:uid="{00000000-0005-0000-0000-0000FF000000}"/>
    <cellStyle name="ss5" xfId="248" xr:uid="{00000000-0005-0000-0000-000000010000}"/>
    <cellStyle name="ss6" xfId="249" xr:uid="{00000000-0005-0000-0000-000001010000}"/>
    <cellStyle name="ss7" xfId="250" xr:uid="{00000000-0005-0000-0000-000002010000}"/>
    <cellStyle name="ss8" xfId="251" xr:uid="{00000000-0005-0000-0000-000003010000}"/>
    <cellStyle name="ss9" xfId="252" xr:uid="{00000000-0005-0000-0000-000004010000}"/>
    <cellStyle name="Standaard 2" xfId="253" xr:uid="{00000000-0005-0000-0000-000005010000}"/>
    <cellStyle name="Standaard 3" xfId="254" xr:uid="{00000000-0005-0000-0000-000006010000}"/>
    <cellStyle name="Standard_cpi-mp-be-stats" xfId="255" xr:uid="{00000000-0005-0000-0000-000007010000}"/>
    <cellStyle name="Style 1" xfId="256" xr:uid="{00000000-0005-0000-0000-000008010000}"/>
    <cellStyle name="Style 2" xfId="257" xr:uid="{00000000-0005-0000-0000-000009010000}"/>
    <cellStyle name="Table No." xfId="258" xr:uid="{00000000-0005-0000-0000-00000A010000}"/>
    <cellStyle name="Table Title" xfId="259" xr:uid="{00000000-0005-0000-0000-00000B010000}"/>
    <cellStyle name="Tagline" xfId="260" xr:uid="{00000000-0005-0000-0000-00000C010000}"/>
    <cellStyle name="temp" xfId="261" xr:uid="{00000000-0005-0000-0000-00000D010000}"/>
    <cellStyle name="Testo avviso" xfId="262" xr:uid="{00000000-0005-0000-0000-00000E010000}"/>
    <cellStyle name="Testo descrittivo" xfId="263" xr:uid="{00000000-0005-0000-0000-00000F010000}"/>
    <cellStyle name="Title" xfId="1" builtinId="15" customBuiltin="1"/>
    <cellStyle name="Title 1" xfId="264" xr:uid="{00000000-0005-0000-0000-000011010000}"/>
    <cellStyle name="Title 2" xfId="68" xr:uid="{00000000-0005-0000-0000-000012010000}"/>
    <cellStyle name="Title 3" xfId="287" xr:uid="{00000000-0005-0000-0000-000013010000}"/>
    <cellStyle name="title1" xfId="265" xr:uid="{00000000-0005-0000-0000-000014010000}"/>
    <cellStyle name="Titolo" xfId="266" xr:uid="{00000000-0005-0000-0000-000015010000}"/>
    <cellStyle name="Titolo 1" xfId="267" xr:uid="{00000000-0005-0000-0000-000016010000}"/>
    <cellStyle name="Titolo 2" xfId="268" xr:uid="{00000000-0005-0000-0000-000017010000}"/>
    <cellStyle name="Titolo 3" xfId="269" xr:uid="{00000000-0005-0000-0000-000018010000}"/>
    <cellStyle name="Titolo 4" xfId="270" xr:uid="{00000000-0005-0000-0000-000019010000}"/>
    <cellStyle name="Titolo_SSI2012-Finaldata_JRCresults_2003" xfId="271" xr:uid="{00000000-0005-0000-0000-00001A010000}"/>
    <cellStyle name="Totaal 2" xfId="272" xr:uid="{00000000-0005-0000-0000-00001B010000}"/>
    <cellStyle name="Total" xfId="16" builtinId="25" customBuiltin="1"/>
    <cellStyle name="Total 2" xfId="69" xr:uid="{00000000-0005-0000-0000-00001D010000}"/>
    <cellStyle name="Totale" xfId="273" xr:uid="{00000000-0005-0000-0000-00001E010000}"/>
    <cellStyle name="Uitvoer 2" xfId="274" xr:uid="{00000000-0005-0000-0000-00001F010000}"/>
    <cellStyle name="Valore non valido" xfId="275" xr:uid="{00000000-0005-0000-0000-000020010000}"/>
    <cellStyle name="Valore valido" xfId="276" xr:uid="{00000000-0005-0000-0000-000021010000}"/>
    <cellStyle name="Verklarende tekst 2" xfId="277" xr:uid="{00000000-0005-0000-0000-000022010000}"/>
    <cellStyle name="Waarschuwingstekst 2" xfId="278" xr:uid="{00000000-0005-0000-0000-000023010000}"/>
    <cellStyle name="Währung [0]_Germany" xfId="279" xr:uid="{00000000-0005-0000-0000-000024010000}"/>
    <cellStyle name="Währung_Germany" xfId="280" xr:uid="{00000000-0005-0000-0000-000025010000}"/>
    <cellStyle name="Warning Text" xfId="14" builtinId="11" customBuiltin="1"/>
    <cellStyle name="Warning Text 2" xfId="281" xr:uid="{00000000-0005-0000-0000-000027010000}"/>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238B45"/>
      <color rgb="FFEFF3FF"/>
      <color rgb="FFFF6600"/>
      <color rgb="FFBDD7E7"/>
      <color rgb="FF6BAED6"/>
      <color rgb="FF2171B5"/>
      <color rgb="FFEDF8E9"/>
      <color rgb="FFBAE4B3"/>
      <color rgb="FF74C476"/>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1216409</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ssine Niang" id="{681287B9-B6AB-4BCA-B3C7-7A16122959FC}" userId="S::niang4@un.org::3edd47ea-9993-4c44-9b46-b05f0f14af2b"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8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 dT="2019-08-09T10:44:44.06" personId="{681287B9-B6AB-4BCA-B3C7-7A16122959FC}" id="{6FCFC373-C932-4F27-9B8E-CDD6F2A808B5}">
    <text>as of 30/06/2019</text>
  </threadedComment>
  <threadedComment ref="AN2" dT="2019-08-09T10:44:55.48" personId="{681287B9-B6AB-4BCA-B3C7-7A16122959FC}" id="{67DEDECE-BD30-4FAE-A697-EF74723D6572}">
    <text>as of 30/06/2019</text>
  </threadedComment>
  <threadedComment ref="AO2" dT="2019-08-09T10:45:08.36" personId="{681287B9-B6AB-4BCA-B3C7-7A16122959FC}" id="{AB1791EF-C522-4483-BDC5-64E81D4FFD82}">
    <text>as of 30/06/2019</text>
  </threadedComment>
  <threadedComment ref="AC3" dT="2019-08-16T08:26:14.12" personId="{681287B9-B6AB-4BCA-B3C7-7A16122959FC}" id="{8BA7D9F5-E454-4F40-A4B6-984D494482A3}">
    <text>S30 to S52 for 2018 and as od S29 for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data.worldbank.org/indicator/DT.ODA.ODAT.GN.ZS" TargetMode="External"/><Relationship Id="rId13" Type="http://schemas.openxmlformats.org/officeDocument/2006/relationships/hyperlink" Target="http://data.worldbank.org/indicator/SH.H2O.SAFE.ZS" TargetMode="External"/><Relationship Id="rId18" Type="http://schemas.openxmlformats.org/officeDocument/2006/relationships/hyperlink" Target="http://preview.grid.unep.ch/" TargetMode="External"/><Relationship Id="rId26" Type="http://schemas.openxmlformats.org/officeDocument/2006/relationships/hyperlink" Target="http://www.acleddata.com/" TargetMode="External"/><Relationship Id="rId39" Type="http://schemas.openxmlformats.org/officeDocument/2006/relationships/hyperlink" Target="http://www.fao.org/nr/lada/gladis/glad_ind/" TargetMode="External"/><Relationship Id="rId3" Type="http://schemas.openxmlformats.org/officeDocument/2006/relationships/hyperlink" Target="http://stats.uis.unesco.org/unesco"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queryTable" Target="../queryTables/queryTable1.xml"/><Relationship Id="rId7" Type="http://schemas.openxmlformats.org/officeDocument/2006/relationships/hyperlink" Target="http://preview.grid.unep.ch/"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printerSettings" Target="../printerSettings/printerSettings8.bin"/><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www.devinfolive.info/nutritioninfo/test/"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zoomScale="70" zoomScaleNormal="70" workbookViewId="0">
      <selection activeCell="D8" sqref="D8"/>
    </sheetView>
  </sheetViews>
  <sheetFormatPr defaultColWidth="9.140625" defaultRowHeight="15" x14ac:dyDescent="0.25"/>
  <cols>
    <col min="1" max="1" width="98.28515625" style="11" customWidth="1"/>
    <col min="2" max="16384" width="9.140625" style="11"/>
  </cols>
  <sheetData>
    <row r="1" spans="1:11" ht="23.25" x14ac:dyDescent="0.25">
      <c r="A1" s="94" t="s">
        <v>684</v>
      </c>
    </row>
    <row r="2" spans="1:11" x14ac:dyDescent="0.25">
      <c r="A2" s="95" t="s">
        <v>776</v>
      </c>
    </row>
    <row r="3" spans="1:11" ht="7.5" customHeight="1" x14ac:dyDescent="0.25">
      <c r="A3" s="17"/>
    </row>
    <row r="4" spans="1:11" ht="6.75" customHeight="1" x14ac:dyDescent="0.25">
      <c r="A4" s="96"/>
    </row>
    <row r="5" spans="1:11" x14ac:dyDescent="0.25">
      <c r="A5" s="97" t="s">
        <v>80</v>
      </c>
    </row>
    <row r="6" spans="1:11" ht="19.5" customHeight="1" x14ac:dyDescent="0.25">
      <c r="A6" s="98" t="s">
        <v>142</v>
      </c>
    </row>
    <row r="7" spans="1:11" ht="63.75" x14ac:dyDescent="0.25">
      <c r="A7" s="147" t="s">
        <v>685</v>
      </c>
    </row>
    <row r="8" spans="1:11" ht="6.75" customHeight="1" x14ac:dyDescent="0.25">
      <c r="A8" s="99"/>
    </row>
    <row r="9" spans="1:11" ht="359.25" customHeight="1" x14ac:dyDescent="0.25">
      <c r="A9" s="100"/>
      <c r="K9"/>
    </row>
    <row r="10" spans="1:11" s="82" customFormat="1" ht="38.25" x14ac:dyDescent="0.2">
      <c r="A10" s="101" t="s">
        <v>143</v>
      </c>
      <c r="K10" s="83"/>
    </row>
    <row r="11" spans="1:11" ht="24" customHeight="1" x14ac:dyDescent="0.25">
      <c r="A11" s="102" t="s">
        <v>81</v>
      </c>
    </row>
    <row r="12" spans="1:11" x14ac:dyDescent="0.25">
      <c r="A12" s="103" t="s">
        <v>610</v>
      </c>
    </row>
    <row r="13" spans="1:11" ht="9" customHeight="1" x14ac:dyDescent="0.25">
      <c r="A13" s="103"/>
    </row>
    <row r="14" spans="1:11" x14ac:dyDescent="0.25">
      <c r="A14" s="104" t="s">
        <v>322</v>
      </c>
    </row>
    <row r="15" spans="1:11" x14ac:dyDescent="0.25">
      <c r="A15" s="105"/>
    </row>
    <row r="16" spans="1:11" x14ac:dyDescent="0.25">
      <c r="A16" s="105"/>
    </row>
    <row r="17" spans="1:1" x14ac:dyDescent="0.25">
      <c r="A17" s="105"/>
    </row>
    <row r="18" spans="1:1" x14ac:dyDescent="0.25">
      <c r="A18" s="105"/>
    </row>
    <row r="19" spans="1:1" x14ac:dyDescent="0.25">
      <c r="A19" s="105"/>
    </row>
    <row r="20" spans="1:1" x14ac:dyDescent="0.25">
      <c r="A20" s="105"/>
    </row>
    <row r="21" spans="1:1" x14ac:dyDescent="0.25">
      <c r="A21" s="105"/>
    </row>
    <row r="22" spans="1:1" x14ac:dyDescent="0.25">
      <c r="A22" s="105"/>
    </row>
  </sheetData>
  <hyperlinks>
    <hyperlink ref="A5" location="'Table of Contents'!A1" display="(table of Contents)" xr:uid="{00000000-0004-0000-0000-000000000000}"/>
    <hyperlink ref="A12" r:id="rId1" xr:uid="{00000000-0004-0000-0000-000001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election activeCell="A11" sqref="A11"/>
    </sheetView>
  </sheetViews>
  <sheetFormatPr defaultColWidth="9.140625" defaultRowHeight="15" x14ac:dyDescent="0.25"/>
  <cols>
    <col min="1" max="1" width="70.42578125" bestFit="1" customWidth="1"/>
    <col min="2" max="2" width="21.85546875" bestFit="1" customWidth="1"/>
  </cols>
  <sheetData>
    <row r="1" spans="1:2" ht="23.25" x14ac:dyDescent="0.25">
      <c r="A1" s="106" t="s">
        <v>111</v>
      </c>
      <c r="B1" s="205" t="s">
        <v>83</v>
      </c>
    </row>
    <row r="2" spans="1:2" s="15" customFormat="1" ht="12" customHeight="1" x14ac:dyDescent="0.25">
      <c r="A2" s="107"/>
      <c r="B2" s="205"/>
    </row>
    <row r="3" spans="1:2" s="15" customFormat="1" ht="14.25" customHeight="1" x14ac:dyDescent="0.25">
      <c r="A3" s="84"/>
      <c r="B3" s="85"/>
    </row>
    <row r="4" spans="1:2" x14ac:dyDescent="0.25">
      <c r="A4" s="16" t="s">
        <v>82</v>
      </c>
      <c r="B4" s="15"/>
    </row>
    <row r="5" spans="1:2" ht="18.75" customHeight="1" x14ac:dyDescent="0.25">
      <c r="A5" t="s">
        <v>84</v>
      </c>
      <c r="B5" s="86" t="s">
        <v>775</v>
      </c>
    </row>
    <row r="6" spans="1:2" ht="18.75" customHeight="1" x14ac:dyDescent="0.25">
      <c r="A6" t="s">
        <v>113</v>
      </c>
      <c r="B6" s="86" t="s">
        <v>112</v>
      </c>
    </row>
    <row r="7" spans="1:2" ht="18.75" customHeight="1" x14ac:dyDescent="0.25">
      <c r="A7" s="15" t="s">
        <v>85</v>
      </c>
      <c r="B7" s="86" t="s">
        <v>35</v>
      </c>
    </row>
    <row r="8" spans="1:2" ht="18.75" customHeight="1" x14ac:dyDescent="0.25">
      <c r="A8" s="15" t="s">
        <v>86</v>
      </c>
      <c r="B8" s="86" t="s">
        <v>114</v>
      </c>
    </row>
    <row r="9" spans="1:2" s="15" customFormat="1" ht="18.75" customHeight="1" x14ac:dyDescent="0.25">
      <c r="A9" s="15" t="s">
        <v>317</v>
      </c>
      <c r="B9" s="91" t="s">
        <v>317</v>
      </c>
    </row>
    <row r="10" spans="1:2" ht="18.75" customHeight="1" x14ac:dyDescent="0.25">
      <c r="A10" t="s">
        <v>318</v>
      </c>
      <c r="B10" s="86" t="s">
        <v>318</v>
      </c>
    </row>
    <row r="11" spans="1:2" ht="18.75" customHeight="1" x14ac:dyDescent="0.25">
      <c r="A11" t="s">
        <v>319</v>
      </c>
      <c r="B11" s="86" t="s">
        <v>319</v>
      </c>
    </row>
  </sheetData>
  <mergeCells count="1">
    <mergeCell ref="B1:B2"/>
  </mergeCells>
  <hyperlinks>
    <hyperlink ref="A4" location="Home!A1" display="(home)" xr:uid="{00000000-0004-0000-0100-000000000000}"/>
    <hyperlink ref="B5" location="'InfoRM 2014 (a-z)'!A1" display="InfoRM 2014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10" location="'Data Source'!A1" display="Data sources" xr:uid="{00000000-0004-0000-0100-000005000000}"/>
    <hyperlink ref="B9" location="'Indicator Data'!A1" display="Indicator Data" xr:uid="{00000000-0004-0000-0100-000006000000}"/>
    <hyperlink ref="B11" location="Regions!A1" display="Regions!A1" xr:uid="{00000000-0004-0000-0100-000007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38"/>
  <sheetViews>
    <sheetView showGridLines="0" tabSelected="1" zoomScale="85" zoomScaleNormal="85" workbookViewId="0">
      <pane xSplit="4" ySplit="3" topLeftCell="E112" activePane="bottomRight" state="frozen"/>
      <selection pane="topRight" activeCell="E1" sqref="E1"/>
      <selection pane="bottomLeft" activeCell="A4" sqref="A4"/>
      <selection pane="bottomRight" activeCell="AI4" sqref="AI4:AI138"/>
    </sheetView>
  </sheetViews>
  <sheetFormatPr defaultColWidth="9.140625" defaultRowHeight="15" x14ac:dyDescent="0.25"/>
  <cols>
    <col min="1" max="1" width="12.5703125" style="11" bestFit="1" customWidth="1"/>
    <col min="2" max="2" width="20.28515625" style="11" customWidth="1"/>
    <col min="3" max="3" width="8.5703125" style="11" customWidth="1"/>
    <col min="4" max="4" width="15.7109375" style="11" customWidth="1"/>
    <col min="5" max="35" width="7.7109375" style="11" customWidth="1"/>
    <col min="36" max="16384" width="9.140625" style="11"/>
  </cols>
  <sheetData>
    <row r="1" spans="1:35" ht="16.5" customHeight="1" x14ac:dyDescent="0.3">
      <c r="A1" s="206"/>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row>
    <row r="2" spans="1:35" s="9" customFormat="1" ht="102.75" customHeight="1" thickBot="1" x14ac:dyDescent="0.35">
      <c r="A2" s="117" t="s">
        <v>32</v>
      </c>
      <c r="B2" s="117" t="s">
        <v>330</v>
      </c>
      <c r="C2" s="117" t="s">
        <v>18</v>
      </c>
      <c r="D2" s="117" t="s">
        <v>582</v>
      </c>
      <c r="E2" s="108" t="s">
        <v>611</v>
      </c>
      <c r="F2" s="108" t="s">
        <v>104</v>
      </c>
      <c r="G2" s="108" t="s">
        <v>657</v>
      </c>
      <c r="H2" s="175" t="s">
        <v>700</v>
      </c>
      <c r="I2" s="180" t="s">
        <v>26</v>
      </c>
      <c r="J2" s="108" t="s">
        <v>589</v>
      </c>
      <c r="K2" s="108" t="s">
        <v>706</v>
      </c>
      <c r="L2" s="180" t="s">
        <v>27</v>
      </c>
      <c r="M2" s="109" t="s">
        <v>30</v>
      </c>
      <c r="N2" s="131" t="s">
        <v>73</v>
      </c>
      <c r="O2" s="131" t="s">
        <v>49</v>
      </c>
      <c r="P2" s="131" t="s">
        <v>70</v>
      </c>
      <c r="Q2" s="202" t="s">
        <v>141</v>
      </c>
      <c r="R2" s="131" t="s">
        <v>48</v>
      </c>
      <c r="S2" s="132" t="s">
        <v>110</v>
      </c>
      <c r="T2" s="132" t="s">
        <v>57</v>
      </c>
      <c r="U2" s="132" t="s">
        <v>592</v>
      </c>
      <c r="V2" s="132" t="s">
        <v>58</v>
      </c>
      <c r="W2" s="132" t="s">
        <v>59</v>
      </c>
      <c r="X2" s="110" t="s">
        <v>71</v>
      </c>
      <c r="Y2" s="202" t="s">
        <v>60</v>
      </c>
      <c r="Z2" s="133" t="s">
        <v>31</v>
      </c>
      <c r="AA2" s="134" t="s">
        <v>61</v>
      </c>
      <c r="AB2" s="134" t="s">
        <v>62</v>
      </c>
      <c r="AC2" s="201" t="s">
        <v>28</v>
      </c>
      <c r="AD2" s="134" t="s">
        <v>33</v>
      </c>
      <c r="AE2" s="134" t="s">
        <v>63</v>
      </c>
      <c r="AF2" s="134" t="s">
        <v>64</v>
      </c>
      <c r="AG2" s="201" t="s">
        <v>29</v>
      </c>
      <c r="AH2" s="111" t="s">
        <v>328</v>
      </c>
      <c r="AI2" s="112" t="s">
        <v>65</v>
      </c>
    </row>
    <row r="3" spans="1:35" s="115" customFormat="1" ht="12.75" customHeight="1" thickTop="1" thickBot="1" x14ac:dyDescent="0.3">
      <c r="A3" s="113" t="s">
        <v>326</v>
      </c>
      <c r="B3" s="113" t="s">
        <v>326</v>
      </c>
      <c r="C3" s="113" t="s">
        <v>326</v>
      </c>
      <c r="D3" s="113"/>
      <c r="E3" s="114" t="s">
        <v>327</v>
      </c>
      <c r="F3" s="114" t="s">
        <v>327</v>
      </c>
      <c r="G3" s="114" t="s">
        <v>327</v>
      </c>
      <c r="H3" s="114" t="s">
        <v>327</v>
      </c>
      <c r="I3" s="114" t="s">
        <v>327</v>
      </c>
      <c r="J3" s="114" t="s">
        <v>327</v>
      </c>
      <c r="K3" s="114" t="s">
        <v>327</v>
      </c>
      <c r="L3" s="114" t="s">
        <v>327</v>
      </c>
      <c r="M3" s="114" t="s">
        <v>327</v>
      </c>
      <c r="N3" s="114" t="s">
        <v>327</v>
      </c>
      <c r="O3" s="114" t="s">
        <v>327</v>
      </c>
      <c r="P3" s="114" t="s">
        <v>327</v>
      </c>
      <c r="Q3" s="114" t="s">
        <v>327</v>
      </c>
      <c r="R3" s="114" t="s">
        <v>327</v>
      </c>
      <c r="S3" s="114" t="s">
        <v>327</v>
      </c>
      <c r="T3" s="114" t="s">
        <v>327</v>
      </c>
      <c r="U3" s="114" t="s">
        <v>327</v>
      </c>
      <c r="V3" s="114" t="s">
        <v>327</v>
      </c>
      <c r="W3" s="114" t="s">
        <v>327</v>
      </c>
      <c r="X3" s="114" t="s">
        <v>327</v>
      </c>
      <c r="Y3" s="114" t="s">
        <v>327</v>
      </c>
      <c r="Z3" s="114" t="s">
        <v>327</v>
      </c>
      <c r="AA3" s="114" t="s">
        <v>327</v>
      </c>
      <c r="AB3" s="114" t="s">
        <v>327</v>
      </c>
      <c r="AC3" s="114" t="s">
        <v>327</v>
      </c>
      <c r="AD3" s="114" t="s">
        <v>327</v>
      </c>
      <c r="AE3" s="114" t="s">
        <v>327</v>
      </c>
      <c r="AF3" s="114" t="s">
        <v>327</v>
      </c>
      <c r="AG3" s="114" t="s">
        <v>327</v>
      </c>
      <c r="AH3" s="114" t="s">
        <v>327</v>
      </c>
      <c r="AI3" s="114" t="s">
        <v>327</v>
      </c>
    </row>
    <row r="4" spans="1:35" ht="16.5" customHeight="1" x14ac:dyDescent="0.25">
      <c r="A4" s="138" t="s">
        <v>1</v>
      </c>
      <c r="B4" s="139" t="s">
        <v>331</v>
      </c>
      <c r="C4" s="139" t="s">
        <v>0</v>
      </c>
      <c r="D4" s="140" t="s">
        <v>581</v>
      </c>
      <c r="E4" s="176">
        <f>'Hazard &amp; Exposure'!S3</f>
        <v>0.9</v>
      </c>
      <c r="F4" s="176">
        <f>'Hazard &amp; Exposure'!T3</f>
        <v>4.5999999999999996</v>
      </c>
      <c r="G4" s="176">
        <f>'Hazard &amp; Exposure'!U3</f>
        <v>8.1999999999999993</v>
      </c>
      <c r="H4" s="181">
        <f>'Hazard &amp; Exposure'!V3</f>
        <v>5.9</v>
      </c>
      <c r="I4" s="183">
        <f>'Hazard &amp; Exposure'!W3</f>
        <v>5.5</v>
      </c>
      <c r="J4" s="182">
        <f>'Hazard &amp; Exposure'!AC3</f>
        <v>5</v>
      </c>
      <c r="K4" s="181">
        <f>'Hazard &amp; Exposure'!Z3</f>
        <v>3.9</v>
      </c>
      <c r="L4" s="183">
        <f>'Hazard &amp; Exposure'!AD3</f>
        <v>4.5</v>
      </c>
      <c r="M4" s="183">
        <f t="shared" ref="M4" si="0">ROUND((10-GEOMEAN(((10-I4)/10*9+1),((10-L4)/10*9+1)))/9*10,1)</f>
        <v>5</v>
      </c>
      <c r="N4" s="184">
        <f>Vulnerability!F3</f>
        <v>9.3000000000000007</v>
      </c>
      <c r="O4" s="178">
        <f>Vulnerability!I3</f>
        <v>4.0999999999999996</v>
      </c>
      <c r="P4" s="185">
        <f>Vulnerability!P3</f>
        <v>3.1</v>
      </c>
      <c r="Q4" s="183">
        <f>Vulnerability!Q3</f>
        <v>6.5</v>
      </c>
      <c r="R4" s="184">
        <f>Vulnerability!V3</f>
        <v>3.9</v>
      </c>
      <c r="S4" s="177">
        <f>Vulnerability!AD3</f>
        <v>2.9</v>
      </c>
      <c r="T4" s="177">
        <f>Vulnerability!AG3</f>
        <v>6.8</v>
      </c>
      <c r="U4" s="177">
        <f>Vulnerability!AJ3</f>
        <v>2.2000000000000002</v>
      </c>
      <c r="V4" s="177">
        <f>Vulnerability!AM3</f>
        <v>0.1</v>
      </c>
      <c r="W4" s="177">
        <f>Vulnerability!AP3</f>
        <v>0.9</v>
      </c>
      <c r="X4" s="185">
        <f>Vulnerability!AQ3</f>
        <v>3</v>
      </c>
      <c r="Y4" s="183">
        <f>Vulnerability!AR3</f>
        <v>3.5</v>
      </c>
      <c r="Z4" s="183">
        <f t="shared" ref="Z4" si="1">ROUND((10-GEOMEAN(((10-Q4)/10*9+1),((10-Y4)/10*9+1)))/9*10,1)</f>
        <v>5.2</v>
      </c>
      <c r="AA4" s="186">
        <f>'Lack of Coping Capacity'!G3</f>
        <v>5.4</v>
      </c>
      <c r="AB4" s="187">
        <f>'Lack of Coping Capacity'!J3</f>
        <v>6.1</v>
      </c>
      <c r="AC4" s="183">
        <f>'Lack of Coping Capacity'!K3</f>
        <v>5.8</v>
      </c>
      <c r="AD4" s="186">
        <f>'Lack of Coping Capacity'!P3</f>
        <v>8.4</v>
      </c>
      <c r="AE4" s="179">
        <f>'Lack of Coping Capacity'!S3</f>
        <v>9.1999999999999993</v>
      </c>
      <c r="AF4" s="187">
        <f>'Lack of Coping Capacity'!X3</f>
        <v>5.2</v>
      </c>
      <c r="AG4" s="183">
        <f>'Lack of Coping Capacity'!Y3</f>
        <v>7.6</v>
      </c>
      <c r="AH4" s="183">
        <f t="shared" ref="AH4" si="2">ROUND((10-GEOMEAN(((10-AC4)/10*9+1),((10-AG4)/10*9+1)))/9*10,1)</f>
        <v>6.8</v>
      </c>
      <c r="AI4" s="188">
        <f t="shared" ref="AI4" si="3">ROUND(M4^(1/3)*Z4^(1/3)*AH4^(1/3),1)</f>
        <v>5.6</v>
      </c>
    </row>
    <row r="5" spans="1:35" ht="16.5" customHeight="1" x14ac:dyDescent="0.25">
      <c r="A5" s="141" t="s">
        <v>1</v>
      </c>
      <c r="B5" s="116" t="s">
        <v>332</v>
      </c>
      <c r="C5" s="116" t="s">
        <v>0</v>
      </c>
      <c r="D5" s="98" t="s">
        <v>452</v>
      </c>
      <c r="E5" s="176">
        <f>'Hazard &amp; Exposure'!S4</f>
        <v>0.3</v>
      </c>
      <c r="F5" s="176">
        <f>'Hazard &amp; Exposure'!T4</f>
        <v>1.8</v>
      </c>
      <c r="G5" s="176">
        <f>'Hazard &amp; Exposure'!U4</f>
        <v>1.4</v>
      </c>
      <c r="H5" s="181">
        <f>'Hazard &amp; Exposure'!V4</f>
        <v>4.0999999999999996</v>
      </c>
      <c r="I5" s="183">
        <f>'Hazard &amp; Exposure'!W4</f>
        <v>2</v>
      </c>
      <c r="J5" s="182">
        <f>'Hazard &amp; Exposure'!AC4</f>
        <v>4</v>
      </c>
      <c r="K5" s="181">
        <f>'Hazard &amp; Exposure'!Z4</f>
        <v>3.9</v>
      </c>
      <c r="L5" s="183">
        <f>'Hazard &amp; Exposure'!AD4</f>
        <v>4</v>
      </c>
      <c r="M5" s="183">
        <f t="shared" ref="M5:M68" si="4">ROUND((10-GEOMEAN(((10-I5)/10*9+1),((10-L5)/10*9+1)))/9*10,1)</f>
        <v>3.1</v>
      </c>
      <c r="N5" s="184">
        <f>Vulnerability!F4</f>
        <v>9.3000000000000007</v>
      </c>
      <c r="O5" s="178">
        <f>Vulnerability!I4</f>
        <v>5.0999999999999996</v>
      </c>
      <c r="P5" s="185">
        <f>Vulnerability!P4</f>
        <v>3.1</v>
      </c>
      <c r="Q5" s="183">
        <f>Vulnerability!Q4</f>
        <v>6.7</v>
      </c>
      <c r="R5" s="184">
        <f>Vulnerability!V4</f>
        <v>1.2</v>
      </c>
      <c r="S5" s="177">
        <f>Vulnerability!AD4</f>
        <v>2.7</v>
      </c>
      <c r="T5" s="177">
        <f>Vulnerability!AG4</f>
        <v>6.4</v>
      </c>
      <c r="U5" s="177">
        <f>Vulnerability!AJ4</f>
        <v>0.3</v>
      </c>
      <c r="V5" s="177">
        <f>Vulnerability!AM4</f>
        <v>0.1</v>
      </c>
      <c r="W5" s="177">
        <f>Vulnerability!AP4</f>
        <v>1</v>
      </c>
      <c r="X5" s="185">
        <f>Vulnerability!AQ4</f>
        <v>2.5</v>
      </c>
      <c r="Y5" s="183">
        <f>Vulnerability!AR4</f>
        <v>1.9</v>
      </c>
      <c r="Z5" s="183">
        <f t="shared" ref="Z5:Z68" si="5">ROUND((10-GEOMEAN(((10-Q5)/10*9+1),((10-Y5)/10*9+1)))/9*10,1)</f>
        <v>4.7</v>
      </c>
      <c r="AA5" s="186">
        <f>'Lack of Coping Capacity'!G4</f>
        <v>5.4</v>
      </c>
      <c r="AB5" s="187">
        <f>'Lack of Coping Capacity'!J4</f>
        <v>6.1</v>
      </c>
      <c r="AC5" s="183">
        <f>'Lack of Coping Capacity'!K4</f>
        <v>5.8</v>
      </c>
      <c r="AD5" s="186">
        <f>'Lack of Coping Capacity'!P4</f>
        <v>8.1</v>
      </c>
      <c r="AE5" s="179">
        <f>'Lack of Coping Capacity'!S4</f>
        <v>5.2</v>
      </c>
      <c r="AF5" s="187">
        <f>'Lack of Coping Capacity'!X4</f>
        <v>4.9000000000000004</v>
      </c>
      <c r="AG5" s="183">
        <f>'Lack of Coping Capacity'!Y4</f>
        <v>6.1</v>
      </c>
      <c r="AH5" s="183">
        <f t="shared" ref="AH5:AH68" si="6">ROUND((10-GEOMEAN(((10-AC5)/10*9+1),((10-AG5)/10*9+1)))/9*10,1)</f>
        <v>6</v>
      </c>
      <c r="AI5" s="188">
        <f t="shared" ref="AI5:AI68" si="7">ROUND(M5^(1/3)*Z5^(1/3)*AH5^(1/3),1)</f>
        <v>4.4000000000000004</v>
      </c>
    </row>
    <row r="6" spans="1:35" ht="16.5" customHeight="1" x14ac:dyDescent="0.25">
      <c r="A6" s="141" t="s">
        <v>1</v>
      </c>
      <c r="B6" s="116" t="s">
        <v>333</v>
      </c>
      <c r="C6" s="116" t="s">
        <v>0</v>
      </c>
      <c r="D6" s="98" t="s">
        <v>453</v>
      </c>
      <c r="E6" s="176">
        <f>'Hazard &amp; Exposure'!S5</f>
        <v>1.3</v>
      </c>
      <c r="F6" s="176">
        <f>'Hazard &amp; Exposure'!T5</f>
        <v>0.4</v>
      </c>
      <c r="G6" s="176">
        <f>'Hazard &amp; Exposure'!U5</f>
        <v>1.7</v>
      </c>
      <c r="H6" s="181">
        <f>'Hazard &amp; Exposure'!V5</f>
        <v>5.4</v>
      </c>
      <c r="I6" s="183">
        <f>'Hazard &amp; Exposure'!W5</f>
        <v>2.4</v>
      </c>
      <c r="J6" s="182">
        <f>'Hazard &amp; Exposure'!AC5</f>
        <v>5</v>
      </c>
      <c r="K6" s="181">
        <f>'Hazard &amp; Exposure'!Z5</f>
        <v>3.9</v>
      </c>
      <c r="L6" s="183">
        <f>'Hazard &amp; Exposure'!AD5</f>
        <v>4.5</v>
      </c>
      <c r="M6" s="183">
        <f t="shared" si="4"/>
        <v>3.5</v>
      </c>
      <c r="N6" s="184">
        <f>Vulnerability!F5</f>
        <v>6.3</v>
      </c>
      <c r="O6" s="178">
        <f>Vulnerability!I5</f>
        <v>4.7</v>
      </c>
      <c r="P6" s="185">
        <f>Vulnerability!P5</f>
        <v>3.1</v>
      </c>
      <c r="Q6" s="183">
        <f>Vulnerability!Q5</f>
        <v>5.0999999999999996</v>
      </c>
      <c r="R6" s="184">
        <f>Vulnerability!V5</f>
        <v>1.8</v>
      </c>
      <c r="S6" s="177">
        <f>Vulnerability!AD5</f>
        <v>3.9</v>
      </c>
      <c r="T6" s="177">
        <f>Vulnerability!AG5</f>
        <v>4.7</v>
      </c>
      <c r="U6" s="177">
        <f>Vulnerability!AJ5</f>
        <v>1.8</v>
      </c>
      <c r="V6" s="177">
        <f>Vulnerability!AM5</f>
        <v>0.1</v>
      </c>
      <c r="W6" s="177">
        <f>Vulnerability!AP5</f>
        <v>1.1000000000000001</v>
      </c>
      <c r="X6" s="185">
        <f>Vulnerability!AQ5</f>
        <v>2.5</v>
      </c>
      <c r="Y6" s="183">
        <f>Vulnerability!AR5</f>
        <v>2.2000000000000002</v>
      </c>
      <c r="Z6" s="183">
        <f t="shared" si="5"/>
        <v>3.8</v>
      </c>
      <c r="AA6" s="186">
        <f>'Lack of Coping Capacity'!G5</f>
        <v>5.4</v>
      </c>
      <c r="AB6" s="187">
        <f>'Lack of Coping Capacity'!J5</f>
        <v>6.1</v>
      </c>
      <c r="AC6" s="183">
        <f>'Lack of Coping Capacity'!K5</f>
        <v>5.8</v>
      </c>
      <c r="AD6" s="186">
        <f>'Lack of Coping Capacity'!P5</f>
        <v>6.1</v>
      </c>
      <c r="AE6" s="179">
        <f>'Lack of Coping Capacity'!S5</f>
        <v>3</v>
      </c>
      <c r="AF6" s="187">
        <f>'Lack of Coping Capacity'!X5</f>
        <v>4.9000000000000004</v>
      </c>
      <c r="AG6" s="183">
        <f>'Lack of Coping Capacity'!Y5</f>
        <v>4.7</v>
      </c>
      <c r="AH6" s="183">
        <f t="shared" si="6"/>
        <v>5.3</v>
      </c>
      <c r="AI6" s="188">
        <f t="shared" si="7"/>
        <v>4.0999999999999996</v>
      </c>
    </row>
    <row r="7" spans="1:35" ht="16.5" customHeight="1" x14ac:dyDescent="0.25">
      <c r="A7" s="141" t="s">
        <v>1</v>
      </c>
      <c r="B7" s="116" t="s">
        <v>334</v>
      </c>
      <c r="C7" s="116" t="s">
        <v>0</v>
      </c>
      <c r="D7" s="98" t="s">
        <v>454</v>
      </c>
      <c r="E7" s="176">
        <f>'Hazard &amp; Exposure'!S6</f>
        <v>1.3</v>
      </c>
      <c r="F7" s="176">
        <f>'Hazard &amp; Exposure'!T6</f>
        <v>4.8</v>
      </c>
      <c r="G7" s="176">
        <f>'Hazard &amp; Exposure'!U6</f>
        <v>4.3</v>
      </c>
      <c r="H7" s="181">
        <f>'Hazard &amp; Exposure'!V6</f>
        <v>5.4</v>
      </c>
      <c r="I7" s="183">
        <f>'Hazard &amp; Exposure'!W6</f>
        <v>4.0999999999999996</v>
      </c>
      <c r="J7" s="182">
        <f>'Hazard &amp; Exposure'!AC6</f>
        <v>5</v>
      </c>
      <c r="K7" s="181">
        <f>'Hazard &amp; Exposure'!Z6</f>
        <v>3.9</v>
      </c>
      <c r="L7" s="183">
        <f>'Hazard &amp; Exposure'!AD6</f>
        <v>4.5</v>
      </c>
      <c r="M7" s="183">
        <f t="shared" si="4"/>
        <v>4.3</v>
      </c>
      <c r="N7" s="184">
        <f>Vulnerability!F6</f>
        <v>9.3000000000000007</v>
      </c>
      <c r="O7" s="178">
        <f>Vulnerability!I6</f>
        <v>5.3</v>
      </c>
      <c r="P7" s="185">
        <f>Vulnerability!P6</f>
        <v>3.1</v>
      </c>
      <c r="Q7" s="183">
        <f>Vulnerability!Q6</f>
        <v>6.8</v>
      </c>
      <c r="R7" s="184">
        <f>Vulnerability!V6</f>
        <v>0.9</v>
      </c>
      <c r="S7" s="177">
        <f>Vulnerability!AD6</f>
        <v>4.0999999999999996</v>
      </c>
      <c r="T7" s="177">
        <f>Vulnerability!AG6</f>
        <v>5</v>
      </c>
      <c r="U7" s="177">
        <f>Vulnerability!AJ6</f>
        <v>2.4</v>
      </c>
      <c r="V7" s="177">
        <f>Vulnerability!AM6</f>
        <v>0</v>
      </c>
      <c r="W7" s="177">
        <f>Vulnerability!AP6</f>
        <v>0.2</v>
      </c>
      <c r="X7" s="185">
        <f>Vulnerability!AQ6</f>
        <v>2.6</v>
      </c>
      <c r="Y7" s="183">
        <f>Vulnerability!AR6</f>
        <v>1.8</v>
      </c>
      <c r="Z7" s="183">
        <f t="shared" si="5"/>
        <v>4.8</v>
      </c>
      <c r="AA7" s="186">
        <f>'Lack of Coping Capacity'!G6</f>
        <v>5.4</v>
      </c>
      <c r="AB7" s="187">
        <f>'Lack of Coping Capacity'!J6</f>
        <v>6.1</v>
      </c>
      <c r="AC7" s="183">
        <f>'Lack of Coping Capacity'!K6</f>
        <v>5.8</v>
      </c>
      <c r="AD7" s="186">
        <f>'Lack of Coping Capacity'!P6</f>
        <v>8.1999999999999993</v>
      </c>
      <c r="AE7" s="179">
        <f>'Lack of Coping Capacity'!S6</f>
        <v>5.9</v>
      </c>
      <c r="AF7" s="187">
        <f>'Lack of Coping Capacity'!X6</f>
        <v>6.1</v>
      </c>
      <c r="AG7" s="183">
        <f>'Lack of Coping Capacity'!Y6</f>
        <v>6.7</v>
      </c>
      <c r="AH7" s="183">
        <f t="shared" si="6"/>
        <v>6.3</v>
      </c>
      <c r="AI7" s="188">
        <f t="shared" si="7"/>
        <v>5.0999999999999996</v>
      </c>
    </row>
    <row r="8" spans="1:35" ht="16.5" customHeight="1" x14ac:dyDescent="0.25">
      <c r="A8" s="141" t="s">
        <v>1</v>
      </c>
      <c r="B8" s="116" t="s">
        <v>335</v>
      </c>
      <c r="C8" s="116" t="s">
        <v>0</v>
      </c>
      <c r="D8" s="98" t="s">
        <v>455</v>
      </c>
      <c r="E8" s="176">
        <f>'Hazard &amp; Exposure'!S7</f>
        <v>3.1</v>
      </c>
      <c r="F8" s="176">
        <f>'Hazard &amp; Exposure'!T7</f>
        <v>5.5</v>
      </c>
      <c r="G8" s="176">
        <f>'Hazard &amp; Exposure'!U7</f>
        <v>8.6</v>
      </c>
      <c r="H8" s="181">
        <f>'Hazard &amp; Exposure'!V7</f>
        <v>5.9</v>
      </c>
      <c r="I8" s="183">
        <f>'Hazard &amp; Exposure'!W7</f>
        <v>6.2</v>
      </c>
      <c r="J8" s="182">
        <f>'Hazard &amp; Exposure'!AC7</f>
        <v>7</v>
      </c>
      <c r="K8" s="181">
        <f>'Hazard &amp; Exposure'!Z7</f>
        <v>3.9</v>
      </c>
      <c r="L8" s="183">
        <f>'Hazard &amp; Exposure'!AD7</f>
        <v>5.5</v>
      </c>
      <c r="M8" s="183">
        <f t="shared" si="4"/>
        <v>5.9</v>
      </c>
      <c r="N8" s="184">
        <f>Vulnerability!F7</f>
        <v>9.3000000000000007</v>
      </c>
      <c r="O8" s="178">
        <f>Vulnerability!I7</f>
        <v>5.0999999999999996</v>
      </c>
      <c r="P8" s="185">
        <f>Vulnerability!P7</f>
        <v>3.1</v>
      </c>
      <c r="Q8" s="183">
        <f>Vulnerability!Q7</f>
        <v>6.7</v>
      </c>
      <c r="R8" s="184">
        <f>Vulnerability!V7</f>
        <v>7.4</v>
      </c>
      <c r="S8" s="177">
        <f>Vulnerability!AD7</f>
        <v>3.1</v>
      </c>
      <c r="T8" s="177">
        <f>Vulnerability!AG7</f>
        <v>6.6</v>
      </c>
      <c r="U8" s="177">
        <f>Vulnerability!AJ7</f>
        <v>2.9</v>
      </c>
      <c r="V8" s="177">
        <f>Vulnerability!AM7</f>
        <v>0.1</v>
      </c>
      <c r="W8" s="177">
        <f>Vulnerability!AP7</f>
        <v>2.8</v>
      </c>
      <c r="X8" s="185">
        <f>Vulnerability!AQ7</f>
        <v>3.4</v>
      </c>
      <c r="Y8" s="183">
        <f>Vulnerability!AR7</f>
        <v>5.8</v>
      </c>
      <c r="Z8" s="183">
        <f t="shared" si="5"/>
        <v>6.3</v>
      </c>
      <c r="AA8" s="186">
        <f>'Lack of Coping Capacity'!G7</f>
        <v>5.4</v>
      </c>
      <c r="AB8" s="187">
        <f>'Lack of Coping Capacity'!J7</f>
        <v>6.1</v>
      </c>
      <c r="AC8" s="183">
        <f>'Lack of Coping Capacity'!K7</f>
        <v>5.8</v>
      </c>
      <c r="AD8" s="186">
        <f>'Lack of Coping Capacity'!P7</f>
        <v>8.3000000000000007</v>
      </c>
      <c r="AE8" s="179">
        <f>'Lack of Coping Capacity'!S7</f>
        <v>4.9000000000000004</v>
      </c>
      <c r="AF8" s="187">
        <f>'Lack of Coping Capacity'!X7</f>
        <v>5.3</v>
      </c>
      <c r="AG8" s="183">
        <f>'Lack of Coping Capacity'!Y7</f>
        <v>6.2</v>
      </c>
      <c r="AH8" s="183">
        <f t="shared" si="6"/>
        <v>6</v>
      </c>
      <c r="AI8" s="188">
        <f t="shared" si="7"/>
        <v>6.1</v>
      </c>
    </row>
    <row r="9" spans="1:35" s="10" customFormat="1" ht="16.5" customHeight="1" x14ac:dyDescent="0.25">
      <c r="A9" s="141" t="s">
        <v>1</v>
      </c>
      <c r="B9" s="116" t="s">
        <v>336</v>
      </c>
      <c r="C9" s="116" t="s">
        <v>0</v>
      </c>
      <c r="D9" s="98" t="s">
        <v>456</v>
      </c>
      <c r="E9" s="176">
        <f>'Hazard &amp; Exposure'!S8</f>
        <v>2.2000000000000002</v>
      </c>
      <c r="F9" s="176">
        <f>'Hazard &amp; Exposure'!T8</f>
        <v>3.3</v>
      </c>
      <c r="G9" s="176">
        <f>'Hazard &amp; Exposure'!U8</f>
        <v>6.5</v>
      </c>
      <c r="H9" s="181">
        <f>'Hazard &amp; Exposure'!V8</f>
        <v>5.9</v>
      </c>
      <c r="I9" s="183">
        <f>'Hazard &amp; Exposure'!W8</f>
        <v>4.7</v>
      </c>
      <c r="J9" s="182">
        <f>'Hazard &amp; Exposure'!AC8</f>
        <v>4</v>
      </c>
      <c r="K9" s="181">
        <f>'Hazard &amp; Exposure'!Z8</f>
        <v>3.9</v>
      </c>
      <c r="L9" s="183">
        <f>'Hazard &amp; Exposure'!AD8</f>
        <v>4</v>
      </c>
      <c r="M9" s="183">
        <f t="shared" si="4"/>
        <v>4.4000000000000004</v>
      </c>
      <c r="N9" s="184">
        <f>Vulnerability!F8</f>
        <v>9.3000000000000007</v>
      </c>
      <c r="O9" s="178">
        <f>Vulnerability!I8</f>
        <v>4.0999999999999996</v>
      </c>
      <c r="P9" s="185">
        <f>Vulnerability!P8</f>
        <v>3.1</v>
      </c>
      <c r="Q9" s="183">
        <f>Vulnerability!Q8</f>
        <v>6.5</v>
      </c>
      <c r="R9" s="184">
        <f>Vulnerability!V8</f>
        <v>1.3</v>
      </c>
      <c r="S9" s="177">
        <f>Vulnerability!AD8</f>
        <v>4.0999999999999996</v>
      </c>
      <c r="T9" s="177">
        <f>Vulnerability!AG8</f>
        <v>6.8</v>
      </c>
      <c r="U9" s="177">
        <f>Vulnerability!AJ8</f>
        <v>3.2</v>
      </c>
      <c r="V9" s="177">
        <f>Vulnerability!AM8</f>
        <v>0.1</v>
      </c>
      <c r="W9" s="177">
        <f>Vulnerability!AP8</f>
        <v>0.7</v>
      </c>
      <c r="X9" s="185">
        <f>Vulnerability!AQ8</f>
        <v>3.4</v>
      </c>
      <c r="Y9" s="183">
        <f>Vulnerability!AR8</f>
        <v>2.4</v>
      </c>
      <c r="Z9" s="183">
        <f t="shared" si="5"/>
        <v>4.8</v>
      </c>
      <c r="AA9" s="186">
        <f>'Lack of Coping Capacity'!G8</f>
        <v>5.4</v>
      </c>
      <c r="AB9" s="187">
        <f>'Lack of Coping Capacity'!J8</f>
        <v>6.1</v>
      </c>
      <c r="AC9" s="183">
        <f>'Lack of Coping Capacity'!K8</f>
        <v>5.8</v>
      </c>
      <c r="AD9" s="186">
        <f>'Lack of Coping Capacity'!P8</f>
        <v>8.3000000000000007</v>
      </c>
      <c r="AE9" s="179">
        <f>'Lack of Coping Capacity'!S8</f>
        <v>6.3</v>
      </c>
      <c r="AF9" s="187">
        <f>'Lack of Coping Capacity'!X8</f>
        <v>4.9000000000000004</v>
      </c>
      <c r="AG9" s="183">
        <f>'Lack of Coping Capacity'!Y8</f>
        <v>6.5</v>
      </c>
      <c r="AH9" s="183">
        <f t="shared" si="6"/>
        <v>6.2</v>
      </c>
      <c r="AI9" s="188">
        <f t="shared" si="7"/>
        <v>5.0999999999999996</v>
      </c>
    </row>
    <row r="10" spans="1:35" ht="16.5" customHeight="1" x14ac:dyDescent="0.25">
      <c r="A10" s="141" t="s">
        <v>1</v>
      </c>
      <c r="B10" s="116" t="s">
        <v>337</v>
      </c>
      <c r="C10" s="116" t="s">
        <v>0</v>
      </c>
      <c r="D10" s="98" t="s">
        <v>457</v>
      </c>
      <c r="E10" s="176">
        <f>'Hazard &amp; Exposure'!S9</f>
        <v>0.9</v>
      </c>
      <c r="F10" s="176">
        <f>'Hazard &amp; Exposure'!T9</f>
        <v>3.9</v>
      </c>
      <c r="G10" s="176">
        <f>'Hazard &amp; Exposure'!U9</f>
        <v>5.5</v>
      </c>
      <c r="H10" s="181">
        <f>'Hazard &amp; Exposure'!V9</f>
        <v>5.0999999999999996</v>
      </c>
      <c r="I10" s="183">
        <f>'Hazard &amp; Exposure'!W9</f>
        <v>4.0999999999999996</v>
      </c>
      <c r="J10" s="182">
        <f>'Hazard &amp; Exposure'!AC9</f>
        <v>0</v>
      </c>
      <c r="K10" s="181">
        <f>'Hazard &amp; Exposure'!Z9</f>
        <v>3.9</v>
      </c>
      <c r="L10" s="183">
        <f>'Hazard &amp; Exposure'!AD9</f>
        <v>2</v>
      </c>
      <c r="M10" s="183">
        <f t="shared" si="4"/>
        <v>3.1</v>
      </c>
      <c r="N10" s="184">
        <f>Vulnerability!F9</f>
        <v>9.3000000000000007</v>
      </c>
      <c r="O10" s="178">
        <f>Vulnerability!I9</f>
        <v>5.7</v>
      </c>
      <c r="P10" s="185">
        <f>Vulnerability!P9</f>
        <v>3.1</v>
      </c>
      <c r="Q10" s="183">
        <f>Vulnerability!Q9</f>
        <v>6.9</v>
      </c>
      <c r="R10" s="184">
        <f>Vulnerability!V9</f>
        <v>1</v>
      </c>
      <c r="S10" s="177">
        <f>Vulnerability!AD9</f>
        <v>3.4</v>
      </c>
      <c r="T10" s="177">
        <f>Vulnerability!AG9</f>
        <v>6.3</v>
      </c>
      <c r="U10" s="177">
        <f>Vulnerability!AJ9</f>
        <v>1.8</v>
      </c>
      <c r="V10" s="177">
        <f>Vulnerability!AM9</f>
        <v>0</v>
      </c>
      <c r="W10" s="177">
        <f>Vulnerability!AP9</f>
        <v>0.7</v>
      </c>
      <c r="X10" s="185">
        <f>Vulnerability!AQ9</f>
        <v>2.8</v>
      </c>
      <c r="Y10" s="183">
        <f>Vulnerability!AR9</f>
        <v>1.9</v>
      </c>
      <c r="Z10" s="183">
        <f t="shared" si="5"/>
        <v>4.9000000000000004</v>
      </c>
      <c r="AA10" s="186">
        <f>'Lack of Coping Capacity'!G9</f>
        <v>5.4</v>
      </c>
      <c r="AB10" s="187">
        <f>'Lack of Coping Capacity'!J9</f>
        <v>6.1</v>
      </c>
      <c r="AC10" s="183">
        <f>'Lack of Coping Capacity'!K9</f>
        <v>5.8</v>
      </c>
      <c r="AD10" s="186">
        <f>'Lack of Coping Capacity'!P9</f>
        <v>8.3000000000000007</v>
      </c>
      <c r="AE10" s="179">
        <f>'Lack of Coping Capacity'!S9</f>
        <v>4.7</v>
      </c>
      <c r="AF10" s="187">
        <f>'Lack of Coping Capacity'!X9</f>
        <v>5.8</v>
      </c>
      <c r="AG10" s="183">
        <f>'Lack of Coping Capacity'!Y9</f>
        <v>6.3</v>
      </c>
      <c r="AH10" s="183">
        <f t="shared" si="6"/>
        <v>6.1</v>
      </c>
      <c r="AI10" s="188">
        <f t="shared" si="7"/>
        <v>4.5</v>
      </c>
    </row>
    <row r="11" spans="1:35" ht="16.5" customHeight="1" x14ac:dyDescent="0.25">
      <c r="A11" s="141" t="s">
        <v>1</v>
      </c>
      <c r="B11" s="116" t="s">
        <v>338</v>
      </c>
      <c r="C11" s="116" t="s">
        <v>0</v>
      </c>
      <c r="D11" s="98" t="s">
        <v>458</v>
      </c>
      <c r="E11" s="176">
        <f>'Hazard &amp; Exposure'!S10</f>
        <v>2.5</v>
      </c>
      <c r="F11" s="176">
        <f>'Hazard &amp; Exposure'!T10</f>
        <v>4.8</v>
      </c>
      <c r="G11" s="176">
        <f>'Hazard &amp; Exposure'!U10</f>
        <v>7.1</v>
      </c>
      <c r="H11" s="181">
        <f>'Hazard &amp; Exposure'!V10</f>
        <v>5.4</v>
      </c>
      <c r="I11" s="183">
        <f>'Hazard &amp; Exposure'!W10</f>
        <v>5.2</v>
      </c>
      <c r="J11" s="182">
        <f>'Hazard &amp; Exposure'!AC10</f>
        <v>7</v>
      </c>
      <c r="K11" s="181">
        <f>'Hazard &amp; Exposure'!Z10</f>
        <v>3.9</v>
      </c>
      <c r="L11" s="183">
        <f>'Hazard &amp; Exposure'!AD10</f>
        <v>5.5</v>
      </c>
      <c r="M11" s="183">
        <f t="shared" si="4"/>
        <v>5.4</v>
      </c>
      <c r="N11" s="184">
        <f>Vulnerability!F10</f>
        <v>9.3000000000000007</v>
      </c>
      <c r="O11" s="178">
        <f>Vulnerability!I10</f>
        <v>4.0999999999999996</v>
      </c>
      <c r="P11" s="185">
        <f>Vulnerability!P10</f>
        <v>3.1</v>
      </c>
      <c r="Q11" s="183">
        <f>Vulnerability!Q10</f>
        <v>6.5</v>
      </c>
      <c r="R11" s="184">
        <f>Vulnerability!V10</f>
        <v>2.8</v>
      </c>
      <c r="S11" s="177">
        <f>Vulnerability!AD10</f>
        <v>3.8</v>
      </c>
      <c r="T11" s="177">
        <f>Vulnerability!AG10</f>
        <v>7.4</v>
      </c>
      <c r="U11" s="177">
        <f>Vulnerability!AJ10</f>
        <v>4.7</v>
      </c>
      <c r="V11" s="177">
        <f>Vulnerability!AM10</f>
        <v>0.1</v>
      </c>
      <c r="W11" s="177">
        <f>Vulnerability!AP10</f>
        <v>1.6</v>
      </c>
      <c r="X11" s="185">
        <f>Vulnerability!AQ10</f>
        <v>4</v>
      </c>
      <c r="Y11" s="183">
        <f>Vulnerability!AR10</f>
        <v>3.4</v>
      </c>
      <c r="Z11" s="183">
        <f t="shared" si="5"/>
        <v>5.0999999999999996</v>
      </c>
      <c r="AA11" s="186">
        <f>'Lack of Coping Capacity'!G10</f>
        <v>5.4</v>
      </c>
      <c r="AB11" s="187">
        <f>'Lack of Coping Capacity'!J10</f>
        <v>6.1</v>
      </c>
      <c r="AC11" s="183">
        <f>'Lack of Coping Capacity'!K10</f>
        <v>5.8</v>
      </c>
      <c r="AD11" s="186">
        <f>'Lack of Coping Capacity'!P10</f>
        <v>8.4</v>
      </c>
      <c r="AE11" s="179">
        <f>'Lack of Coping Capacity'!S10</f>
        <v>6.7</v>
      </c>
      <c r="AF11" s="187">
        <f>'Lack of Coping Capacity'!X10</f>
        <v>4.9000000000000004</v>
      </c>
      <c r="AG11" s="183">
        <f>'Lack of Coping Capacity'!Y10</f>
        <v>6.7</v>
      </c>
      <c r="AH11" s="183">
        <f t="shared" si="6"/>
        <v>6.3</v>
      </c>
      <c r="AI11" s="188">
        <f t="shared" si="7"/>
        <v>5.6</v>
      </c>
    </row>
    <row r="12" spans="1:35" ht="16.5" customHeight="1" x14ac:dyDescent="0.25">
      <c r="A12" s="141" t="s">
        <v>1</v>
      </c>
      <c r="B12" s="116" t="s">
        <v>339</v>
      </c>
      <c r="C12" s="116" t="s">
        <v>0</v>
      </c>
      <c r="D12" s="98" t="s">
        <v>459</v>
      </c>
      <c r="E12" s="176">
        <f>'Hazard &amp; Exposure'!S11</f>
        <v>0.3</v>
      </c>
      <c r="F12" s="176">
        <f>'Hazard &amp; Exposure'!T11</f>
        <v>3.3</v>
      </c>
      <c r="G12" s="176">
        <f>'Hazard &amp; Exposure'!U11</f>
        <v>5</v>
      </c>
      <c r="H12" s="181">
        <f>'Hazard &amp; Exposure'!V11</f>
        <v>4.5999999999999996</v>
      </c>
      <c r="I12" s="183">
        <f>'Hazard &amp; Exposure'!W11</f>
        <v>3.5</v>
      </c>
      <c r="J12" s="182">
        <f>'Hazard &amp; Exposure'!AC11</f>
        <v>4</v>
      </c>
      <c r="K12" s="181">
        <f>'Hazard &amp; Exposure'!Z11</f>
        <v>3.9</v>
      </c>
      <c r="L12" s="183">
        <f>'Hazard &amp; Exposure'!AD11</f>
        <v>4</v>
      </c>
      <c r="M12" s="183">
        <f t="shared" si="4"/>
        <v>3.8</v>
      </c>
      <c r="N12" s="184">
        <f>Vulnerability!F11</f>
        <v>8.5</v>
      </c>
      <c r="O12" s="178">
        <f>Vulnerability!I11</f>
        <v>6.1</v>
      </c>
      <c r="P12" s="185">
        <f>Vulnerability!P11</f>
        <v>3.1</v>
      </c>
      <c r="Q12" s="183">
        <f>Vulnerability!Q11</f>
        <v>6.6</v>
      </c>
      <c r="R12" s="184">
        <f>Vulnerability!V11</f>
        <v>1.4</v>
      </c>
      <c r="S12" s="177">
        <f>Vulnerability!AD11</f>
        <v>3.9</v>
      </c>
      <c r="T12" s="177">
        <f>Vulnerability!AG11</f>
        <v>6.4</v>
      </c>
      <c r="U12" s="177">
        <f>Vulnerability!AJ11</f>
        <v>0.8</v>
      </c>
      <c r="V12" s="177">
        <f>Vulnerability!AM11</f>
        <v>0.1</v>
      </c>
      <c r="W12" s="177">
        <f>Vulnerability!AP11</f>
        <v>0.3</v>
      </c>
      <c r="X12" s="185">
        <f>Vulnerability!AQ11</f>
        <v>2.7</v>
      </c>
      <c r="Y12" s="183">
        <f>Vulnerability!AR11</f>
        <v>2.1</v>
      </c>
      <c r="Z12" s="183">
        <f t="shared" si="5"/>
        <v>4.7</v>
      </c>
      <c r="AA12" s="186">
        <f>'Lack of Coping Capacity'!G11</f>
        <v>5.4</v>
      </c>
      <c r="AB12" s="187">
        <f>'Lack of Coping Capacity'!J11</f>
        <v>6.1</v>
      </c>
      <c r="AC12" s="183">
        <f>'Lack of Coping Capacity'!K11</f>
        <v>5.8</v>
      </c>
      <c r="AD12" s="186">
        <f>'Lack of Coping Capacity'!P11</f>
        <v>7.5</v>
      </c>
      <c r="AE12" s="179">
        <f>'Lack of Coping Capacity'!S11</f>
        <v>5.6</v>
      </c>
      <c r="AF12" s="187">
        <f>'Lack of Coping Capacity'!X11</f>
        <v>4.9000000000000004</v>
      </c>
      <c r="AG12" s="183">
        <f>'Lack of Coping Capacity'!Y11</f>
        <v>6</v>
      </c>
      <c r="AH12" s="183">
        <f t="shared" si="6"/>
        <v>5.9</v>
      </c>
      <c r="AI12" s="188">
        <f t="shared" si="7"/>
        <v>4.7</v>
      </c>
    </row>
    <row r="13" spans="1:35" ht="16.5" customHeight="1" x14ac:dyDescent="0.25">
      <c r="A13" s="141" t="s">
        <v>1</v>
      </c>
      <c r="B13" s="116" t="s">
        <v>346</v>
      </c>
      <c r="C13" s="116" t="s">
        <v>0</v>
      </c>
      <c r="D13" s="98" t="s">
        <v>584</v>
      </c>
      <c r="E13" s="176">
        <f>'Hazard &amp; Exposure'!S12</f>
        <v>2.5</v>
      </c>
      <c r="F13" s="176">
        <f>'Hazard &amp; Exposure'!T12</f>
        <v>2.9</v>
      </c>
      <c r="G13" s="176">
        <f>'Hazard &amp; Exposure'!U12</f>
        <v>5.5</v>
      </c>
      <c r="H13" s="181">
        <f>'Hazard &amp; Exposure'!V12</f>
        <v>6.4</v>
      </c>
      <c r="I13" s="183">
        <f>'Hazard &amp; Exposure'!W12</f>
        <v>4.5</v>
      </c>
      <c r="J13" s="182">
        <f>'Hazard &amp; Exposure'!AC12</f>
        <v>7</v>
      </c>
      <c r="K13" s="181">
        <f>'Hazard &amp; Exposure'!Z12</f>
        <v>3.9</v>
      </c>
      <c r="L13" s="183">
        <f>'Hazard &amp; Exposure'!AD12</f>
        <v>5.5</v>
      </c>
      <c r="M13" s="183">
        <f t="shared" si="4"/>
        <v>5</v>
      </c>
      <c r="N13" s="184">
        <f>Vulnerability!F12</f>
        <v>9.3000000000000007</v>
      </c>
      <c r="O13" s="178">
        <f>Vulnerability!I12</f>
        <v>6.2</v>
      </c>
      <c r="P13" s="185">
        <f>Vulnerability!P12</f>
        <v>3.1</v>
      </c>
      <c r="Q13" s="183">
        <f>Vulnerability!Q12</f>
        <v>7</v>
      </c>
      <c r="R13" s="184">
        <f>Vulnerability!V12</f>
        <v>4.2</v>
      </c>
      <c r="S13" s="177">
        <f>Vulnerability!AD12</f>
        <v>4.0999999999999996</v>
      </c>
      <c r="T13" s="177">
        <f>Vulnerability!AG12</f>
        <v>7.4</v>
      </c>
      <c r="U13" s="177">
        <f>Vulnerability!AJ12</f>
        <v>3.6</v>
      </c>
      <c r="V13" s="177">
        <f>Vulnerability!AM12</f>
        <v>0.1</v>
      </c>
      <c r="W13" s="177">
        <f>Vulnerability!AP12</f>
        <v>2.7</v>
      </c>
      <c r="X13" s="185">
        <f>Vulnerability!AQ12</f>
        <v>4</v>
      </c>
      <c r="Y13" s="183">
        <f>Vulnerability!AR12</f>
        <v>4.0999999999999996</v>
      </c>
      <c r="Z13" s="183">
        <f t="shared" si="5"/>
        <v>5.7</v>
      </c>
      <c r="AA13" s="186">
        <f>'Lack of Coping Capacity'!G12</f>
        <v>5.4</v>
      </c>
      <c r="AB13" s="187">
        <f>'Lack of Coping Capacity'!J12</f>
        <v>6.1</v>
      </c>
      <c r="AC13" s="183">
        <f>'Lack of Coping Capacity'!K12</f>
        <v>5.8</v>
      </c>
      <c r="AD13" s="186">
        <f>'Lack of Coping Capacity'!P12</f>
        <v>8.1999999999999993</v>
      </c>
      <c r="AE13" s="179">
        <f>'Lack of Coping Capacity'!S12</f>
        <v>9.3000000000000007</v>
      </c>
      <c r="AF13" s="187">
        <f>'Lack of Coping Capacity'!X12</f>
        <v>4.9000000000000004</v>
      </c>
      <c r="AG13" s="183">
        <f>'Lack of Coping Capacity'!Y12</f>
        <v>7.5</v>
      </c>
      <c r="AH13" s="183">
        <f t="shared" si="6"/>
        <v>6.7</v>
      </c>
      <c r="AI13" s="188">
        <f t="shared" si="7"/>
        <v>5.8</v>
      </c>
    </row>
    <row r="14" spans="1:35" ht="16.5" customHeight="1" x14ac:dyDescent="0.25">
      <c r="A14" s="141" t="s">
        <v>1</v>
      </c>
      <c r="B14" s="116" t="s">
        <v>340</v>
      </c>
      <c r="C14" s="116" t="s">
        <v>0</v>
      </c>
      <c r="D14" s="98" t="s">
        <v>460</v>
      </c>
      <c r="E14" s="176">
        <f>'Hazard &amp; Exposure'!S13</f>
        <v>2.5</v>
      </c>
      <c r="F14" s="176">
        <f>'Hazard &amp; Exposure'!T13</f>
        <v>3.4</v>
      </c>
      <c r="G14" s="176">
        <f>'Hazard &amp; Exposure'!U13</f>
        <v>8.4</v>
      </c>
      <c r="H14" s="181">
        <f>'Hazard &amp; Exposure'!V13</f>
        <v>5.4</v>
      </c>
      <c r="I14" s="183">
        <f>'Hazard &amp; Exposure'!W13</f>
        <v>5.4</v>
      </c>
      <c r="J14" s="182">
        <f>'Hazard &amp; Exposure'!AC13</f>
        <v>4</v>
      </c>
      <c r="K14" s="181">
        <f>'Hazard &amp; Exposure'!Z13</f>
        <v>3.9</v>
      </c>
      <c r="L14" s="183">
        <f>'Hazard &amp; Exposure'!AD13</f>
        <v>4</v>
      </c>
      <c r="M14" s="183">
        <f t="shared" si="4"/>
        <v>4.7</v>
      </c>
      <c r="N14" s="184">
        <f>Vulnerability!F13</f>
        <v>9.3000000000000007</v>
      </c>
      <c r="O14" s="178">
        <f>Vulnerability!I13</f>
        <v>4.5999999999999996</v>
      </c>
      <c r="P14" s="185">
        <f>Vulnerability!P13</f>
        <v>3.1</v>
      </c>
      <c r="Q14" s="183">
        <f>Vulnerability!Q13</f>
        <v>6.6</v>
      </c>
      <c r="R14" s="184">
        <f>Vulnerability!V13</f>
        <v>2.7</v>
      </c>
      <c r="S14" s="177">
        <f>Vulnerability!AD13</f>
        <v>3.4</v>
      </c>
      <c r="T14" s="177">
        <f>Vulnerability!AG13</f>
        <v>6.9</v>
      </c>
      <c r="U14" s="177">
        <f>Vulnerability!AJ13</f>
        <v>2.2999999999999998</v>
      </c>
      <c r="V14" s="177">
        <f>Vulnerability!AM13</f>
        <v>0</v>
      </c>
      <c r="W14" s="177">
        <f>Vulnerability!AP13</f>
        <v>1.2</v>
      </c>
      <c r="X14" s="185">
        <f>Vulnerability!AQ13</f>
        <v>3.2</v>
      </c>
      <c r="Y14" s="183">
        <f>Vulnerability!AR13</f>
        <v>3</v>
      </c>
      <c r="Z14" s="183">
        <f t="shared" si="5"/>
        <v>5.0999999999999996</v>
      </c>
      <c r="AA14" s="186">
        <f>'Lack of Coping Capacity'!G13</f>
        <v>5.4</v>
      </c>
      <c r="AB14" s="187">
        <f>'Lack of Coping Capacity'!J13</f>
        <v>6.1</v>
      </c>
      <c r="AC14" s="183">
        <f>'Lack of Coping Capacity'!K13</f>
        <v>5.8</v>
      </c>
      <c r="AD14" s="186">
        <f>'Lack of Coping Capacity'!P13</f>
        <v>8.4</v>
      </c>
      <c r="AE14" s="179">
        <f>'Lack of Coping Capacity'!S13</f>
        <v>5.2</v>
      </c>
      <c r="AF14" s="187">
        <f>'Lack of Coping Capacity'!X13</f>
        <v>5.0999999999999996</v>
      </c>
      <c r="AG14" s="183">
        <f>'Lack of Coping Capacity'!Y13</f>
        <v>6.2</v>
      </c>
      <c r="AH14" s="183">
        <f t="shared" si="6"/>
        <v>6</v>
      </c>
      <c r="AI14" s="188">
        <f t="shared" si="7"/>
        <v>5.2</v>
      </c>
    </row>
    <row r="15" spans="1:35" ht="16.5" customHeight="1" x14ac:dyDescent="0.25">
      <c r="A15" s="141" t="s">
        <v>1</v>
      </c>
      <c r="B15" s="116" t="s">
        <v>341</v>
      </c>
      <c r="C15" s="116" t="s">
        <v>0</v>
      </c>
      <c r="D15" s="98" t="s">
        <v>461</v>
      </c>
      <c r="E15" s="176">
        <f>'Hazard &amp; Exposure'!S14</f>
        <v>3.8</v>
      </c>
      <c r="F15" s="176">
        <f>'Hazard &amp; Exposure'!T14</f>
        <v>5.0999999999999996</v>
      </c>
      <c r="G15" s="176">
        <f>'Hazard &amp; Exposure'!U14</f>
        <v>4.3</v>
      </c>
      <c r="H15" s="181">
        <f>'Hazard &amp; Exposure'!V14</f>
        <v>6.4</v>
      </c>
      <c r="I15" s="183">
        <f>'Hazard &amp; Exposure'!W14</f>
        <v>5</v>
      </c>
      <c r="J15" s="182">
        <f>'Hazard &amp; Exposure'!AC14</f>
        <v>9</v>
      </c>
      <c r="K15" s="181">
        <f>'Hazard &amp; Exposure'!Z14</f>
        <v>3.9</v>
      </c>
      <c r="L15" s="183">
        <f>'Hazard &amp; Exposure'!AD14</f>
        <v>9</v>
      </c>
      <c r="M15" s="183">
        <f t="shared" si="4"/>
        <v>7.5</v>
      </c>
      <c r="N15" s="184">
        <f>Vulnerability!F14</f>
        <v>9.3000000000000007</v>
      </c>
      <c r="O15" s="178">
        <f>Vulnerability!I14</f>
        <v>4.0999999999999996</v>
      </c>
      <c r="P15" s="185">
        <f>Vulnerability!P14</f>
        <v>3.1</v>
      </c>
      <c r="Q15" s="183">
        <f>Vulnerability!Q14</f>
        <v>6.5</v>
      </c>
      <c r="R15" s="184">
        <f>Vulnerability!V14</f>
        <v>8.6999999999999993</v>
      </c>
      <c r="S15" s="177">
        <f>Vulnerability!AD14</f>
        <v>3.5</v>
      </c>
      <c r="T15" s="177">
        <f>Vulnerability!AG14</f>
        <v>8.5</v>
      </c>
      <c r="U15" s="177">
        <f>Vulnerability!AJ14</f>
        <v>6.1</v>
      </c>
      <c r="V15" s="177">
        <f>Vulnerability!AM14</f>
        <v>0.1</v>
      </c>
      <c r="W15" s="177">
        <f>Vulnerability!AP14</f>
        <v>9.3000000000000007</v>
      </c>
      <c r="X15" s="185">
        <f>Vulnerability!AQ14</f>
        <v>6.5</v>
      </c>
      <c r="Y15" s="183">
        <f>Vulnerability!AR14</f>
        <v>7.8</v>
      </c>
      <c r="Z15" s="183">
        <f t="shared" si="5"/>
        <v>7.2</v>
      </c>
      <c r="AA15" s="186">
        <f>'Lack of Coping Capacity'!G14</f>
        <v>5.4</v>
      </c>
      <c r="AB15" s="187">
        <f>'Lack of Coping Capacity'!J14</f>
        <v>6.1</v>
      </c>
      <c r="AC15" s="183">
        <f>'Lack of Coping Capacity'!K14</f>
        <v>5.8</v>
      </c>
      <c r="AD15" s="186">
        <f>'Lack of Coping Capacity'!P14</f>
        <v>8.3000000000000007</v>
      </c>
      <c r="AE15" s="179">
        <f>'Lack of Coping Capacity'!S14</f>
        <v>5.7</v>
      </c>
      <c r="AF15" s="187">
        <f>'Lack of Coping Capacity'!X14</f>
        <v>4.9000000000000004</v>
      </c>
      <c r="AG15" s="183">
        <f>'Lack of Coping Capacity'!Y14</f>
        <v>6.3</v>
      </c>
      <c r="AH15" s="183">
        <f t="shared" si="6"/>
        <v>6.1</v>
      </c>
      <c r="AI15" s="188">
        <f t="shared" si="7"/>
        <v>6.9</v>
      </c>
    </row>
    <row r="16" spans="1:35" ht="16.5" customHeight="1" thickBot="1" x14ac:dyDescent="0.3">
      <c r="A16" s="142" t="s">
        <v>1</v>
      </c>
      <c r="B16" s="143" t="s">
        <v>342</v>
      </c>
      <c r="C16" s="143" t="s">
        <v>0</v>
      </c>
      <c r="D16" s="144" t="s">
        <v>462</v>
      </c>
      <c r="E16" s="176">
        <f>'Hazard &amp; Exposure'!S15</f>
        <v>1.3</v>
      </c>
      <c r="F16" s="176">
        <f>'Hazard &amp; Exposure'!T15</f>
        <v>1.4</v>
      </c>
      <c r="G16" s="176">
        <f>'Hazard &amp; Exposure'!U15</f>
        <v>1.7</v>
      </c>
      <c r="H16" s="181">
        <f>'Hazard &amp; Exposure'!V15</f>
        <v>3.6</v>
      </c>
      <c r="I16" s="183">
        <f>'Hazard &amp; Exposure'!W15</f>
        <v>2.1</v>
      </c>
      <c r="J16" s="182">
        <f>'Hazard &amp; Exposure'!AC15</f>
        <v>4</v>
      </c>
      <c r="K16" s="181">
        <f>'Hazard &amp; Exposure'!Z15</f>
        <v>3.9</v>
      </c>
      <c r="L16" s="183">
        <f>'Hazard &amp; Exposure'!AD15</f>
        <v>4</v>
      </c>
      <c r="M16" s="183">
        <f t="shared" si="4"/>
        <v>3.1</v>
      </c>
      <c r="N16" s="184">
        <f>Vulnerability!F15</f>
        <v>9.3000000000000007</v>
      </c>
      <c r="O16" s="178">
        <f>Vulnerability!I15</f>
        <v>6</v>
      </c>
      <c r="P16" s="185">
        <f>Vulnerability!P15</f>
        <v>3.1</v>
      </c>
      <c r="Q16" s="183">
        <f>Vulnerability!Q15</f>
        <v>6.9</v>
      </c>
      <c r="R16" s="184">
        <f>Vulnerability!V15</f>
        <v>1.2</v>
      </c>
      <c r="S16" s="177">
        <f>Vulnerability!AD15</f>
        <v>3.7</v>
      </c>
      <c r="T16" s="177">
        <f>Vulnerability!AG15</f>
        <v>7</v>
      </c>
      <c r="U16" s="177">
        <f>Vulnerability!AJ15</f>
        <v>2.5</v>
      </c>
      <c r="V16" s="177">
        <f>Vulnerability!AM15</f>
        <v>0</v>
      </c>
      <c r="W16" s="177">
        <f>Vulnerability!AP15</f>
        <v>1</v>
      </c>
      <c r="X16" s="185">
        <f>Vulnerability!AQ15</f>
        <v>3.3</v>
      </c>
      <c r="Y16" s="183">
        <f>Vulnerability!AR15</f>
        <v>2.2999999999999998</v>
      </c>
      <c r="Z16" s="183">
        <f t="shared" si="5"/>
        <v>5</v>
      </c>
      <c r="AA16" s="186">
        <f>'Lack of Coping Capacity'!G15</f>
        <v>5.4</v>
      </c>
      <c r="AB16" s="187">
        <f>'Lack of Coping Capacity'!J15</f>
        <v>6.1</v>
      </c>
      <c r="AC16" s="183">
        <f>'Lack of Coping Capacity'!K15</f>
        <v>5.8</v>
      </c>
      <c r="AD16" s="186">
        <f>'Lack of Coping Capacity'!P15</f>
        <v>8.4</v>
      </c>
      <c r="AE16" s="179">
        <f>'Lack of Coping Capacity'!S15</f>
        <v>7.8</v>
      </c>
      <c r="AF16" s="187">
        <f>'Lack of Coping Capacity'!X15</f>
        <v>4.9000000000000004</v>
      </c>
      <c r="AG16" s="183">
        <f>'Lack of Coping Capacity'!Y15</f>
        <v>7</v>
      </c>
      <c r="AH16" s="183">
        <f t="shared" si="6"/>
        <v>6.4</v>
      </c>
      <c r="AI16" s="188">
        <f t="shared" si="7"/>
        <v>4.5999999999999996</v>
      </c>
    </row>
    <row r="17" spans="1:35" ht="16.5" customHeight="1" x14ac:dyDescent="0.25">
      <c r="A17" s="138" t="s">
        <v>3</v>
      </c>
      <c r="B17" s="139" t="s">
        <v>343</v>
      </c>
      <c r="C17" s="139" t="s">
        <v>2</v>
      </c>
      <c r="D17" s="140" t="s">
        <v>463</v>
      </c>
      <c r="E17" s="176">
        <f>'Hazard &amp; Exposure'!S16</f>
        <v>0</v>
      </c>
      <c r="F17" s="176">
        <f>'Hazard &amp; Exposure'!T16</f>
        <v>5.0999999999999996</v>
      </c>
      <c r="G17" s="176">
        <f>'Hazard &amp; Exposure'!U16</f>
        <v>8</v>
      </c>
      <c r="H17" s="181">
        <f>'Hazard &amp; Exposure'!V16</f>
        <v>1.6</v>
      </c>
      <c r="I17" s="183">
        <f>'Hazard &amp; Exposure'!W16</f>
        <v>4.4000000000000004</v>
      </c>
      <c r="J17" s="182">
        <f>'Hazard &amp; Exposure'!AC16</f>
        <v>4</v>
      </c>
      <c r="K17" s="181">
        <f>'Hazard &amp; Exposure'!Z16</f>
        <v>9.1</v>
      </c>
      <c r="L17" s="183">
        <f>'Hazard &amp; Exposure'!AD16</f>
        <v>6.6</v>
      </c>
      <c r="M17" s="183">
        <f t="shared" si="4"/>
        <v>5.6</v>
      </c>
      <c r="N17" s="184">
        <f>Vulnerability!F16</f>
        <v>6</v>
      </c>
      <c r="O17" s="178">
        <f>Vulnerability!I16</f>
        <v>6.5</v>
      </c>
      <c r="P17" s="185">
        <f>Vulnerability!P16</f>
        <v>2</v>
      </c>
      <c r="Q17" s="183">
        <f>Vulnerability!Q16</f>
        <v>5.0999999999999996</v>
      </c>
      <c r="R17" s="184">
        <f>Vulnerability!V16</f>
        <v>7.2</v>
      </c>
      <c r="S17" s="177">
        <f>Vulnerability!AD16</f>
        <v>4.3</v>
      </c>
      <c r="T17" s="177">
        <f>Vulnerability!AG16</f>
        <v>6.3</v>
      </c>
      <c r="U17" s="177">
        <f>Vulnerability!AJ16</f>
        <v>1.2</v>
      </c>
      <c r="V17" s="177">
        <f>Vulnerability!AM16</f>
        <v>0</v>
      </c>
      <c r="W17" s="177">
        <f>Vulnerability!AP16</f>
        <v>0</v>
      </c>
      <c r="X17" s="185">
        <f>Vulnerability!AQ16</f>
        <v>2.8</v>
      </c>
      <c r="Y17" s="183">
        <f>Vulnerability!AR16</f>
        <v>5.4</v>
      </c>
      <c r="Z17" s="183">
        <f t="shared" si="5"/>
        <v>5.3</v>
      </c>
      <c r="AA17" s="186">
        <f>'Lack of Coping Capacity'!G16</f>
        <v>5.3</v>
      </c>
      <c r="AB17" s="187">
        <f>'Lack of Coping Capacity'!J16</f>
        <v>7.1</v>
      </c>
      <c r="AC17" s="183">
        <f>'Lack of Coping Capacity'!K16</f>
        <v>6.2</v>
      </c>
      <c r="AD17" s="186">
        <f>'Lack of Coping Capacity'!P16</f>
        <v>6.8</v>
      </c>
      <c r="AE17" s="179">
        <f>'Lack of Coping Capacity'!S16</f>
        <v>5.6</v>
      </c>
      <c r="AF17" s="187">
        <f>'Lack of Coping Capacity'!X16</f>
        <v>8.3000000000000007</v>
      </c>
      <c r="AG17" s="183">
        <f>'Lack of Coping Capacity'!Y16</f>
        <v>6.9</v>
      </c>
      <c r="AH17" s="183">
        <f t="shared" si="6"/>
        <v>6.6</v>
      </c>
      <c r="AI17" s="188">
        <f t="shared" si="7"/>
        <v>5.8</v>
      </c>
    </row>
    <row r="18" spans="1:35" ht="16.5" customHeight="1" x14ac:dyDescent="0.25">
      <c r="A18" s="141" t="s">
        <v>3</v>
      </c>
      <c r="B18" s="116" t="s">
        <v>333</v>
      </c>
      <c r="C18" s="116" t="s">
        <v>2</v>
      </c>
      <c r="D18" s="98" t="s">
        <v>464</v>
      </c>
      <c r="E18" s="176" t="str">
        <f>'Hazard &amp; Exposure'!S17</f>
        <v>x</v>
      </c>
      <c r="F18" s="176">
        <f>'Hazard &amp; Exposure'!T17</f>
        <v>3.7</v>
      </c>
      <c r="G18" s="176">
        <f>'Hazard &amp; Exposure'!U17</f>
        <v>2</v>
      </c>
      <c r="H18" s="181">
        <f>'Hazard &amp; Exposure'!V17</f>
        <v>2.6</v>
      </c>
      <c r="I18" s="183">
        <f>'Hazard &amp; Exposure'!W17</f>
        <v>2.8</v>
      </c>
      <c r="J18" s="182">
        <f>'Hazard &amp; Exposure'!AC17</f>
        <v>4</v>
      </c>
      <c r="K18" s="181">
        <f>'Hazard &amp; Exposure'!Z17</f>
        <v>9.1</v>
      </c>
      <c r="L18" s="183">
        <f>'Hazard &amp; Exposure'!AD17</f>
        <v>6.6</v>
      </c>
      <c r="M18" s="183">
        <f t="shared" si="4"/>
        <v>5</v>
      </c>
      <c r="N18" s="184">
        <f>Vulnerability!F17</f>
        <v>3.9</v>
      </c>
      <c r="O18" s="178">
        <f>Vulnerability!I17</f>
        <v>6.5</v>
      </c>
      <c r="P18" s="185">
        <f>Vulnerability!P17</f>
        <v>2</v>
      </c>
      <c r="Q18" s="183">
        <f>Vulnerability!Q17</f>
        <v>4.0999999999999996</v>
      </c>
      <c r="R18" s="184">
        <f>Vulnerability!V17</f>
        <v>4.0999999999999996</v>
      </c>
      <c r="S18" s="177">
        <f>Vulnerability!AD17</f>
        <v>5.0999999999999996</v>
      </c>
      <c r="T18" s="177">
        <f>Vulnerability!AG17</f>
        <v>7.4</v>
      </c>
      <c r="U18" s="177">
        <f>Vulnerability!AJ17</f>
        <v>0</v>
      </c>
      <c r="V18" s="177">
        <f>Vulnerability!AM17</f>
        <v>0</v>
      </c>
      <c r="W18" s="177" t="str">
        <f>Vulnerability!AP17</f>
        <v>x</v>
      </c>
      <c r="X18" s="185">
        <f>Vulnerability!AQ17</f>
        <v>3.9</v>
      </c>
      <c r="Y18" s="183">
        <f>Vulnerability!AR17</f>
        <v>4</v>
      </c>
      <c r="Z18" s="183">
        <f t="shared" si="5"/>
        <v>4.0999999999999996</v>
      </c>
      <c r="AA18" s="186">
        <f>'Lack of Coping Capacity'!G17</f>
        <v>5.3</v>
      </c>
      <c r="AB18" s="187">
        <f>'Lack of Coping Capacity'!J17</f>
        <v>7.1</v>
      </c>
      <c r="AC18" s="183">
        <f>'Lack of Coping Capacity'!K17</f>
        <v>6.2</v>
      </c>
      <c r="AD18" s="186">
        <f>'Lack of Coping Capacity'!P17</f>
        <v>4.8</v>
      </c>
      <c r="AE18" s="179">
        <f>'Lack of Coping Capacity'!S17</f>
        <v>4.3</v>
      </c>
      <c r="AF18" s="187">
        <f>'Lack of Coping Capacity'!X17</f>
        <v>7</v>
      </c>
      <c r="AG18" s="183">
        <f>'Lack of Coping Capacity'!Y17</f>
        <v>5.4</v>
      </c>
      <c r="AH18" s="183">
        <f t="shared" si="6"/>
        <v>5.8</v>
      </c>
      <c r="AI18" s="188">
        <f t="shared" si="7"/>
        <v>4.9000000000000004</v>
      </c>
    </row>
    <row r="19" spans="1:35" ht="16.5" customHeight="1" x14ac:dyDescent="0.25">
      <c r="A19" s="141" t="s">
        <v>3</v>
      </c>
      <c r="B19" s="116" t="s">
        <v>338</v>
      </c>
      <c r="C19" s="116" t="s">
        <v>2</v>
      </c>
      <c r="D19" s="98" t="s">
        <v>466</v>
      </c>
      <c r="E19" s="176">
        <f>'Hazard &amp; Exposure'!S18</f>
        <v>1.3</v>
      </c>
      <c r="F19" s="176">
        <f>'Hazard &amp; Exposure'!T18</f>
        <v>5.5</v>
      </c>
      <c r="G19" s="176">
        <f>'Hazard &amp; Exposure'!U18</f>
        <v>8.6</v>
      </c>
      <c r="H19" s="181">
        <f>'Hazard &amp; Exposure'!V18</f>
        <v>2.1</v>
      </c>
      <c r="I19" s="183">
        <f>'Hazard &amp; Exposure'!W18</f>
        <v>5.2</v>
      </c>
      <c r="J19" s="182">
        <f>'Hazard &amp; Exposure'!AC18</f>
        <v>0</v>
      </c>
      <c r="K19" s="181">
        <f>'Hazard &amp; Exposure'!Z18</f>
        <v>9.1</v>
      </c>
      <c r="L19" s="183">
        <f>'Hazard &amp; Exposure'!AD18</f>
        <v>4.5999999999999996</v>
      </c>
      <c r="M19" s="183">
        <f t="shared" si="4"/>
        <v>4.9000000000000004</v>
      </c>
      <c r="N19" s="184">
        <f>Vulnerability!F18</f>
        <v>5.9</v>
      </c>
      <c r="O19" s="178">
        <f>Vulnerability!I18</f>
        <v>6.5</v>
      </c>
      <c r="P19" s="185">
        <f>Vulnerability!P18</f>
        <v>2</v>
      </c>
      <c r="Q19" s="183">
        <f>Vulnerability!Q18</f>
        <v>5.0999999999999996</v>
      </c>
      <c r="R19" s="184">
        <f>Vulnerability!V18</f>
        <v>8.8000000000000007</v>
      </c>
      <c r="S19" s="177">
        <f>Vulnerability!AD18</f>
        <v>5.0999999999999996</v>
      </c>
      <c r="T19" s="177">
        <f>Vulnerability!AG18</f>
        <v>6.4</v>
      </c>
      <c r="U19" s="177">
        <f>Vulnerability!AJ18</f>
        <v>0.1</v>
      </c>
      <c r="V19" s="177">
        <f>Vulnerability!AM18</f>
        <v>0</v>
      </c>
      <c r="W19" s="177">
        <f>Vulnerability!AP18</f>
        <v>1.5</v>
      </c>
      <c r="X19" s="185">
        <f>Vulnerability!AQ18</f>
        <v>3.1</v>
      </c>
      <c r="Y19" s="183">
        <f>Vulnerability!AR18</f>
        <v>6.8</v>
      </c>
      <c r="Z19" s="183">
        <f t="shared" si="5"/>
        <v>6</v>
      </c>
      <c r="AA19" s="186">
        <f>'Lack of Coping Capacity'!G18</f>
        <v>5.3</v>
      </c>
      <c r="AB19" s="187">
        <f>'Lack of Coping Capacity'!J18</f>
        <v>7.1</v>
      </c>
      <c r="AC19" s="183">
        <f>'Lack of Coping Capacity'!K18</f>
        <v>6.2</v>
      </c>
      <c r="AD19" s="186">
        <f>'Lack of Coping Capacity'!P18</f>
        <v>6.4</v>
      </c>
      <c r="AE19" s="179">
        <f>'Lack of Coping Capacity'!S18</f>
        <v>7.1</v>
      </c>
      <c r="AF19" s="187">
        <f>'Lack of Coping Capacity'!X18</f>
        <v>7.8</v>
      </c>
      <c r="AG19" s="183">
        <f>'Lack of Coping Capacity'!Y18</f>
        <v>7.1</v>
      </c>
      <c r="AH19" s="183">
        <f t="shared" si="6"/>
        <v>6.7</v>
      </c>
      <c r="AI19" s="188">
        <f t="shared" si="7"/>
        <v>5.8</v>
      </c>
    </row>
    <row r="20" spans="1:35" ht="16.5" customHeight="1" x14ac:dyDescent="0.25">
      <c r="A20" s="141" t="s">
        <v>3</v>
      </c>
      <c r="B20" s="116" t="s">
        <v>344</v>
      </c>
      <c r="C20" s="116" t="s">
        <v>2</v>
      </c>
      <c r="D20" s="98" t="s">
        <v>465</v>
      </c>
      <c r="E20" s="176">
        <f>'Hazard &amp; Exposure'!S19</f>
        <v>2.5</v>
      </c>
      <c r="F20" s="176">
        <f>'Hazard &amp; Exposure'!T19</f>
        <v>7.7</v>
      </c>
      <c r="G20" s="176">
        <f>'Hazard &amp; Exposure'!U19</f>
        <v>7.5</v>
      </c>
      <c r="H20" s="181">
        <f>'Hazard &amp; Exposure'!V19</f>
        <v>3.5</v>
      </c>
      <c r="I20" s="183">
        <f>'Hazard &amp; Exposure'!W19</f>
        <v>5.8</v>
      </c>
      <c r="J20" s="182">
        <f>'Hazard &amp; Exposure'!AC19</f>
        <v>8</v>
      </c>
      <c r="K20" s="181">
        <f>'Hazard &amp; Exposure'!Z19</f>
        <v>9.1</v>
      </c>
      <c r="L20" s="183">
        <f>'Hazard &amp; Exposure'!AD19</f>
        <v>8</v>
      </c>
      <c r="M20" s="183">
        <f t="shared" si="4"/>
        <v>7</v>
      </c>
      <c r="N20" s="184">
        <f>Vulnerability!F19</f>
        <v>8.4</v>
      </c>
      <c r="O20" s="178">
        <f>Vulnerability!I19</f>
        <v>6.5</v>
      </c>
      <c r="P20" s="185">
        <f>Vulnerability!P19</f>
        <v>2</v>
      </c>
      <c r="Q20" s="183">
        <f>Vulnerability!Q19</f>
        <v>6.3</v>
      </c>
      <c r="R20" s="184">
        <f>Vulnerability!V19</f>
        <v>9</v>
      </c>
      <c r="S20" s="177">
        <f>Vulnerability!AD19</f>
        <v>4.7</v>
      </c>
      <c r="T20" s="177">
        <f>Vulnerability!AG19</f>
        <v>7.4</v>
      </c>
      <c r="U20" s="177">
        <f>Vulnerability!AJ19</f>
        <v>3.6</v>
      </c>
      <c r="V20" s="177">
        <f>Vulnerability!AM19</f>
        <v>0</v>
      </c>
      <c r="W20" s="177">
        <f>Vulnerability!AP19</f>
        <v>3.6</v>
      </c>
      <c r="X20" s="185">
        <f>Vulnerability!AQ19</f>
        <v>4.3</v>
      </c>
      <c r="Y20" s="183">
        <f>Vulnerability!AR19</f>
        <v>7.3</v>
      </c>
      <c r="Z20" s="183">
        <f t="shared" si="5"/>
        <v>6.8</v>
      </c>
      <c r="AA20" s="186">
        <f>'Lack of Coping Capacity'!G19</f>
        <v>5.3</v>
      </c>
      <c r="AB20" s="187">
        <f>'Lack of Coping Capacity'!J19</f>
        <v>7.1</v>
      </c>
      <c r="AC20" s="183">
        <f>'Lack of Coping Capacity'!K19</f>
        <v>6.2</v>
      </c>
      <c r="AD20" s="186">
        <f>'Lack of Coping Capacity'!P19</f>
        <v>8.1</v>
      </c>
      <c r="AE20" s="179">
        <f>'Lack of Coping Capacity'!S19</f>
        <v>8.6</v>
      </c>
      <c r="AF20" s="187">
        <f>'Lack of Coping Capacity'!X19</f>
        <v>8.1999999999999993</v>
      </c>
      <c r="AG20" s="183">
        <f>'Lack of Coping Capacity'!Y19</f>
        <v>8.3000000000000007</v>
      </c>
      <c r="AH20" s="183">
        <f t="shared" si="6"/>
        <v>7.4</v>
      </c>
      <c r="AI20" s="188">
        <f t="shared" si="7"/>
        <v>7.1</v>
      </c>
    </row>
    <row r="21" spans="1:35" ht="16.5" customHeight="1" x14ac:dyDescent="0.25">
      <c r="A21" s="141" t="s">
        <v>3</v>
      </c>
      <c r="B21" s="116" t="s">
        <v>345</v>
      </c>
      <c r="C21" s="116" t="s">
        <v>2</v>
      </c>
      <c r="D21" s="98" t="s">
        <v>467</v>
      </c>
      <c r="E21" s="176" t="str">
        <f>'Hazard &amp; Exposure'!S20</f>
        <v>x</v>
      </c>
      <c r="F21" s="176">
        <f>'Hazard &amp; Exposure'!T20</f>
        <v>6.1</v>
      </c>
      <c r="G21" s="176">
        <f>'Hazard &amp; Exposure'!U20</f>
        <v>1.2</v>
      </c>
      <c r="H21" s="181">
        <f>'Hazard &amp; Exposure'!V20</f>
        <v>3.5</v>
      </c>
      <c r="I21" s="183">
        <f>'Hazard &amp; Exposure'!W20</f>
        <v>3.9</v>
      </c>
      <c r="J21" s="182">
        <f>'Hazard &amp; Exposure'!AC20</f>
        <v>4</v>
      </c>
      <c r="K21" s="181">
        <f>'Hazard &amp; Exposure'!Z20</f>
        <v>9.1</v>
      </c>
      <c r="L21" s="183">
        <f>'Hazard &amp; Exposure'!AD20</f>
        <v>6.6</v>
      </c>
      <c r="M21" s="183">
        <f t="shared" si="4"/>
        <v>5.4</v>
      </c>
      <c r="N21" s="184">
        <f>Vulnerability!F20</f>
        <v>3.6</v>
      </c>
      <c r="O21" s="178">
        <f>Vulnerability!I20</f>
        <v>6.5</v>
      </c>
      <c r="P21" s="185">
        <f>Vulnerability!P20</f>
        <v>2</v>
      </c>
      <c r="Q21" s="183">
        <f>Vulnerability!Q20</f>
        <v>3.9</v>
      </c>
      <c r="R21" s="184">
        <f>Vulnerability!V20</f>
        <v>6.2</v>
      </c>
      <c r="S21" s="177">
        <f>Vulnerability!AD20</f>
        <v>4.3</v>
      </c>
      <c r="T21" s="177">
        <f>Vulnerability!AG20</f>
        <v>6.5</v>
      </c>
      <c r="U21" s="177">
        <f>Vulnerability!AJ20</f>
        <v>0</v>
      </c>
      <c r="V21" s="177">
        <f>Vulnerability!AM20</f>
        <v>0</v>
      </c>
      <c r="W21" s="177" t="str">
        <f>Vulnerability!AP20</f>
        <v>x</v>
      </c>
      <c r="X21" s="185">
        <f>Vulnerability!AQ20</f>
        <v>3.2</v>
      </c>
      <c r="Y21" s="183">
        <f>Vulnerability!AR20</f>
        <v>4.9000000000000004</v>
      </c>
      <c r="Z21" s="183">
        <f t="shared" si="5"/>
        <v>4.4000000000000004</v>
      </c>
      <c r="AA21" s="186">
        <f>'Lack of Coping Capacity'!G20</f>
        <v>5.3</v>
      </c>
      <c r="AB21" s="187">
        <f>'Lack of Coping Capacity'!J20</f>
        <v>7.1</v>
      </c>
      <c r="AC21" s="183">
        <f>'Lack of Coping Capacity'!K20</f>
        <v>6.2</v>
      </c>
      <c r="AD21" s="186">
        <f>'Lack of Coping Capacity'!P20</f>
        <v>4.0999999999999996</v>
      </c>
      <c r="AE21" s="179">
        <f>'Lack of Coping Capacity'!S20</f>
        <v>3.1</v>
      </c>
      <c r="AF21" s="187">
        <f>'Lack of Coping Capacity'!X20</f>
        <v>6.3</v>
      </c>
      <c r="AG21" s="183">
        <f>'Lack of Coping Capacity'!Y20</f>
        <v>4.5</v>
      </c>
      <c r="AH21" s="183">
        <f t="shared" si="6"/>
        <v>5.4</v>
      </c>
      <c r="AI21" s="188">
        <f t="shared" si="7"/>
        <v>5</v>
      </c>
    </row>
    <row r="22" spans="1:35" ht="16.5" customHeight="1" x14ac:dyDescent="0.25">
      <c r="A22" s="141" t="s">
        <v>3</v>
      </c>
      <c r="B22" s="116" t="s">
        <v>346</v>
      </c>
      <c r="C22" s="116" t="s">
        <v>2</v>
      </c>
      <c r="D22" s="98" t="s">
        <v>468</v>
      </c>
      <c r="E22" s="176">
        <f>'Hazard &amp; Exposure'!S21</f>
        <v>0</v>
      </c>
      <c r="F22" s="176">
        <f>'Hazard &amp; Exposure'!T21</f>
        <v>8.4</v>
      </c>
      <c r="G22" s="176">
        <f>'Hazard &amp; Exposure'!U21</f>
        <v>5</v>
      </c>
      <c r="H22" s="181">
        <f>'Hazard &amp; Exposure'!V21</f>
        <v>1.6</v>
      </c>
      <c r="I22" s="183">
        <f>'Hazard &amp; Exposure'!W21</f>
        <v>4.5999999999999996</v>
      </c>
      <c r="J22" s="182">
        <f>'Hazard &amp; Exposure'!AC21</f>
        <v>4</v>
      </c>
      <c r="K22" s="181">
        <f>'Hazard &amp; Exposure'!Z21</f>
        <v>9.1</v>
      </c>
      <c r="L22" s="183">
        <f>'Hazard &amp; Exposure'!AD21</f>
        <v>6.6</v>
      </c>
      <c r="M22" s="183">
        <f t="shared" si="4"/>
        <v>5.7</v>
      </c>
      <c r="N22" s="184">
        <f>Vulnerability!F21</f>
        <v>7.4</v>
      </c>
      <c r="O22" s="178">
        <f>Vulnerability!I21</f>
        <v>6.5</v>
      </c>
      <c r="P22" s="185">
        <f>Vulnerability!P21</f>
        <v>2</v>
      </c>
      <c r="Q22" s="183">
        <f>Vulnerability!Q21</f>
        <v>5.8</v>
      </c>
      <c r="R22" s="184">
        <f>Vulnerability!V21</f>
        <v>5</v>
      </c>
      <c r="S22" s="177">
        <f>Vulnerability!AD21</f>
        <v>5.2</v>
      </c>
      <c r="T22" s="177">
        <f>Vulnerability!AG21</f>
        <v>7</v>
      </c>
      <c r="U22" s="177">
        <f>Vulnerability!AJ21</f>
        <v>0.7</v>
      </c>
      <c r="V22" s="177">
        <f>Vulnerability!AM21</f>
        <v>0</v>
      </c>
      <c r="W22" s="177">
        <f>Vulnerability!AP21</f>
        <v>1.7</v>
      </c>
      <c r="X22" s="185">
        <f>Vulnerability!AQ21</f>
        <v>3.4</v>
      </c>
      <c r="Y22" s="183">
        <f>Vulnerability!AR21</f>
        <v>4.2</v>
      </c>
      <c r="Z22" s="183">
        <f t="shared" si="5"/>
        <v>5.0999999999999996</v>
      </c>
      <c r="AA22" s="186">
        <f>'Lack of Coping Capacity'!G21</f>
        <v>5.3</v>
      </c>
      <c r="AB22" s="187">
        <f>'Lack of Coping Capacity'!J21</f>
        <v>7.1</v>
      </c>
      <c r="AC22" s="183">
        <f>'Lack of Coping Capacity'!K21</f>
        <v>6.2</v>
      </c>
      <c r="AD22" s="186">
        <f>'Lack of Coping Capacity'!P21</f>
        <v>7.7</v>
      </c>
      <c r="AE22" s="179">
        <f>'Lack of Coping Capacity'!S21</f>
        <v>8.3000000000000007</v>
      </c>
      <c r="AF22" s="187">
        <f>'Lack of Coping Capacity'!X21</f>
        <v>8.3000000000000007</v>
      </c>
      <c r="AG22" s="183">
        <f>'Lack of Coping Capacity'!Y21</f>
        <v>8.1</v>
      </c>
      <c r="AH22" s="183">
        <f t="shared" si="6"/>
        <v>7.3</v>
      </c>
      <c r="AI22" s="188">
        <f t="shared" si="7"/>
        <v>6</v>
      </c>
    </row>
    <row r="23" spans="1:35" ht="16.5" customHeight="1" x14ac:dyDescent="0.25">
      <c r="A23" s="141" t="s">
        <v>3</v>
      </c>
      <c r="B23" s="116" t="s">
        <v>347</v>
      </c>
      <c r="C23" s="116" t="s">
        <v>2</v>
      </c>
      <c r="D23" s="98" t="s">
        <v>469</v>
      </c>
      <c r="E23" s="176">
        <f>'Hazard &amp; Exposure'!S22</f>
        <v>2.5</v>
      </c>
      <c r="F23" s="176">
        <f>'Hazard &amp; Exposure'!T22</f>
        <v>2.4</v>
      </c>
      <c r="G23" s="176">
        <f>'Hazard &amp; Exposure'!U22</f>
        <v>9</v>
      </c>
      <c r="H23" s="181">
        <f>'Hazard &amp; Exposure'!V22</f>
        <v>2.1</v>
      </c>
      <c r="I23" s="183">
        <f>'Hazard &amp; Exposure'!W22</f>
        <v>5</v>
      </c>
      <c r="J23" s="182">
        <f>'Hazard &amp; Exposure'!AC22</f>
        <v>9</v>
      </c>
      <c r="K23" s="181">
        <f>'Hazard &amp; Exposure'!Z22</f>
        <v>9.1</v>
      </c>
      <c r="L23" s="183">
        <f>'Hazard &amp; Exposure'!AD22</f>
        <v>9</v>
      </c>
      <c r="M23" s="183">
        <f t="shared" si="4"/>
        <v>7.5</v>
      </c>
      <c r="N23" s="184">
        <f>Vulnerability!F22</f>
        <v>4.5999999999999996</v>
      </c>
      <c r="O23" s="178">
        <f>Vulnerability!I22</f>
        <v>6.5</v>
      </c>
      <c r="P23" s="185">
        <f>Vulnerability!P22</f>
        <v>2</v>
      </c>
      <c r="Q23" s="183">
        <f>Vulnerability!Q22</f>
        <v>4.4000000000000004</v>
      </c>
      <c r="R23" s="184">
        <f>Vulnerability!V22</f>
        <v>9</v>
      </c>
      <c r="S23" s="177">
        <f>Vulnerability!AD22</f>
        <v>4.4000000000000004</v>
      </c>
      <c r="T23" s="177">
        <f>Vulnerability!AG22</f>
        <v>4.9000000000000004</v>
      </c>
      <c r="U23" s="177">
        <f>Vulnerability!AJ22</f>
        <v>0</v>
      </c>
      <c r="V23" s="177">
        <f>Vulnerability!AM22</f>
        <v>0</v>
      </c>
      <c r="W23" s="177">
        <f>Vulnerability!AP22</f>
        <v>6.4</v>
      </c>
      <c r="X23" s="185">
        <f>Vulnerability!AQ22</f>
        <v>3.6</v>
      </c>
      <c r="Y23" s="183">
        <f>Vulnerability!AR22</f>
        <v>7.1</v>
      </c>
      <c r="Z23" s="183">
        <f t="shared" si="5"/>
        <v>5.9</v>
      </c>
      <c r="AA23" s="186">
        <f>'Lack of Coping Capacity'!G22</f>
        <v>5.3</v>
      </c>
      <c r="AB23" s="187">
        <f>'Lack of Coping Capacity'!J22</f>
        <v>7.1</v>
      </c>
      <c r="AC23" s="183">
        <f>'Lack of Coping Capacity'!K22</f>
        <v>6.2</v>
      </c>
      <c r="AD23" s="186">
        <f>'Lack of Coping Capacity'!P22</f>
        <v>5.9</v>
      </c>
      <c r="AE23" s="179">
        <f>'Lack of Coping Capacity'!S22</f>
        <v>6.8</v>
      </c>
      <c r="AF23" s="187">
        <f>'Lack of Coping Capacity'!X22</f>
        <v>5.9</v>
      </c>
      <c r="AG23" s="183">
        <f>'Lack of Coping Capacity'!Y22</f>
        <v>6.2</v>
      </c>
      <c r="AH23" s="183">
        <f t="shared" si="6"/>
        <v>6.2</v>
      </c>
      <c r="AI23" s="188">
        <f t="shared" si="7"/>
        <v>6.5</v>
      </c>
    </row>
    <row r="24" spans="1:35" ht="16.5" customHeight="1" x14ac:dyDescent="0.25">
      <c r="A24" s="141" t="s">
        <v>3</v>
      </c>
      <c r="B24" s="116" t="s">
        <v>348</v>
      </c>
      <c r="C24" s="116" t="s">
        <v>2</v>
      </c>
      <c r="D24" s="98" t="s">
        <v>470</v>
      </c>
      <c r="E24" s="176">
        <f>'Hazard &amp; Exposure'!S23</f>
        <v>1.3</v>
      </c>
      <c r="F24" s="176">
        <f>'Hazard &amp; Exposure'!T23</f>
        <v>3</v>
      </c>
      <c r="G24" s="176">
        <f>'Hazard &amp; Exposure'!U23</f>
        <v>8.5</v>
      </c>
      <c r="H24" s="181">
        <f>'Hazard &amp; Exposure'!V23</f>
        <v>2.1</v>
      </c>
      <c r="I24" s="183">
        <f>'Hazard &amp; Exposure'!W23</f>
        <v>4.5</v>
      </c>
      <c r="J24" s="182">
        <f>'Hazard &amp; Exposure'!AC23</f>
        <v>4</v>
      </c>
      <c r="K24" s="181">
        <f>'Hazard &amp; Exposure'!Z23</f>
        <v>9.1</v>
      </c>
      <c r="L24" s="183">
        <f>'Hazard &amp; Exposure'!AD23</f>
        <v>6.6</v>
      </c>
      <c r="M24" s="183">
        <f t="shared" si="4"/>
        <v>5.7</v>
      </c>
      <c r="N24" s="184">
        <f>Vulnerability!F23</f>
        <v>4.4000000000000004</v>
      </c>
      <c r="O24" s="178">
        <f>Vulnerability!I23</f>
        <v>6.5</v>
      </c>
      <c r="P24" s="185">
        <f>Vulnerability!P23</f>
        <v>2</v>
      </c>
      <c r="Q24" s="183">
        <f>Vulnerability!Q23</f>
        <v>4.3</v>
      </c>
      <c r="R24" s="184">
        <f>Vulnerability!V23</f>
        <v>5.7</v>
      </c>
      <c r="S24" s="177">
        <f>Vulnerability!AD23</f>
        <v>4</v>
      </c>
      <c r="T24" s="177">
        <f>Vulnerability!AG23</f>
        <v>6.4</v>
      </c>
      <c r="U24" s="177">
        <f>Vulnerability!AJ23</f>
        <v>0</v>
      </c>
      <c r="V24" s="177">
        <f>Vulnerability!AM23</f>
        <v>0.3</v>
      </c>
      <c r="W24" s="177">
        <f>Vulnerability!AP23</f>
        <v>1.2</v>
      </c>
      <c r="X24" s="185">
        <f>Vulnerability!AQ23</f>
        <v>2.8</v>
      </c>
      <c r="Y24" s="183">
        <f>Vulnerability!AR23</f>
        <v>4.4000000000000004</v>
      </c>
      <c r="Z24" s="183">
        <f t="shared" si="5"/>
        <v>4.4000000000000004</v>
      </c>
      <c r="AA24" s="186">
        <f>'Lack of Coping Capacity'!G23</f>
        <v>5.3</v>
      </c>
      <c r="AB24" s="187">
        <f>'Lack of Coping Capacity'!J23</f>
        <v>7.1</v>
      </c>
      <c r="AC24" s="183">
        <f>'Lack of Coping Capacity'!K23</f>
        <v>6.2</v>
      </c>
      <c r="AD24" s="186">
        <f>'Lack of Coping Capacity'!P23</f>
        <v>5</v>
      </c>
      <c r="AE24" s="179">
        <f>'Lack of Coping Capacity'!S23</f>
        <v>6.4</v>
      </c>
      <c r="AF24" s="187">
        <f>'Lack of Coping Capacity'!X23</f>
        <v>7.3</v>
      </c>
      <c r="AG24" s="183">
        <f>'Lack of Coping Capacity'!Y23</f>
        <v>6.2</v>
      </c>
      <c r="AH24" s="183">
        <f t="shared" si="6"/>
        <v>6.2</v>
      </c>
      <c r="AI24" s="188">
        <f t="shared" si="7"/>
        <v>5.4</v>
      </c>
    </row>
    <row r="25" spans="1:35" ht="16.5" customHeight="1" x14ac:dyDescent="0.25">
      <c r="A25" s="141" t="s">
        <v>3</v>
      </c>
      <c r="B25" s="116" t="s">
        <v>349</v>
      </c>
      <c r="C25" s="116" t="s">
        <v>2</v>
      </c>
      <c r="D25" s="98" t="s">
        <v>471</v>
      </c>
      <c r="E25" s="176" t="str">
        <f>'Hazard &amp; Exposure'!S24</f>
        <v>x</v>
      </c>
      <c r="F25" s="176">
        <f>'Hazard &amp; Exposure'!T24</f>
        <v>4.8</v>
      </c>
      <c r="G25" s="176">
        <f>'Hazard &amp; Exposure'!U24</f>
        <v>7.9</v>
      </c>
      <c r="H25" s="181">
        <f>'Hazard &amp; Exposure'!V24</f>
        <v>2.6</v>
      </c>
      <c r="I25" s="183">
        <f>'Hazard &amp; Exposure'!W24</f>
        <v>5.5</v>
      </c>
      <c r="J25" s="182">
        <f>'Hazard &amp; Exposure'!AC24</f>
        <v>0</v>
      </c>
      <c r="K25" s="181">
        <f>'Hazard &amp; Exposure'!Z24</f>
        <v>9.1</v>
      </c>
      <c r="L25" s="183">
        <f>'Hazard &amp; Exposure'!AD24</f>
        <v>4.5999999999999996</v>
      </c>
      <c r="M25" s="183">
        <f t="shared" si="4"/>
        <v>5.0999999999999996</v>
      </c>
      <c r="N25" s="184">
        <f>Vulnerability!F24</f>
        <v>4.2</v>
      </c>
      <c r="O25" s="178">
        <f>Vulnerability!I24</f>
        <v>6.5</v>
      </c>
      <c r="P25" s="185">
        <f>Vulnerability!P24</f>
        <v>2</v>
      </c>
      <c r="Q25" s="183">
        <f>Vulnerability!Q24</f>
        <v>4.2</v>
      </c>
      <c r="R25" s="184">
        <f>Vulnerability!V24</f>
        <v>0</v>
      </c>
      <c r="S25" s="177">
        <f>Vulnerability!AD24</f>
        <v>4.9000000000000004</v>
      </c>
      <c r="T25" s="177">
        <f>Vulnerability!AG24</f>
        <v>7.7</v>
      </c>
      <c r="U25" s="177">
        <f>Vulnerability!AJ24</f>
        <v>0</v>
      </c>
      <c r="V25" s="177">
        <f>Vulnerability!AM24</f>
        <v>0</v>
      </c>
      <c r="W25" s="177" t="str">
        <f>Vulnerability!AP24</f>
        <v>x</v>
      </c>
      <c r="X25" s="185">
        <f>Vulnerability!AQ24</f>
        <v>4</v>
      </c>
      <c r="Y25" s="183">
        <f>Vulnerability!AR24</f>
        <v>2.2000000000000002</v>
      </c>
      <c r="Z25" s="183">
        <f t="shared" si="5"/>
        <v>3.3</v>
      </c>
      <c r="AA25" s="186">
        <f>'Lack of Coping Capacity'!G24</f>
        <v>5.3</v>
      </c>
      <c r="AB25" s="187">
        <f>'Lack of Coping Capacity'!J24</f>
        <v>7.1</v>
      </c>
      <c r="AC25" s="183">
        <f>'Lack of Coping Capacity'!K24</f>
        <v>6.2</v>
      </c>
      <c r="AD25" s="186">
        <f>'Lack of Coping Capacity'!P24</f>
        <v>4.5</v>
      </c>
      <c r="AE25" s="179">
        <f>'Lack of Coping Capacity'!S24</f>
        <v>6.7</v>
      </c>
      <c r="AF25" s="187">
        <f>'Lack of Coping Capacity'!X24</f>
        <v>7.1</v>
      </c>
      <c r="AG25" s="183">
        <f>'Lack of Coping Capacity'!Y24</f>
        <v>6.1</v>
      </c>
      <c r="AH25" s="183">
        <f t="shared" si="6"/>
        <v>6.2</v>
      </c>
      <c r="AI25" s="188">
        <f t="shared" si="7"/>
        <v>4.7</v>
      </c>
    </row>
    <row r="26" spans="1:35" ht="16.5" customHeight="1" thickBot="1" x14ac:dyDescent="0.3">
      <c r="A26" s="142" t="s">
        <v>3</v>
      </c>
      <c r="B26" s="143" t="s">
        <v>342</v>
      </c>
      <c r="C26" s="143" t="s">
        <v>2</v>
      </c>
      <c r="D26" s="144" t="s">
        <v>472</v>
      </c>
      <c r="E26" s="176">
        <f>'Hazard &amp; Exposure'!S25</f>
        <v>3.8</v>
      </c>
      <c r="F26" s="176">
        <f>'Hazard &amp; Exposure'!T25</f>
        <v>4.5</v>
      </c>
      <c r="G26" s="176">
        <f>'Hazard &amp; Exposure'!U25</f>
        <v>5.5</v>
      </c>
      <c r="H26" s="181">
        <f>'Hazard &amp; Exposure'!V25</f>
        <v>2.6</v>
      </c>
      <c r="I26" s="183">
        <f>'Hazard &amp; Exposure'!W25</f>
        <v>4.2</v>
      </c>
      <c r="J26" s="182">
        <f>'Hazard &amp; Exposure'!AC25</f>
        <v>8</v>
      </c>
      <c r="K26" s="181">
        <f>'Hazard &amp; Exposure'!Z25</f>
        <v>9.1</v>
      </c>
      <c r="L26" s="183">
        <f>'Hazard &amp; Exposure'!AD25</f>
        <v>8</v>
      </c>
      <c r="M26" s="183">
        <f t="shared" si="4"/>
        <v>6.5</v>
      </c>
      <c r="N26" s="184">
        <f>Vulnerability!F25</f>
        <v>4.3</v>
      </c>
      <c r="O26" s="178">
        <f>Vulnerability!I25</f>
        <v>6.5</v>
      </c>
      <c r="P26" s="185">
        <f>Vulnerability!P25</f>
        <v>2</v>
      </c>
      <c r="Q26" s="183">
        <f>Vulnerability!Q25</f>
        <v>4.3</v>
      </c>
      <c r="R26" s="184">
        <f>Vulnerability!V25</f>
        <v>8.8000000000000007</v>
      </c>
      <c r="S26" s="177">
        <f>Vulnerability!AD25</f>
        <v>4.3</v>
      </c>
      <c r="T26" s="177">
        <f>Vulnerability!AG25</f>
        <v>6</v>
      </c>
      <c r="U26" s="177">
        <f>Vulnerability!AJ25</f>
        <v>0</v>
      </c>
      <c r="V26" s="177">
        <f>Vulnerability!AM25</f>
        <v>0</v>
      </c>
      <c r="W26" s="177">
        <f>Vulnerability!AP25</f>
        <v>9.3000000000000007</v>
      </c>
      <c r="X26" s="185">
        <f>Vulnerability!AQ25</f>
        <v>5.0999999999999996</v>
      </c>
      <c r="Y26" s="183">
        <f>Vulnerability!AR25</f>
        <v>7.4</v>
      </c>
      <c r="Z26" s="183">
        <f t="shared" si="5"/>
        <v>6.1</v>
      </c>
      <c r="AA26" s="186">
        <f>'Lack of Coping Capacity'!G25</f>
        <v>5.3</v>
      </c>
      <c r="AB26" s="187">
        <f>'Lack of Coping Capacity'!J25</f>
        <v>7.1</v>
      </c>
      <c r="AC26" s="183">
        <f>'Lack of Coping Capacity'!K25</f>
        <v>6.2</v>
      </c>
      <c r="AD26" s="186">
        <f>'Lack of Coping Capacity'!P25</f>
        <v>5.0999999999999996</v>
      </c>
      <c r="AE26" s="179">
        <f>'Lack of Coping Capacity'!S25</f>
        <v>6.8</v>
      </c>
      <c r="AF26" s="187">
        <f>'Lack of Coping Capacity'!X25</f>
        <v>7.6</v>
      </c>
      <c r="AG26" s="183">
        <f>'Lack of Coping Capacity'!Y25</f>
        <v>6.5</v>
      </c>
      <c r="AH26" s="183">
        <f t="shared" si="6"/>
        <v>6.4</v>
      </c>
      <c r="AI26" s="188">
        <f t="shared" si="7"/>
        <v>6.3</v>
      </c>
    </row>
    <row r="27" spans="1:35" ht="16.5" customHeight="1" x14ac:dyDescent="0.25">
      <c r="A27" s="138" t="s">
        <v>7</v>
      </c>
      <c r="B27" s="116" t="s">
        <v>350</v>
      </c>
      <c r="C27" s="116" t="s">
        <v>6</v>
      </c>
      <c r="D27" s="98" t="s">
        <v>473</v>
      </c>
      <c r="E27" s="176">
        <f>'Hazard &amp; Exposure'!S26</f>
        <v>0</v>
      </c>
      <c r="F27" s="176">
        <f>'Hazard &amp; Exposure'!T26</f>
        <v>0</v>
      </c>
      <c r="G27" s="176">
        <f>'Hazard &amp; Exposure'!U26</f>
        <v>0</v>
      </c>
      <c r="H27" s="181">
        <f>'Hazard &amp; Exposure'!V26</f>
        <v>3.9</v>
      </c>
      <c r="I27" s="183">
        <f>'Hazard &amp; Exposure'!W26</f>
        <v>1.1000000000000001</v>
      </c>
      <c r="J27" s="182">
        <f>'Hazard &amp; Exposure'!AC26</f>
        <v>5</v>
      </c>
      <c r="K27" s="181">
        <f>'Hazard &amp; Exposure'!Z26</f>
        <v>0.8</v>
      </c>
      <c r="L27" s="183">
        <f>'Hazard &amp; Exposure'!AD26</f>
        <v>2.9</v>
      </c>
      <c r="M27" s="183">
        <f t="shared" si="4"/>
        <v>2</v>
      </c>
      <c r="N27" s="184">
        <f>Vulnerability!F26</f>
        <v>4.9000000000000004</v>
      </c>
      <c r="O27" s="178">
        <f>Vulnerability!I26</f>
        <v>5.5</v>
      </c>
      <c r="P27" s="185">
        <f>Vulnerability!P26</f>
        <v>7.9</v>
      </c>
      <c r="Q27" s="183">
        <f>Vulnerability!Q26</f>
        <v>5.8</v>
      </c>
      <c r="R27" s="184">
        <f>Vulnerability!V26</f>
        <v>0</v>
      </c>
      <c r="S27" s="177">
        <f>Vulnerability!AD26</f>
        <v>1.3</v>
      </c>
      <c r="T27" s="177">
        <f>Vulnerability!AG26</f>
        <v>2.5</v>
      </c>
      <c r="U27" s="177">
        <f>Vulnerability!AJ26</f>
        <v>2.4</v>
      </c>
      <c r="V27" s="177">
        <f>Vulnerability!AM26</f>
        <v>0</v>
      </c>
      <c r="W27" s="177">
        <f>Vulnerability!AP26</f>
        <v>1.2</v>
      </c>
      <c r="X27" s="185">
        <f>Vulnerability!AQ26</f>
        <v>1.5</v>
      </c>
      <c r="Y27" s="183">
        <f>Vulnerability!AR26</f>
        <v>0.8</v>
      </c>
      <c r="Z27" s="183">
        <f t="shared" si="5"/>
        <v>3.7</v>
      </c>
      <c r="AA27" s="186">
        <f>'Lack of Coping Capacity'!G26</f>
        <v>4.8</v>
      </c>
      <c r="AB27" s="187">
        <f>'Lack of Coping Capacity'!J26</f>
        <v>6.3</v>
      </c>
      <c r="AC27" s="183">
        <f>'Lack of Coping Capacity'!K26</f>
        <v>5.6</v>
      </c>
      <c r="AD27" s="186">
        <f>'Lack of Coping Capacity'!P26</f>
        <v>4.5999999999999996</v>
      </c>
      <c r="AE27" s="179">
        <f>'Lack of Coping Capacity'!S26</f>
        <v>2.8</v>
      </c>
      <c r="AF27" s="187">
        <f>'Lack of Coping Capacity'!X26</f>
        <v>6.4</v>
      </c>
      <c r="AG27" s="183">
        <f>'Lack of Coping Capacity'!Y26</f>
        <v>4.5999999999999996</v>
      </c>
      <c r="AH27" s="183">
        <f t="shared" si="6"/>
        <v>5.0999999999999996</v>
      </c>
      <c r="AI27" s="188">
        <f t="shared" si="7"/>
        <v>3.4</v>
      </c>
    </row>
    <row r="28" spans="1:35" ht="16.5" customHeight="1" x14ac:dyDescent="0.25">
      <c r="A28" s="141" t="s">
        <v>7</v>
      </c>
      <c r="B28" s="116" t="s">
        <v>730</v>
      </c>
      <c r="C28" s="116" t="s">
        <v>6</v>
      </c>
      <c r="D28" s="98" t="s">
        <v>477</v>
      </c>
      <c r="E28" s="176">
        <f>'Hazard &amp; Exposure'!S27</f>
        <v>2.5</v>
      </c>
      <c r="F28" s="176">
        <f>'Hazard &amp; Exposure'!T27</f>
        <v>7.8</v>
      </c>
      <c r="G28" s="176">
        <f>'Hazard &amp; Exposure'!U27</f>
        <v>4.5999999999999996</v>
      </c>
      <c r="H28" s="181">
        <f>'Hazard &amp; Exposure'!V27</f>
        <v>3</v>
      </c>
      <c r="I28" s="183">
        <f>'Hazard &amp; Exposure'!W27</f>
        <v>4.9000000000000004</v>
      </c>
      <c r="J28" s="182">
        <f>'Hazard &amp; Exposure'!AC27</f>
        <v>5</v>
      </c>
      <c r="K28" s="181">
        <f>'Hazard &amp; Exposure'!Z27</f>
        <v>0.8</v>
      </c>
      <c r="L28" s="183">
        <f>'Hazard &amp; Exposure'!AD27</f>
        <v>2.9</v>
      </c>
      <c r="M28" s="183">
        <f t="shared" si="4"/>
        <v>4</v>
      </c>
      <c r="N28" s="184">
        <f>Vulnerability!F27</f>
        <v>8.4</v>
      </c>
      <c r="O28" s="178">
        <f>Vulnerability!I27</f>
        <v>5.5</v>
      </c>
      <c r="P28" s="185">
        <f>Vulnerability!P27</f>
        <v>7.9</v>
      </c>
      <c r="Q28" s="183">
        <f>Vulnerability!Q27</f>
        <v>7.6</v>
      </c>
      <c r="R28" s="184">
        <f>Vulnerability!V27</f>
        <v>0</v>
      </c>
      <c r="S28" s="177">
        <f>Vulnerability!AD27</f>
        <v>2</v>
      </c>
      <c r="T28" s="177">
        <f>Vulnerability!AG27</f>
        <v>4.7</v>
      </c>
      <c r="U28" s="177">
        <f>Vulnerability!AJ27</f>
        <v>1.5</v>
      </c>
      <c r="V28" s="177">
        <f>Vulnerability!AM27</f>
        <v>0</v>
      </c>
      <c r="W28" s="177">
        <f>Vulnerability!AP27</f>
        <v>4.3</v>
      </c>
      <c r="X28" s="185">
        <f>Vulnerability!AQ27</f>
        <v>2.7</v>
      </c>
      <c r="Y28" s="183">
        <f>Vulnerability!AR27</f>
        <v>1.4</v>
      </c>
      <c r="Z28" s="183">
        <f t="shared" si="5"/>
        <v>5.3</v>
      </c>
      <c r="AA28" s="186">
        <f>'Lack of Coping Capacity'!G27</f>
        <v>4.8</v>
      </c>
      <c r="AB28" s="187">
        <f>'Lack of Coping Capacity'!J27</f>
        <v>6.3</v>
      </c>
      <c r="AC28" s="183">
        <f>'Lack of Coping Capacity'!K27</f>
        <v>5.6</v>
      </c>
      <c r="AD28" s="186">
        <f>'Lack of Coping Capacity'!P27</f>
        <v>7.3</v>
      </c>
      <c r="AE28" s="179">
        <f>'Lack of Coping Capacity'!S27</f>
        <v>4.0999999999999996</v>
      </c>
      <c r="AF28" s="187">
        <f>'Lack of Coping Capacity'!X27</f>
        <v>5.2</v>
      </c>
      <c r="AG28" s="183">
        <f>'Lack of Coping Capacity'!Y27</f>
        <v>5.5</v>
      </c>
      <c r="AH28" s="183">
        <f t="shared" si="6"/>
        <v>5.6</v>
      </c>
      <c r="AI28" s="188">
        <f t="shared" si="7"/>
        <v>4.9000000000000004</v>
      </c>
    </row>
    <row r="29" spans="1:35" ht="16.5" customHeight="1" x14ac:dyDescent="0.25">
      <c r="A29" s="141" t="s">
        <v>7</v>
      </c>
      <c r="B29" s="116" t="s">
        <v>731</v>
      </c>
      <c r="C29" s="116" t="s">
        <v>6</v>
      </c>
      <c r="D29" s="98" t="s">
        <v>478</v>
      </c>
      <c r="E29" s="176">
        <f>'Hazard &amp; Exposure'!S28</f>
        <v>2.5</v>
      </c>
      <c r="F29" s="176">
        <f>'Hazard &amp; Exposure'!T28</f>
        <v>0</v>
      </c>
      <c r="G29" s="176">
        <f>'Hazard &amp; Exposure'!U28</f>
        <v>6.5</v>
      </c>
      <c r="H29" s="181">
        <f>'Hazard &amp; Exposure'!V28</f>
        <v>3.5</v>
      </c>
      <c r="I29" s="183">
        <f>'Hazard &amp; Exposure'!W28</f>
        <v>3.5</v>
      </c>
      <c r="J29" s="182">
        <f>'Hazard &amp; Exposure'!AC28</f>
        <v>4</v>
      </c>
      <c r="K29" s="181">
        <f>'Hazard &amp; Exposure'!Z28</f>
        <v>0.8</v>
      </c>
      <c r="L29" s="183">
        <f>'Hazard &amp; Exposure'!AD28</f>
        <v>2.4</v>
      </c>
      <c r="M29" s="183">
        <f t="shared" si="4"/>
        <v>3</v>
      </c>
      <c r="N29" s="184">
        <f>Vulnerability!F28</f>
        <v>5.8</v>
      </c>
      <c r="O29" s="178">
        <f>Vulnerability!I28</f>
        <v>5.5</v>
      </c>
      <c r="P29" s="185">
        <f>Vulnerability!P28</f>
        <v>7.9</v>
      </c>
      <c r="Q29" s="183">
        <f>Vulnerability!Q28</f>
        <v>6.3</v>
      </c>
      <c r="R29" s="184">
        <f>Vulnerability!V28</f>
        <v>3.5</v>
      </c>
      <c r="S29" s="177">
        <f>Vulnerability!AD28</f>
        <v>2.2000000000000002</v>
      </c>
      <c r="T29" s="177">
        <f>Vulnerability!AG28</f>
        <v>3.1</v>
      </c>
      <c r="U29" s="177">
        <f>Vulnerability!AJ28</f>
        <v>0.7</v>
      </c>
      <c r="V29" s="177">
        <f>Vulnerability!AM28</f>
        <v>0</v>
      </c>
      <c r="W29" s="177">
        <f>Vulnerability!AP28</f>
        <v>1.9</v>
      </c>
      <c r="X29" s="185">
        <f>Vulnerability!AQ28</f>
        <v>1.6</v>
      </c>
      <c r="Y29" s="183">
        <f>Vulnerability!AR28</f>
        <v>2.6</v>
      </c>
      <c r="Z29" s="183">
        <f t="shared" si="5"/>
        <v>4.7</v>
      </c>
      <c r="AA29" s="186">
        <f>'Lack of Coping Capacity'!G28</f>
        <v>4.8</v>
      </c>
      <c r="AB29" s="187">
        <f>'Lack of Coping Capacity'!J28</f>
        <v>6.3</v>
      </c>
      <c r="AC29" s="183">
        <f>'Lack of Coping Capacity'!K28</f>
        <v>5.6</v>
      </c>
      <c r="AD29" s="186">
        <f>'Lack of Coping Capacity'!P28</f>
        <v>5.9</v>
      </c>
      <c r="AE29" s="179">
        <f>'Lack of Coping Capacity'!S28</f>
        <v>4.7</v>
      </c>
      <c r="AF29" s="187">
        <f>'Lack of Coping Capacity'!X28</f>
        <v>6.1</v>
      </c>
      <c r="AG29" s="183">
        <f>'Lack of Coping Capacity'!Y28</f>
        <v>5.6</v>
      </c>
      <c r="AH29" s="183">
        <f t="shared" si="6"/>
        <v>5.6</v>
      </c>
      <c r="AI29" s="188">
        <f t="shared" si="7"/>
        <v>4.3</v>
      </c>
    </row>
    <row r="30" spans="1:35" ht="16.5" customHeight="1" x14ac:dyDescent="0.25">
      <c r="A30" s="141" t="s">
        <v>7</v>
      </c>
      <c r="B30" s="116" t="s">
        <v>732</v>
      </c>
      <c r="C30" s="116" t="s">
        <v>6</v>
      </c>
      <c r="D30" s="98" t="s">
        <v>475</v>
      </c>
      <c r="E30" s="176">
        <f>'Hazard &amp; Exposure'!S29</f>
        <v>3.2</v>
      </c>
      <c r="F30" s="176">
        <f>'Hazard &amp; Exposure'!T29</f>
        <v>3</v>
      </c>
      <c r="G30" s="176">
        <f>'Hazard &amp; Exposure'!U29</f>
        <v>2.1</v>
      </c>
      <c r="H30" s="181">
        <f>'Hazard &amp; Exposure'!V29</f>
        <v>3</v>
      </c>
      <c r="I30" s="183">
        <f>'Hazard &amp; Exposure'!W29</f>
        <v>2.8</v>
      </c>
      <c r="J30" s="182">
        <f>'Hazard &amp; Exposure'!AC29</f>
        <v>0</v>
      </c>
      <c r="K30" s="181">
        <f>'Hazard &amp; Exposure'!Z29</f>
        <v>0.8</v>
      </c>
      <c r="L30" s="183">
        <f>'Hazard &amp; Exposure'!AD29</f>
        <v>0.4</v>
      </c>
      <c r="M30" s="183">
        <f t="shared" si="4"/>
        <v>1.7</v>
      </c>
      <c r="N30" s="184">
        <f>Vulnerability!F29</f>
        <v>8</v>
      </c>
      <c r="O30" s="178">
        <f>Vulnerability!I29</f>
        <v>5.5</v>
      </c>
      <c r="P30" s="185">
        <f>Vulnerability!P29</f>
        <v>7.9</v>
      </c>
      <c r="Q30" s="183">
        <f>Vulnerability!Q29</f>
        <v>7.4</v>
      </c>
      <c r="R30" s="184">
        <f>Vulnerability!V29</f>
        <v>0</v>
      </c>
      <c r="S30" s="177">
        <f>Vulnerability!AD29</f>
        <v>1.9</v>
      </c>
      <c r="T30" s="177">
        <f>Vulnerability!AG29</f>
        <v>3.7</v>
      </c>
      <c r="U30" s="177">
        <f>Vulnerability!AJ29</f>
        <v>3.1</v>
      </c>
      <c r="V30" s="177">
        <f>Vulnerability!AM29</f>
        <v>0</v>
      </c>
      <c r="W30" s="177">
        <f>Vulnerability!AP29</f>
        <v>6.2</v>
      </c>
      <c r="X30" s="185">
        <f>Vulnerability!AQ29</f>
        <v>3.3</v>
      </c>
      <c r="Y30" s="183">
        <f>Vulnerability!AR29</f>
        <v>1.8</v>
      </c>
      <c r="Z30" s="183">
        <f t="shared" si="5"/>
        <v>5.2</v>
      </c>
      <c r="AA30" s="186">
        <f>'Lack of Coping Capacity'!G29</f>
        <v>4.8</v>
      </c>
      <c r="AB30" s="187">
        <f>'Lack of Coping Capacity'!J29</f>
        <v>6.3</v>
      </c>
      <c r="AC30" s="183">
        <f>'Lack of Coping Capacity'!K29</f>
        <v>5.6</v>
      </c>
      <c r="AD30" s="186">
        <f>'Lack of Coping Capacity'!P29</f>
        <v>7.3</v>
      </c>
      <c r="AE30" s="179">
        <f>'Lack of Coping Capacity'!S29</f>
        <v>5.2</v>
      </c>
      <c r="AF30" s="187">
        <f>'Lack of Coping Capacity'!X29</f>
        <v>5.9</v>
      </c>
      <c r="AG30" s="183">
        <f>'Lack of Coping Capacity'!Y29</f>
        <v>6.1</v>
      </c>
      <c r="AH30" s="183">
        <f t="shared" si="6"/>
        <v>5.9</v>
      </c>
      <c r="AI30" s="188">
        <f t="shared" si="7"/>
        <v>3.7</v>
      </c>
    </row>
    <row r="31" spans="1:35" ht="16.5" customHeight="1" x14ac:dyDescent="0.25">
      <c r="A31" s="141" t="s">
        <v>7</v>
      </c>
      <c r="B31" s="116" t="s">
        <v>734</v>
      </c>
      <c r="C31" s="116" t="s">
        <v>6</v>
      </c>
      <c r="D31" s="98" t="s">
        <v>737</v>
      </c>
      <c r="E31" s="176">
        <f>'Hazard &amp; Exposure'!S30</f>
        <v>0</v>
      </c>
      <c r="F31" s="176">
        <f>'Hazard &amp; Exposure'!T30</f>
        <v>0</v>
      </c>
      <c r="G31" s="176">
        <f>'Hazard &amp; Exposure'!U30</f>
        <v>2.5</v>
      </c>
      <c r="H31" s="181">
        <f>'Hazard &amp; Exposure'!V30</f>
        <v>3.5</v>
      </c>
      <c r="I31" s="183">
        <f>'Hazard &amp; Exposure'!W30</f>
        <v>1.6</v>
      </c>
      <c r="J31" s="182">
        <f>'Hazard &amp; Exposure'!AC30</f>
        <v>0</v>
      </c>
      <c r="K31" s="181">
        <f>'Hazard &amp; Exposure'!Z30</f>
        <v>0.8</v>
      </c>
      <c r="L31" s="183">
        <f>'Hazard &amp; Exposure'!AD30</f>
        <v>0.4</v>
      </c>
      <c r="M31" s="183">
        <f t="shared" si="4"/>
        <v>1</v>
      </c>
      <c r="N31" s="184">
        <f>Vulnerability!F30</f>
        <v>5.3</v>
      </c>
      <c r="O31" s="178">
        <f>Vulnerability!I30</f>
        <v>5.5</v>
      </c>
      <c r="P31" s="185">
        <f>Vulnerability!P30</f>
        <v>7.9</v>
      </c>
      <c r="Q31" s="183">
        <f>Vulnerability!Q30</f>
        <v>6</v>
      </c>
      <c r="R31" s="184">
        <f>Vulnerability!V30</f>
        <v>0</v>
      </c>
      <c r="S31" s="177">
        <f>Vulnerability!AD30</f>
        <v>2.2000000000000002</v>
      </c>
      <c r="T31" s="177">
        <f>Vulnerability!AG30</f>
        <v>2.7</v>
      </c>
      <c r="U31" s="177">
        <f>Vulnerability!AJ30</f>
        <v>1.3</v>
      </c>
      <c r="V31" s="177">
        <f>Vulnerability!AM30</f>
        <v>0</v>
      </c>
      <c r="W31" s="177">
        <f>Vulnerability!AP30</f>
        <v>0.4</v>
      </c>
      <c r="X31" s="185">
        <f>Vulnerability!AQ30</f>
        <v>1.4</v>
      </c>
      <c r="Y31" s="183">
        <f>Vulnerability!AR30</f>
        <v>0.7</v>
      </c>
      <c r="Z31" s="183">
        <f t="shared" si="5"/>
        <v>3.8</v>
      </c>
      <c r="AA31" s="186">
        <f>'Lack of Coping Capacity'!G30</f>
        <v>4.8</v>
      </c>
      <c r="AB31" s="187">
        <f>'Lack of Coping Capacity'!J30</f>
        <v>6.3</v>
      </c>
      <c r="AC31" s="183">
        <f>'Lack of Coping Capacity'!K30</f>
        <v>5.6</v>
      </c>
      <c r="AD31" s="186">
        <f>'Lack of Coping Capacity'!P30</f>
        <v>4.8</v>
      </c>
      <c r="AE31" s="179">
        <f>'Lack of Coping Capacity'!S30</f>
        <v>2.9</v>
      </c>
      <c r="AF31" s="187">
        <f>'Lack of Coping Capacity'!X30</f>
        <v>6.2</v>
      </c>
      <c r="AG31" s="183">
        <f>'Lack of Coping Capacity'!Y30</f>
        <v>4.5999999999999996</v>
      </c>
      <c r="AH31" s="183">
        <f t="shared" si="6"/>
        <v>5.0999999999999996</v>
      </c>
      <c r="AI31" s="188">
        <f t="shared" si="7"/>
        <v>2.7</v>
      </c>
    </row>
    <row r="32" spans="1:35" ht="16.5" customHeight="1" x14ac:dyDescent="0.25">
      <c r="A32" s="141" t="s">
        <v>7</v>
      </c>
      <c r="B32" s="116" t="s">
        <v>735</v>
      </c>
      <c r="C32" s="116" t="s">
        <v>6</v>
      </c>
      <c r="D32" s="98" t="s">
        <v>476</v>
      </c>
      <c r="E32" s="176">
        <f>'Hazard &amp; Exposure'!S31</f>
        <v>2.5</v>
      </c>
      <c r="F32" s="176">
        <f>'Hazard &amp; Exposure'!T31</f>
        <v>1</v>
      </c>
      <c r="G32" s="176">
        <f>'Hazard &amp; Exposure'!U31</f>
        <v>2.6</v>
      </c>
      <c r="H32" s="181">
        <f>'Hazard &amp; Exposure'!V31</f>
        <v>3</v>
      </c>
      <c r="I32" s="183">
        <f>'Hazard &amp; Exposure'!W31</f>
        <v>2.2999999999999998</v>
      </c>
      <c r="J32" s="182">
        <f>'Hazard &amp; Exposure'!AC31</f>
        <v>0</v>
      </c>
      <c r="K32" s="181">
        <f>'Hazard &amp; Exposure'!Z31</f>
        <v>0.8</v>
      </c>
      <c r="L32" s="183">
        <f>'Hazard &amp; Exposure'!AD31</f>
        <v>0.4</v>
      </c>
      <c r="M32" s="183">
        <f t="shared" si="4"/>
        <v>1.4</v>
      </c>
      <c r="N32" s="184">
        <f>Vulnerability!F31</f>
        <v>7.2</v>
      </c>
      <c r="O32" s="178">
        <f>Vulnerability!I31</f>
        <v>5.5</v>
      </c>
      <c r="P32" s="185">
        <f>Vulnerability!P31</f>
        <v>7.9</v>
      </c>
      <c r="Q32" s="183">
        <f>Vulnerability!Q31</f>
        <v>7</v>
      </c>
      <c r="R32" s="184">
        <f>Vulnerability!V31</f>
        <v>0</v>
      </c>
      <c r="S32" s="177">
        <f>Vulnerability!AD31</f>
        <v>1.5</v>
      </c>
      <c r="T32" s="177">
        <f>Vulnerability!AG31</f>
        <v>3.5</v>
      </c>
      <c r="U32" s="177">
        <f>Vulnerability!AJ31</f>
        <v>3.8</v>
      </c>
      <c r="V32" s="177">
        <f>Vulnerability!AM31</f>
        <v>0</v>
      </c>
      <c r="W32" s="177">
        <f>Vulnerability!AP31</f>
        <v>0.7</v>
      </c>
      <c r="X32" s="185">
        <f>Vulnerability!AQ31</f>
        <v>2</v>
      </c>
      <c r="Y32" s="183">
        <f>Vulnerability!AR31</f>
        <v>1</v>
      </c>
      <c r="Z32" s="183">
        <f t="shared" si="5"/>
        <v>4.7</v>
      </c>
      <c r="AA32" s="186">
        <f>'Lack of Coping Capacity'!G31</f>
        <v>4.8</v>
      </c>
      <c r="AB32" s="187">
        <f>'Lack of Coping Capacity'!J31</f>
        <v>6.3</v>
      </c>
      <c r="AC32" s="183">
        <f>'Lack of Coping Capacity'!K31</f>
        <v>5.6</v>
      </c>
      <c r="AD32" s="186">
        <f>'Lack of Coping Capacity'!P31</f>
        <v>6.9</v>
      </c>
      <c r="AE32" s="179">
        <f>'Lack of Coping Capacity'!S31</f>
        <v>4.8</v>
      </c>
      <c r="AF32" s="187">
        <f>'Lack of Coping Capacity'!X31</f>
        <v>5.4</v>
      </c>
      <c r="AG32" s="183">
        <f>'Lack of Coping Capacity'!Y31</f>
        <v>5.7</v>
      </c>
      <c r="AH32" s="183">
        <f t="shared" si="6"/>
        <v>5.7</v>
      </c>
      <c r="AI32" s="188">
        <f t="shared" si="7"/>
        <v>3.3</v>
      </c>
    </row>
    <row r="33" spans="1:35" ht="16.5" customHeight="1" x14ac:dyDescent="0.25">
      <c r="A33" s="141" t="s">
        <v>7</v>
      </c>
      <c r="B33" s="116" t="s">
        <v>736</v>
      </c>
      <c r="C33" s="116" t="s">
        <v>6</v>
      </c>
      <c r="D33" s="98" t="s">
        <v>738</v>
      </c>
      <c r="E33" s="176">
        <f>'Hazard &amp; Exposure'!S32</f>
        <v>3.2</v>
      </c>
      <c r="F33" s="176">
        <f>'Hazard &amp; Exposure'!T32</f>
        <v>8.3000000000000007</v>
      </c>
      <c r="G33" s="176">
        <f>'Hazard &amp; Exposure'!U32</f>
        <v>3.4</v>
      </c>
      <c r="H33" s="181">
        <f>'Hazard &amp; Exposure'!V32</f>
        <v>3</v>
      </c>
      <c r="I33" s="183">
        <f>'Hazard &amp; Exposure'!W32</f>
        <v>5</v>
      </c>
      <c r="J33" s="182">
        <f>'Hazard &amp; Exposure'!AC32</f>
        <v>0</v>
      </c>
      <c r="K33" s="181">
        <f>'Hazard &amp; Exposure'!Z32</f>
        <v>0.8</v>
      </c>
      <c r="L33" s="183">
        <f>'Hazard &amp; Exposure'!AD32</f>
        <v>0.4</v>
      </c>
      <c r="M33" s="183">
        <f t="shared" si="4"/>
        <v>3</v>
      </c>
      <c r="N33" s="184">
        <f>Vulnerability!F32</f>
        <v>9.1</v>
      </c>
      <c r="O33" s="178">
        <f>Vulnerability!I32</f>
        <v>5.5</v>
      </c>
      <c r="P33" s="185">
        <f>Vulnerability!P32</f>
        <v>7.9</v>
      </c>
      <c r="Q33" s="183">
        <f>Vulnerability!Q32</f>
        <v>7.9</v>
      </c>
      <c r="R33" s="184">
        <f>Vulnerability!V32</f>
        <v>0</v>
      </c>
      <c r="S33" s="177">
        <f>Vulnerability!AD32</f>
        <v>2.1</v>
      </c>
      <c r="T33" s="177">
        <f>Vulnerability!AG32</f>
        <v>5.4</v>
      </c>
      <c r="U33" s="177">
        <f>Vulnerability!AJ32</f>
        <v>4.8</v>
      </c>
      <c r="V33" s="177">
        <f>Vulnerability!AM32</f>
        <v>0</v>
      </c>
      <c r="W33" s="177">
        <f>Vulnerability!AP32</f>
        <v>5.8</v>
      </c>
      <c r="X33" s="185">
        <f>Vulnerability!AQ32</f>
        <v>3.9</v>
      </c>
      <c r="Y33" s="183">
        <f>Vulnerability!AR32</f>
        <v>2.2000000000000002</v>
      </c>
      <c r="Z33" s="183">
        <f t="shared" si="5"/>
        <v>5.8</v>
      </c>
      <c r="AA33" s="186">
        <f>'Lack of Coping Capacity'!G32</f>
        <v>4.8</v>
      </c>
      <c r="AB33" s="187">
        <f>'Lack of Coping Capacity'!J32</f>
        <v>6.3</v>
      </c>
      <c r="AC33" s="183">
        <f>'Lack of Coping Capacity'!K32</f>
        <v>5.6</v>
      </c>
      <c r="AD33" s="186">
        <f>'Lack of Coping Capacity'!P32</f>
        <v>7.5</v>
      </c>
      <c r="AE33" s="179">
        <f>'Lack of Coping Capacity'!S32</f>
        <v>6.4</v>
      </c>
      <c r="AF33" s="187">
        <f>'Lack of Coping Capacity'!X32</f>
        <v>5.4</v>
      </c>
      <c r="AG33" s="183">
        <f>'Lack of Coping Capacity'!Y32</f>
        <v>6.4</v>
      </c>
      <c r="AH33" s="183">
        <f t="shared" si="6"/>
        <v>6</v>
      </c>
      <c r="AI33" s="188">
        <f t="shared" si="7"/>
        <v>4.7</v>
      </c>
    </row>
    <row r="34" spans="1:35" ht="16.5" customHeight="1" thickBot="1" x14ac:dyDescent="0.3">
      <c r="A34" s="141" t="s">
        <v>7</v>
      </c>
      <c r="B34" s="116" t="s">
        <v>733</v>
      </c>
      <c r="C34" s="116" t="s">
        <v>6</v>
      </c>
      <c r="D34" s="98" t="s">
        <v>474</v>
      </c>
      <c r="E34" s="176">
        <f>'Hazard &amp; Exposure'!S33</f>
        <v>2.5</v>
      </c>
      <c r="F34" s="176">
        <f>'Hazard &amp; Exposure'!T33</f>
        <v>3</v>
      </c>
      <c r="G34" s="176">
        <f>'Hazard &amp; Exposure'!U33</f>
        <v>6</v>
      </c>
      <c r="H34" s="181">
        <f>'Hazard &amp; Exposure'!V33</f>
        <v>2.5</v>
      </c>
      <c r="I34" s="183">
        <f>'Hazard &amp; Exposure'!W33</f>
        <v>3.7</v>
      </c>
      <c r="J34" s="182">
        <f>'Hazard &amp; Exposure'!AC33</f>
        <v>0</v>
      </c>
      <c r="K34" s="181">
        <f>'Hazard &amp; Exposure'!Z33</f>
        <v>0.8</v>
      </c>
      <c r="L34" s="183">
        <f>'Hazard &amp; Exposure'!AD33</f>
        <v>0.4</v>
      </c>
      <c r="M34" s="183">
        <f t="shared" si="4"/>
        <v>2.2000000000000002</v>
      </c>
      <c r="N34" s="184">
        <f>Vulnerability!F33</f>
        <v>6.9</v>
      </c>
      <c r="O34" s="178">
        <f>Vulnerability!I33</f>
        <v>5.5</v>
      </c>
      <c r="P34" s="185">
        <f>Vulnerability!P33</f>
        <v>7.9</v>
      </c>
      <c r="Q34" s="183">
        <f>Vulnerability!Q33</f>
        <v>6.8</v>
      </c>
      <c r="R34" s="184">
        <f>Vulnerability!V33</f>
        <v>0</v>
      </c>
      <c r="S34" s="177">
        <f>Vulnerability!AD33</f>
        <v>1.3</v>
      </c>
      <c r="T34" s="177">
        <f>Vulnerability!AG33</f>
        <v>4.2</v>
      </c>
      <c r="U34" s="177">
        <f>Vulnerability!AJ33</f>
        <v>1.4</v>
      </c>
      <c r="V34" s="177">
        <f>Vulnerability!AM33</f>
        <v>0</v>
      </c>
      <c r="W34" s="177">
        <f>Vulnerability!AP33</f>
        <v>3.7</v>
      </c>
      <c r="X34" s="185">
        <f>Vulnerability!AQ33</f>
        <v>2.2999999999999998</v>
      </c>
      <c r="Y34" s="183">
        <f>Vulnerability!AR33</f>
        <v>1.2</v>
      </c>
      <c r="Z34" s="183">
        <f t="shared" si="5"/>
        <v>4.5999999999999996</v>
      </c>
      <c r="AA34" s="186">
        <f>'Lack of Coping Capacity'!G33</f>
        <v>4.8</v>
      </c>
      <c r="AB34" s="187">
        <f>'Lack of Coping Capacity'!J33</f>
        <v>6.3</v>
      </c>
      <c r="AC34" s="183">
        <f>'Lack of Coping Capacity'!K33</f>
        <v>5.6</v>
      </c>
      <c r="AD34" s="186">
        <f>'Lack of Coping Capacity'!P33</f>
        <v>6.8</v>
      </c>
      <c r="AE34" s="179">
        <f>'Lack of Coping Capacity'!S33</f>
        <v>5.0999999999999996</v>
      </c>
      <c r="AF34" s="187">
        <f>'Lack of Coping Capacity'!X33</f>
        <v>5.4</v>
      </c>
      <c r="AG34" s="183">
        <f>'Lack of Coping Capacity'!Y33</f>
        <v>5.8</v>
      </c>
      <c r="AH34" s="183">
        <f t="shared" si="6"/>
        <v>5.7</v>
      </c>
      <c r="AI34" s="188">
        <f t="shared" si="7"/>
        <v>3.9</v>
      </c>
    </row>
    <row r="35" spans="1:35" ht="16.5" customHeight="1" x14ac:dyDescent="0.25">
      <c r="A35" s="138" t="s">
        <v>9</v>
      </c>
      <c r="B35" s="139" t="s">
        <v>359</v>
      </c>
      <c r="C35" s="139" t="s">
        <v>8</v>
      </c>
      <c r="D35" s="140" t="s">
        <v>487</v>
      </c>
      <c r="E35" s="176">
        <f>'Hazard &amp; Exposure'!S34</f>
        <v>0.7</v>
      </c>
      <c r="F35" s="176">
        <f>'Hazard &amp; Exposure'!T34</f>
        <v>5</v>
      </c>
      <c r="G35" s="176">
        <f>'Hazard &amp; Exposure'!U34</f>
        <v>0.5</v>
      </c>
      <c r="H35" s="181">
        <f>'Hazard &amp; Exposure'!V34</f>
        <v>6.1</v>
      </c>
      <c r="I35" s="183">
        <f>'Hazard &amp; Exposure'!W34</f>
        <v>3.5</v>
      </c>
      <c r="J35" s="182">
        <f>'Hazard &amp; Exposure'!AC34</f>
        <v>4</v>
      </c>
      <c r="K35" s="181">
        <f>'Hazard &amp; Exposure'!Z34</f>
        <v>9.4</v>
      </c>
      <c r="L35" s="183">
        <f>'Hazard &amp; Exposure'!AD34</f>
        <v>6.7</v>
      </c>
      <c r="M35" s="183">
        <f t="shared" si="4"/>
        <v>5.3</v>
      </c>
      <c r="N35" s="184">
        <f>Vulnerability!F34</f>
        <v>5.7</v>
      </c>
      <c r="O35" s="178">
        <f>Vulnerability!I34</f>
        <v>5.2</v>
      </c>
      <c r="P35" s="185">
        <f>Vulnerability!P34</f>
        <v>4.7</v>
      </c>
      <c r="Q35" s="183">
        <f>Vulnerability!Q34</f>
        <v>5.3</v>
      </c>
      <c r="R35" s="184">
        <f>Vulnerability!V34</f>
        <v>2.9</v>
      </c>
      <c r="S35" s="177">
        <f>Vulnerability!AD34</f>
        <v>3</v>
      </c>
      <c r="T35" s="177">
        <f>Vulnerability!AG34</f>
        <v>2.7</v>
      </c>
      <c r="U35" s="177">
        <f>Vulnerability!AJ34</f>
        <v>2.8</v>
      </c>
      <c r="V35" s="177">
        <f>Vulnerability!AM34</f>
        <v>0</v>
      </c>
      <c r="W35" s="177">
        <f>Vulnerability!AP34</f>
        <v>0.2</v>
      </c>
      <c r="X35" s="185">
        <f>Vulnerability!AQ34</f>
        <v>1.8</v>
      </c>
      <c r="Y35" s="183">
        <f>Vulnerability!AR34</f>
        <v>2.4</v>
      </c>
      <c r="Z35" s="183">
        <f t="shared" si="5"/>
        <v>4</v>
      </c>
      <c r="AA35" s="186">
        <f>'Lack of Coping Capacity'!G34</f>
        <v>6.7</v>
      </c>
      <c r="AB35" s="187">
        <f>'Lack of Coping Capacity'!J34</f>
        <v>6.9</v>
      </c>
      <c r="AC35" s="183">
        <f>'Lack of Coping Capacity'!K34</f>
        <v>6.8</v>
      </c>
      <c r="AD35" s="186">
        <f>'Lack of Coping Capacity'!P34</f>
        <v>5.2</v>
      </c>
      <c r="AE35" s="179">
        <f>'Lack of Coping Capacity'!S34</f>
        <v>2.2999999999999998</v>
      </c>
      <c r="AF35" s="187">
        <f>'Lack of Coping Capacity'!X34</f>
        <v>6.3</v>
      </c>
      <c r="AG35" s="183">
        <f>'Lack of Coping Capacity'!Y34</f>
        <v>4.5999999999999996</v>
      </c>
      <c r="AH35" s="183">
        <f t="shared" si="6"/>
        <v>5.8</v>
      </c>
      <c r="AI35" s="188">
        <f t="shared" si="7"/>
        <v>5</v>
      </c>
    </row>
    <row r="36" spans="1:35" ht="16.5" customHeight="1" x14ac:dyDescent="0.25">
      <c r="A36" s="141" t="s">
        <v>9</v>
      </c>
      <c r="B36" s="116" t="s">
        <v>357</v>
      </c>
      <c r="C36" s="116" t="s">
        <v>8</v>
      </c>
      <c r="D36" s="98" t="s">
        <v>485</v>
      </c>
      <c r="E36" s="176">
        <f>'Hazard &amp; Exposure'!S35</f>
        <v>4.7</v>
      </c>
      <c r="F36" s="176">
        <f>'Hazard &amp; Exposure'!T35</f>
        <v>9</v>
      </c>
      <c r="G36" s="176">
        <f>'Hazard &amp; Exposure'!U35</f>
        <v>2.8</v>
      </c>
      <c r="H36" s="181">
        <f>'Hazard &amp; Exposure'!V35</f>
        <v>7.6</v>
      </c>
      <c r="I36" s="183">
        <f>'Hazard &amp; Exposure'!W35</f>
        <v>6.7</v>
      </c>
      <c r="J36" s="182">
        <f>'Hazard &amp; Exposure'!AC35</f>
        <v>8</v>
      </c>
      <c r="K36" s="181">
        <f>'Hazard &amp; Exposure'!Z35</f>
        <v>9.4</v>
      </c>
      <c r="L36" s="183">
        <f>'Hazard &amp; Exposure'!AD35</f>
        <v>8</v>
      </c>
      <c r="M36" s="183">
        <f t="shared" si="4"/>
        <v>7.4</v>
      </c>
      <c r="N36" s="184">
        <f>Vulnerability!F35</f>
        <v>9.3000000000000007</v>
      </c>
      <c r="O36" s="178">
        <f>Vulnerability!I35</f>
        <v>4.7</v>
      </c>
      <c r="P36" s="185">
        <f>Vulnerability!P35</f>
        <v>4.7</v>
      </c>
      <c r="Q36" s="183">
        <f>Vulnerability!Q35</f>
        <v>7</v>
      </c>
      <c r="R36" s="184">
        <f>Vulnerability!V35</f>
        <v>8.1999999999999993</v>
      </c>
      <c r="S36" s="177">
        <f>Vulnerability!AD35</f>
        <v>4.3</v>
      </c>
      <c r="T36" s="177">
        <f>Vulnerability!AG35</f>
        <v>4.9000000000000004</v>
      </c>
      <c r="U36" s="177">
        <f>Vulnerability!AJ35</f>
        <v>4.7</v>
      </c>
      <c r="V36" s="177">
        <f>Vulnerability!AM35</f>
        <v>0.1</v>
      </c>
      <c r="W36" s="177">
        <f>Vulnerability!AP35</f>
        <v>5.9</v>
      </c>
      <c r="X36" s="185">
        <f>Vulnerability!AQ35</f>
        <v>4.2</v>
      </c>
      <c r="Y36" s="183">
        <f>Vulnerability!AR35</f>
        <v>6.6</v>
      </c>
      <c r="Z36" s="183">
        <f t="shared" si="5"/>
        <v>6.8</v>
      </c>
      <c r="AA36" s="186">
        <f>'Lack of Coping Capacity'!G35</f>
        <v>6.7</v>
      </c>
      <c r="AB36" s="187">
        <f>'Lack of Coping Capacity'!J35</f>
        <v>6.9</v>
      </c>
      <c r="AC36" s="183">
        <f>'Lack of Coping Capacity'!K35</f>
        <v>6.8</v>
      </c>
      <c r="AD36" s="186">
        <f>'Lack of Coping Capacity'!P35</f>
        <v>7.3</v>
      </c>
      <c r="AE36" s="179">
        <f>'Lack of Coping Capacity'!S35</f>
        <v>5.7</v>
      </c>
      <c r="AF36" s="187">
        <f>'Lack of Coping Capacity'!X35</f>
        <v>8.9</v>
      </c>
      <c r="AG36" s="183">
        <f>'Lack of Coping Capacity'!Y35</f>
        <v>7.3</v>
      </c>
      <c r="AH36" s="183">
        <f t="shared" si="6"/>
        <v>7.1</v>
      </c>
      <c r="AI36" s="188">
        <f t="shared" si="7"/>
        <v>7.1</v>
      </c>
    </row>
    <row r="37" spans="1:35" ht="16.5" customHeight="1" x14ac:dyDescent="0.25">
      <c r="A37" s="141" t="s">
        <v>9</v>
      </c>
      <c r="B37" s="116" t="s">
        <v>351</v>
      </c>
      <c r="C37" s="116" t="s">
        <v>8</v>
      </c>
      <c r="D37" s="98" t="s">
        <v>479</v>
      </c>
      <c r="E37" s="176">
        <f>'Hazard &amp; Exposure'!S36</f>
        <v>1.6</v>
      </c>
      <c r="F37" s="176">
        <f>'Hazard &amp; Exposure'!T36</f>
        <v>6.5</v>
      </c>
      <c r="G37" s="176">
        <f>'Hazard &amp; Exposure'!U36</f>
        <v>5.2</v>
      </c>
      <c r="H37" s="181">
        <f>'Hazard &amp; Exposure'!V36</f>
        <v>4.8</v>
      </c>
      <c r="I37" s="183">
        <f>'Hazard &amp; Exposure'!W36</f>
        <v>4.8</v>
      </c>
      <c r="J37" s="182">
        <f>'Hazard &amp; Exposure'!AC36</f>
        <v>4</v>
      </c>
      <c r="K37" s="181">
        <f>'Hazard &amp; Exposure'!Z36</f>
        <v>9.4</v>
      </c>
      <c r="L37" s="183">
        <f>'Hazard &amp; Exposure'!AD36</f>
        <v>6.7</v>
      </c>
      <c r="M37" s="183">
        <f t="shared" si="4"/>
        <v>5.8</v>
      </c>
      <c r="N37" s="184">
        <f>Vulnerability!F36</f>
        <v>8.6999999999999993</v>
      </c>
      <c r="O37" s="178">
        <f>Vulnerability!I36</f>
        <v>5.4</v>
      </c>
      <c r="P37" s="185">
        <f>Vulnerability!P36</f>
        <v>4.7</v>
      </c>
      <c r="Q37" s="183">
        <f>Vulnerability!Q36</f>
        <v>6.9</v>
      </c>
      <c r="R37" s="184">
        <f>Vulnerability!V36</f>
        <v>4.5</v>
      </c>
      <c r="S37" s="177">
        <f>Vulnerability!AD36</f>
        <v>2.8</v>
      </c>
      <c r="T37" s="177">
        <f>Vulnerability!AG36</f>
        <v>5.9</v>
      </c>
      <c r="U37" s="177">
        <f>Vulnerability!AJ36</f>
        <v>2.6</v>
      </c>
      <c r="V37" s="177">
        <f>Vulnerability!AM36</f>
        <v>0.1</v>
      </c>
      <c r="W37" s="177">
        <f>Vulnerability!AP36</f>
        <v>0.1</v>
      </c>
      <c r="X37" s="185">
        <f>Vulnerability!AQ36</f>
        <v>2.6</v>
      </c>
      <c r="Y37" s="183">
        <f>Vulnerability!AR36</f>
        <v>3.6</v>
      </c>
      <c r="Z37" s="183">
        <f t="shared" si="5"/>
        <v>5.5</v>
      </c>
      <c r="AA37" s="186">
        <f>'Lack of Coping Capacity'!G36</f>
        <v>6.7</v>
      </c>
      <c r="AB37" s="187">
        <f>'Lack of Coping Capacity'!J36</f>
        <v>6.9</v>
      </c>
      <c r="AC37" s="183">
        <f>'Lack of Coping Capacity'!K36</f>
        <v>6.8</v>
      </c>
      <c r="AD37" s="186">
        <f>'Lack of Coping Capacity'!P36</f>
        <v>7</v>
      </c>
      <c r="AE37" s="179">
        <f>'Lack of Coping Capacity'!S36</f>
        <v>4.7</v>
      </c>
      <c r="AF37" s="187">
        <f>'Lack of Coping Capacity'!X36</f>
        <v>8.1</v>
      </c>
      <c r="AG37" s="183">
        <f>'Lack of Coping Capacity'!Y36</f>
        <v>6.6</v>
      </c>
      <c r="AH37" s="183">
        <f t="shared" si="6"/>
        <v>6.7</v>
      </c>
      <c r="AI37" s="188">
        <f t="shared" si="7"/>
        <v>6</v>
      </c>
    </row>
    <row r="38" spans="1:35" ht="16.5" customHeight="1" x14ac:dyDescent="0.25">
      <c r="A38" s="141" t="s">
        <v>9</v>
      </c>
      <c r="B38" s="116" t="s">
        <v>358</v>
      </c>
      <c r="C38" s="116" t="s">
        <v>8</v>
      </c>
      <c r="D38" s="98" t="s">
        <v>486</v>
      </c>
      <c r="E38" s="176">
        <f>'Hazard &amp; Exposure'!S37</f>
        <v>4.0999999999999996</v>
      </c>
      <c r="F38" s="176">
        <f>'Hazard &amp; Exposure'!T37</f>
        <v>1</v>
      </c>
      <c r="G38" s="176">
        <f>'Hazard &amp; Exposure'!U37</f>
        <v>0</v>
      </c>
      <c r="H38" s="181">
        <f>'Hazard &amp; Exposure'!V37</f>
        <v>6.5</v>
      </c>
      <c r="I38" s="183">
        <f>'Hazard &amp; Exposure'!W37</f>
        <v>3.3</v>
      </c>
      <c r="J38" s="182">
        <f>'Hazard &amp; Exposure'!AC37</f>
        <v>8</v>
      </c>
      <c r="K38" s="181">
        <f>'Hazard &amp; Exposure'!Z37</f>
        <v>9.4</v>
      </c>
      <c r="L38" s="183">
        <f>'Hazard &amp; Exposure'!AD37</f>
        <v>8</v>
      </c>
      <c r="M38" s="183">
        <f t="shared" si="4"/>
        <v>6.2</v>
      </c>
      <c r="N38" s="184">
        <f>Vulnerability!F37</f>
        <v>8.5</v>
      </c>
      <c r="O38" s="178">
        <f>Vulnerability!I37</f>
        <v>5.7</v>
      </c>
      <c r="P38" s="185">
        <f>Vulnerability!P37</f>
        <v>4.7</v>
      </c>
      <c r="Q38" s="183">
        <f>Vulnerability!Q37</f>
        <v>6.9</v>
      </c>
      <c r="R38" s="184">
        <f>Vulnerability!V37</f>
        <v>4.5999999999999996</v>
      </c>
      <c r="S38" s="177">
        <f>Vulnerability!AD37</f>
        <v>2.9</v>
      </c>
      <c r="T38" s="177">
        <f>Vulnerability!AG37</f>
        <v>1.5</v>
      </c>
      <c r="U38" s="177">
        <f>Vulnerability!AJ37</f>
        <v>0</v>
      </c>
      <c r="V38" s="177">
        <f>Vulnerability!AM37</f>
        <v>0.1</v>
      </c>
      <c r="W38" s="177">
        <f>Vulnerability!AP37</f>
        <v>5.6</v>
      </c>
      <c r="X38" s="185">
        <f>Vulnerability!AQ37</f>
        <v>2.2999999999999998</v>
      </c>
      <c r="Y38" s="183">
        <f>Vulnerability!AR37</f>
        <v>3.5</v>
      </c>
      <c r="Z38" s="183">
        <f t="shared" si="5"/>
        <v>5.4</v>
      </c>
      <c r="AA38" s="186">
        <f>'Lack of Coping Capacity'!G37</f>
        <v>6.7</v>
      </c>
      <c r="AB38" s="187">
        <f>'Lack of Coping Capacity'!J37</f>
        <v>6.9</v>
      </c>
      <c r="AC38" s="183">
        <f>'Lack of Coping Capacity'!K37</f>
        <v>6.8</v>
      </c>
      <c r="AD38" s="186">
        <f>'Lack of Coping Capacity'!P37</f>
        <v>6.6</v>
      </c>
      <c r="AE38" s="179">
        <f>'Lack of Coping Capacity'!S37</f>
        <v>5.0999999999999996</v>
      </c>
      <c r="AF38" s="187">
        <f>'Lack of Coping Capacity'!X37</f>
        <v>9.9</v>
      </c>
      <c r="AG38" s="183">
        <f>'Lack of Coping Capacity'!Y37</f>
        <v>7.2</v>
      </c>
      <c r="AH38" s="183">
        <f t="shared" si="6"/>
        <v>7</v>
      </c>
      <c r="AI38" s="188">
        <f t="shared" si="7"/>
        <v>6.2</v>
      </c>
    </row>
    <row r="39" spans="1:35" ht="16.5" customHeight="1" x14ac:dyDescent="0.25">
      <c r="A39" s="141" t="s">
        <v>9</v>
      </c>
      <c r="B39" s="116" t="s">
        <v>352</v>
      </c>
      <c r="C39" s="116" t="s">
        <v>8</v>
      </c>
      <c r="D39" s="98" t="s">
        <v>480</v>
      </c>
      <c r="E39" s="176">
        <f>'Hazard &amp; Exposure'!S38</f>
        <v>2.5</v>
      </c>
      <c r="F39" s="176">
        <f>'Hazard &amp; Exposure'!T38</f>
        <v>5.7</v>
      </c>
      <c r="G39" s="176">
        <f>'Hazard &amp; Exposure'!U38</f>
        <v>5.6</v>
      </c>
      <c r="H39" s="181">
        <f>'Hazard &amp; Exposure'!V38</f>
        <v>5.0999999999999996</v>
      </c>
      <c r="I39" s="183">
        <f>'Hazard &amp; Exposure'!W38</f>
        <v>4.8</v>
      </c>
      <c r="J39" s="182">
        <f>'Hazard &amp; Exposure'!AC38</f>
        <v>5</v>
      </c>
      <c r="K39" s="181">
        <f>'Hazard &amp; Exposure'!Z38</f>
        <v>9.4</v>
      </c>
      <c r="L39" s="183">
        <f>'Hazard &amp; Exposure'!AD38</f>
        <v>7.2</v>
      </c>
      <c r="M39" s="183">
        <f t="shared" si="4"/>
        <v>6.1</v>
      </c>
      <c r="N39" s="184">
        <f>Vulnerability!F38</f>
        <v>8.6</v>
      </c>
      <c r="O39" s="178">
        <f>Vulnerability!I38</f>
        <v>5.2</v>
      </c>
      <c r="P39" s="185">
        <f>Vulnerability!P38</f>
        <v>4.7</v>
      </c>
      <c r="Q39" s="183">
        <f>Vulnerability!Q38</f>
        <v>6.8</v>
      </c>
      <c r="R39" s="184">
        <f>Vulnerability!V38</f>
        <v>2.1</v>
      </c>
      <c r="S39" s="177">
        <f>Vulnerability!AD38</f>
        <v>3.2</v>
      </c>
      <c r="T39" s="177">
        <f>Vulnerability!AG38</f>
        <v>6.2</v>
      </c>
      <c r="U39" s="177">
        <f>Vulnerability!AJ38</f>
        <v>2.1</v>
      </c>
      <c r="V39" s="177">
        <f>Vulnerability!AM38</f>
        <v>0.1</v>
      </c>
      <c r="W39" s="177">
        <f>Vulnerability!AP38</f>
        <v>0.5</v>
      </c>
      <c r="X39" s="185">
        <f>Vulnerability!AQ38</f>
        <v>2.7</v>
      </c>
      <c r="Y39" s="183">
        <f>Vulnerability!AR38</f>
        <v>2.4</v>
      </c>
      <c r="Z39" s="183">
        <f t="shared" si="5"/>
        <v>5</v>
      </c>
      <c r="AA39" s="186">
        <f>'Lack of Coping Capacity'!G38</f>
        <v>6.7</v>
      </c>
      <c r="AB39" s="187">
        <f>'Lack of Coping Capacity'!J38</f>
        <v>6.9</v>
      </c>
      <c r="AC39" s="183">
        <f>'Lack of Coping Capacity'!K38</f>
        <v>6.8</v>
      </c>
      <c r="AD39" s="186">
        <f>'Lack of Coping Capacity'!P38</f>
        <v>6.4</v>
      </c>
      <c r="AE39" s="179">
        <f>'Lack of Coping Capacity'!S38</f>
        <v>5.6</v>
      </c>
      <c r="AF39" s="187">
        <f>'Lack of Coping Capacity'!X38</f>
        <v>7.6</v>
      </c>
      <c r="AG39" s="183">
        <f>'Lack of Coping Capacity'!Y38</f>
        <v>6.5</v>
      </c>
      <c r="AH39" s="183">
        <f t="shared" si="6"/>
        <v>6.7</v>
      </c>
      <c r="AI39" s="188">
        <f t="shared" si="7"/>
        <v>5.9</v>
      </c>
    </row>
    <row r="40" spans="1:35" ht="16.5" customHeight="1" x14ac:dyDescent="0.25">
      <c r="A40" s="141" t="s">
        <v>9</v>
      </c>
      <c r="B40" s="116" t="s">
        <v>355</v>
      </c>
      <c r="C40" s="116" t="s">
        <v>8</v>
      </c>
      <c r="D40" s="98" t="s">
        <v>483</v>
      </c>
      <c r="E40" s="176">
        <f>'Hazard &amp; Exposure'!S39</f>
        <v>3.8</v>
      </c>
      <c r="F40" s="176">
        <f>'Hazard &amp; Exposure'!T39</f>
        <v>9.4</v>
      </c>
      <c r="G40" s="176">
        <f>'Hazard &amp; Exposure'!U39</f>
        <v>4.9000000000000004</v>
      </c>
      <c r="H40" s="181">
        <f>'Hazard &amp; Exposure'!V39</f>
        <v>6.6</v>
      </c>
      <c r="I40" s="183">
        <f>'Hazard &amp; Exposure'!W39</f>
        <v>6.8</v>
      </c>
      <c r="J40" s="182">
        <f>'Hazard &amp; Exposure'!AC39</f>
        <v>10</v>
      </c>
      <c r="K40" s="181">
        <f>'Hazard &amp; Exposure'!Z39</f>
        <v>9.4</v>
      </c>
      <c r="L40" s="183">
        <f>'Hazard &amp; Exposure'!AD39</f>
        <v>10</v>
      </c>
      <c r="M40" s="183">
        <f t="shared" si="4"/>
        <v>8.9</v>
      </c>
      <c r="N40" s="184">
        <f>Vulnerability!F39</f>
        <v>9.3000000000000007</v>
      </c>
      <c r="O40" s="178">
        <f>Vulnerability!I39</f>
        <v>5.2</v>
      </c>
      <c r="P40" s="185">
        <f>Vulnerability!P39</f>
        <v>4.7</v>
      </c>
      <c r="Q40" s="183">
        <f>Vulnerability!Q39</f>
        <v>7.1</v>
      </c>
      <c r="R40" s="184">
        <f>Vulnerability!V39</f>
        <v>6.3</v>
      </c>
      <c r="S40" s="177">
        <f>Vulnerability!AD39</f>
        <v>3</v>
      </c>
      <c r="T40" s="177">
        <f>Vulnerability!AG39</f>
        <v>4.5</v>
      </c>
      <c r="U40" s="177">
        <f>Vulnerability!AJ39</f>
        <v>2</v>
      </c>
      <c r="V40" s="177">
        <f>Vulnerability!AM39</f>
        <v>0</v>
      </c>
      <c r="W40" s="177">
        <f>Vulnerability!AP39</f>
        <v>5.0999999999999996</v>
      </c>
      <c r="X40" s="185">
        <f>Vulnerability!AQ39</f>
        <v>3.1</v>
      </c>
      <c r="Y40" s="183">
        <f>Vulnerability!AR39</f>
        <v>4.9000000000000004</v>
      </c>
      <c r="Z40" s="183">
        <f t="shared" si="5"/>
        <v>6.1</v>
      </c>
      <c r="AA40" s="186">
        <f>'Lack of Coping Capacity'!G39</f>
        <v>6.7</v>
      </c>
      <c r="AB40" s="187">
        <f>'Lack of Coping Capacity'!J39</f>
        <v>6.9</v>
      </c>
      <c r="AC40" s="183">
        <f>'Lack of Coping Capacity'!K39</f>
        <v>6.8</v>
      </c>
      <c r="AD40" s="186">
        <f>'Lack of Coping Capacity'!P39</f>
        <v>6.9</v>
      </c>
      <c r="AE40" s="179">
        <f>'Lack of Coping Capacity'!S39</f>
        <v>5.9</v>
      </c>
      <c r="AF40" s="187">
        <f>'Lack of Coping Capacity'!X39</f>
        <v>7.7</v>
      </c>
      <c r="AG40" s="183">
        <f>'Lack of Coping Capacity'!Y39</f>
        <v>6.8</v>
      </c>
      <c r="AH40" s="183">
        <f t="shared" si="6"/>
        <v>6.8</v>
      </c>
      <c r="AI40" s="188">
        <f t="shared" si="7"/>
        <v>7.2</v>
      </c>
    </row>
    <row r="41" spans="1:35" ht="16.5" customHeight="1" x14ac:dyDescent="0.25">
      <c r="A41" s="141" t="s">
        <v>9</v>
      </c>
      <c r="B41" s="116" t="s">
        <v>354</v>
      </c>
      <c r="C41" s="116" t="s">
        <v>8</v>
      </c>
      <c r="D41" s="98" t="s">
        <v>482</v>
      </c>
      <c r="E41" s="176">
        <f>'Hazard &amp; Exposure'!S40</f>
        <v>1.3</v>
      </c>
      <c r="F41" s="176">
        <f>'Hazard &amp; Exposure'!T40</f>
        <v>8.4</v>
      </c>
      <c r="G41" s="176">
        <f>'Hazard &amp; Exposure'!U40</f>
        <v>9</v>
      </c>
      <c r="H41" s="181">
        <f>'Hazard &amp; Exposure'!V40</f>
        <v>5.6</v>
      </c>
      <c r="I41" s="183">
        <f>'Hazard &amp; Exposure'!W40</f>
        <v>6.9</v>
      </c>
      <c r="J41" s="182">
        <f>'Hazard &amp; Exposure'!AC40</f>
        <v>6</v>
      </c>
      <c r="K41" s="181">
        <f>'Hazard &amp; Exposure'!Z40</f>
        <v>9.4</v>
      </c>
      <c r="L41" s="183">
        <f>'Hazard &amp; Exposure'!AD40</f>
        <v>7.7</v>
      </c>
      <c r="M41" s="183">
        <f t="shared" si="4"/>
        <v>7.3</v>
      </c>
      <c r="N41" s="184">
        <f>Vulnerability!F40</f>
        <v>8.5</v>
      </c>
      <c r="O41" s="178">
        <f>Vulnerability!I40</f>
        <v>5.4</v>
      </c>
      <c r="P41" s="185">
        <f>Vulnerability!P40</f>
        <v>4.7</v>
      </c>
      <c r="Q41" s="183">
        <f>Vulnerability!Q40</f>
        <v>6.8</v>
      </c>
      <c r="R41" s="184">
        <f>Vulnerability!V40</f>
        <v>4.9000000000000004</v>
      </c>
      <c r="S41" s="177">
        <f>Vulnerability!AD40</f>
        <v>2.9</v>
      </c>
      <c r="T41" s="177">
        <f>Vulnerability!AG40</f>
        <v>7.4</v>
      </c>
      <c r="U41" s="177">
        <f>Vulnerability!AJ40</f>
        <v>3.1</v>
      </c>
      <c r="V41" s="177">
        <f>Vulnerability!AM40</f>
        <v>0</v>
      </c>
      <c r="W41" s="177">
        <f>Vulnerability!AP40</f>
        <v>0.9</v>
      </c>
      <c r="X41" s="185">
        <f>Vulnerability!AQ40</f>
        <v>3.4</v>
      </c>
      <c r="Y41" s="183">
        <f>Vulnerability!AR40</f>
        <v>4.2</v>
      </c>
      <c r="Z41" s="183">
        <f t="shared" si="5"/>
        <v>5.7</v>
      </c>
      <c r="AA41" s="186">
        <f>'Lack of Coping Capacity'!G40</f>
        <v>6.7</v>
      </c>
      <c r="AB41" s="187">
        <f>'Lack of Coping Capacity'!J40</f>
        <v>6.9</v>
      </c>
      <c r="AC41" s="183">
        <f>'Lack of Coping Capacity'!K40</f>
        <v>6.8</v>
      </c>
      <c r="AD41" s="186">
        <f>'Lack of Coping Capacity'!P40</f>
        <v>6.3</v>
      </c>
      <c r="AE41" s="179">
        <f>'Lack of Coping Capacity'!S40</f>
        <v>6</v>
      </c>
      <c r="AF41" s="187">
        <f>'Lack of Coping Capacity'!X40</f>
        <v>6.8</v>
      </c>
      <c r="AG41" s="183">
        <f>'Lack of Coping Capacity'!Y40</f>
        <v>6.4</v>
      </c>
      <c r="AH41" s="183">
        <f t="shared" si="6"/>
        <v>6.6</v>
      </c>
      <c r="AI41" s="188">
        <f t="shared" si="7"/>
        <v>6.5</v>
      </c>
    </row>
    <row r="42" spans="1:35" ht="16.5" customHeight="1" x14ac:dyDescent="0.25">
      <c r="A42" s="141" t="s">
        <v>9</v>
      </c>
      <c r="B42" s="116" t="s">
        <v>353</v>
      </c>
      <c r="C42" s="116" t="s">
        <v>8</v>
      </c>
      <c r="D42" s="98" t="s">
        <v>481</v>
      </c>
      <c r="E42" s="176">
        <f>'Hazard &amp; Exposure'!S41</f>
        <v>0.6</v>
      </c>
      <c r="F42" s="176">
        <f>'Hazard &amp; Exposure'!T41</f>
        <v>4.0999999999999996</v>
      </c>
      <c r="G42" s="176">
        <f>'Hazard &amp; Exposure'!U41</f>
        <v>4.4000000000000004</v>
      </c>
      <c r="H42" s="181">
        <f>'Hazard &amp; Exposure'!V41</f>
        <v>4.8</v>
      </c>
      <c r="I42" s="183">
        <f>'Hazard &amp; Exposure'!W41</f>
        <v>3.6</v>
      </c>
      <c r="J42" s="182">
        <f>'Hazard &amp; Exposure'!AC41</f>
        <v>4</v>
      </c>
      <c r="K42" s="181">
        <f>'Hazard &amp; Exposure'!Z41</f>
        <v>9.4</v>
      </c>
      <c r="L42" s="183">
        <f>'Hazard &amp; Exposure'!AD41</f>
        <v>6.7</v>
      </c>
      <c r="M42" s="183">
        <f t="shared" si="4"/>
        <v>5.4</v>
      </c>
      <c r="N42" s="184">
        <f>Vulnerability!F41</f>
        <v>8.9</v>
      </c>
      <c r="O42" s="178">
        <f>Vulnerability!I41</f>
        <v>5.8</v>
      </c>
      <c r="P42" s="185">
        <f>Vulnerability!P41</f>
        <v>4.7</v>
      </c>
      <c r="Q42" s="183">
        <f>Vulnerability!Q41</f>
        <v>7.1</v>
      </c>
      <c r="R42" s="184">
        <f>Vulnerability!V41</f>
        <v>2.2999999999999998</v>
      </c>
      <c r="S42" s="177">
        <f>Vulnerability!AD41</f>
        <v>2.7</v>
      </c>
      <c r="T42" s="177">
        <f>Vulnerability!AG41</f>
        <v>6.6</v>
      </c>
      <c r="U42" s="177">
        <f>Vulnerability!AJ41</f>
        <v>1.3</v>
      </c>
      <c r="V42" s="177">
        <f>Vulnerability!AM41</f>
        <v>0.1</v>
      </c>
      <c r="W42" s="177">
        <f>Vulnerability!AP41</f>
        <v>0.3</v>
      </c>
      <c r="X42" s="185">
        <f>Vulnerability!AQ41</f>
        <v>2.6</v>
      </c>
      <c r="Y42" s="183">
        <f>Vulnerability!AR41</f>
        <v>2.5</v>
      </c>
      <c r="Z42" s="183">
        <f t="shared" si="5"/>
        <v>5.2</v>
      </c>
      <c r="AA42" s="186">
        <f>'Lack of Coping Capacity'!G41</f>
        <v>6.7</v>
      </c>
      <c r="AB42" s="187">
        <f>'Lack of Coping Capacity'!J41</f>
        <v>6.9</v>
      </c>
      <c r="AC42" s="183">
        <f>'Lack of Coping Capacity'!K41</f>
        <v>6.8</v>
      </c>
      <c r="AD42" s="186">
        <f>'Lack of Coping Capacity'!P41</f>
        <v>6.1</v>
      </c>
      <c r="AE42" s="179">
        <f>'Lack of Coping Capacity'!S41</f>
        <v>6.2</v>
      </c>
      <c r="AF42" s="187">
        <f>'Lack of Coping Capacity'!X41</f>
        <v>7.6</v>
      </c>
      <c r="AG42" s="183">
        <f>'Lack of Coping Capacity'!Y41</f>
        <v>6.6</v>
      </c>
      <c r="AH42" s="183">
        <f t="shared" si="6"/>
        <v>6.7</v>
      </c>
      <c r="AI42" s="188">
        <f t="shared" si="7"/>
        <v>5.7</v>
      </c>
    </row>
    <row r="43" spans="1:35" ht="16.5" customHeight="1" thickBot="1" x14ac:dyDescent="0.3">
      <c r="A43" s="142" t="s">
        <v>9</v>
      </c>
      <c r="B43" s="116" t="s">
        <v>356</v>
      </c>
      <c r="C43" s="143" t="s">
        <v>8</v>
      </c>
      <c r="D43" s="144" t="s">
        <v>484</v>
      </c>
      <c r="E43" s="176">
        <f>'Hazard &amp; Exposure'!S42</f>
        <v>4.4000000000000004</v>
      </c>
      <c r="F43" s="176">
        <f>'Hazard &amp; Exposure'!T42</f>
        <v>9.1</v>
      </c>
      <c r="G43" s="176">
        <f>'Hazard &amp; Exposure'!U42</f>
        <v>5</v>
      </c>
      <c r="H43" s="181">
        <f>'Hazard &amp; Exposure'!V42</f>
        <v>6.6</v>
      </c>
      <c r="I43" s="183">
        <f>'Hazard &amp; Exposure'!W42</f>
        <v>6.7</v>
      </c>
      <c r="J43" s="182">
        <f>'Hazard &amp; Exposure'!AC42</f>
        <v>8</v>
      </c>
      <c r="K43" s="181">
        <f>'Hazard &amp; Exposure'!Z42</f>
        <v>9.4</v>
      </c>
      <c r="L43" s="183">
        <f>'Hazard &amp; Exposure'!AD42</f>
        <v>8</v>
      </c>
      <c r="M43" s="183">
        <f t="shared" si="4"/>
        <v>7.4</v>
      </c>
      <c r="N43" s="184">
        <f>Vulnerability!F42</f>
        <v>9.3000000000000007</v>
      </c>
      <c r="O43" s="178">
        <f>Vulnerability!I42</f>
        <v>4.5</v>
      </c>
      <c r="P43" s="185">
        <f>Vulnerability!P42</f>
        <v>4.7</v>
      </c>
      <c r="Q43" s="183">
        <f>Vulnerability!Q42</f>
        <v>7</v>
      </c>
      <c r="R43" s="184">
        <f>Vulnerability!V42</f>
        <v>7.6</v>
      </c>
      <c r="S43" s="177">
        <f>Vulnerability!AD42</f>
        <v>2.9</v>
      </c>
      <c r="T43" s="177">
        <f>Vulnerability!AG42</f>
        <v>6.7</v>
      </c>
      <c r="U43" s="177">
        <f>Vulnerability!AJ42</f>
        <v>3.2</v>
      </c>
      <c r="V43" s="177">
        <f>Vulnerability!AM42</f>
        <v>0.1</v>
      </c>
      <c r="W43" s="177">
        <f>Vulnerability!AP42</f>
        <v>4.0999999999999996</v>
      </c>
      <c r="X43" s="185">
        <f>Vulnerability!AQ42</f>
        <v>3.7</v>
      </c>
      <c r="Y43" s="183">
        <f>Vulnerability!AR42</f>
        <v>6</v>
      </c>
      <c r="Z43" s="183">
        <f t="shared" si="5"/>
        <v>6.5</v>
      </c>
      <c r="AA43" s="186">
        <f>'Lack of Coping Capacity'!G42</f>
        <v>6.7</v>
      </c>
      <c r="AB43" s="187">
        <f>'Lack of Coping Capacity'!J42</f>
        <v>6.9</v>
      </c>
      <c r="AC43" s="183">
        <f>'Lack of Coping Capacity'!K42</f>
        <v>6.8</v>
      </c>
      <c r="AD43" s="186">
        <f>'Lack of Coping Capacity'!P42</f>
        <v>6.9</v>
      </c>
      <c r="AE43" s="179">
        <f>'Lack of Coping Capacity'!S42</f>
        <v>4.3</v>
      </c>
      <c r="AF43" s="187">
        <f>'Lack of Coping Capacity'!X42</f>
        <v>8.5</v>
      </c>
      <c r="AG43" s="183">
        <f>'Lack of Coping Capacity'!Y42</f>
        <v>6.6</v>
      </c>
      <c r="AH43" s="183">
        <f t="shared" si="6"/>
        <v>6.7</v>
      </c>
      <c r="AI43" s="188">
        <f t="shared" si="7"/>
        <v>6.9</v>
      </c>
    </row>
    <row r="44" spans="1:35" ht="16.5" customHeight="1" x14ac:dyDescent="0.25">
      <c r="A44" s="138" t="s">
        <v>11</v>
      </c>
      <c r="B44" s="139" t="s">
        <v>366</v>
      </c>
      <c r="C44" s="139" t="s">
        <v>10</v>
      </c>
      <c r="D44" s="140" t="s">
        <v>494</v>
      </c>
      <c r="E44" s="176">
        <f>'Hazard &amp; Exposure'!S43</f>
        <v>2.8</v>
      </c>
      <c r="F44" s="176">
        <f>'Hazard &amp; Exposure'!T43</f>
        <v>2</v>
      </c>
      <c r="G44" s="176">
        <f>'Hazard &amp; Exposure'!U43</f>
        <v>0.2</v>
      </c>
      <c r="H44" s="181">
        <f>'Hazard &amp; Exposure'!V43</f>
        <v>8.4</v>
      </c>
      <c r="I44" s="183">
        <f>'Hazard &amp; Exposure'!W43</f>
        <v>4.2</v>
      </c>
      <c r="J44" s="182">
        <f>'Hazard &amp; Exposure'!AC43</f>
        <v>0</v>
      </c>
      <c r="K44" s="181">
        <f>'Hazard &amp; Exposure'!Z43</f>
        <v>3.2</v>
      </c>
      <c r="L44" s="183">
        <f>'Hazard &amp; Exposure'!AD43</f>
        <v>1.6</v>
      </c>
      <c r="M44" s="183">
        <f t="shared" si="4"/>
        <v>3</v>
      </c>
      <c r="N44" s="184">
        <f>Vulnerability!F43</f>
        <v>4.9000000000000004</v>
      </c>
      <c r="O44" s="178">
        <f>Vulnerability!I43</f>
        <v>5.0999999999999996</v>
      </c>
      <c r="P44" s="185">
        <f>Vulnerability!P43</f>
        <v>2.6</v>
      </c>
      <c r="Q44" s="183">
        <f>Vulnerability!Q43</f>
        <v>4.4000000000000004</v>
      </c>
      <c r="R44" s="184">
        <f>Vulnerability!V43</f>
        <v>0</v>
      </c>
      <c r="S44" s="177">
        <f>Vulnerability!AD43</f>
        <v>1.6</v>
      </c>
      <c r="T44" s="177">
        <f>Vulnerability!AG43</f>
        <v>3.6</v>
      </c>
      <c r="U44" s="177">
        <f>Vulnerability!AJ43</f>
        <v>0.8</v>
      </c>
      <c r="V44" s="177">
        <f>Vulnerability!AM43</f>
        <v>10</v>
      </c>
      <c r="W44" s="177">
        <f>Vulnerability!AP43</f>
        <v>2.5</v>
      </c>
      <c r="X44" s="185">
        <f>Vulnerability!AQ43</f>
        <v>5.2</v>
      </c>
      <c r="Y44" s="183">
        <f>Vulnerability!AR43</f>
        <v>3</v>
      </c>
      <c r="Z44" s="183">
        <f t="shared" si="5"/>
        <v>3.7</v>
      </c>
      <c r="AA44" s="186">
        <f>'Lack of Coping Capacity'!G43</f>
        <v>5.4</v>
      </c>
      <c r="AB44" s="187">
        <f>'Lack of Coping Capacity'!J43</f>
        <v>6.9</v>
      </c>
      <c r="AC44" s="183">
        <f>'Lack of Coping Capacity'!K43</f>
        <v>6.2</v>
      </c>
      <c r="AD44" s="186">
        <f>'Lack of Coping Capacity'!P43</f>
        <v>5.9</v>
      </c>
      <c r="AE44" s="179">
        <f>'Lack of Coping Capacity'!S43</f>
        <v>7.3</v>
      </c>
      <c r="AF44" s="187">
        <f>'Lack of Coping Capacity'!X43</f>
        <v>6.5</v>
      </c>
      <c r="AG44" s="183">
        <f>'Lack of Coping Capacity'!Y43</f>
        <v>6.6</v>
      </c>
      <c r="AH44" s="183">
        <f t="shared" si="6"/>
        <v>6.4</v>
      </c>
      <c r="AI44" s="188">
        <f t="shared" si="7"/>
        <v>4.0999999999999996</v>
      </c>
    </row>
    <row r="45" spans="1:35" ht="16.5" customHeight="1" x14ac:dyDescent="0.25">
      <c r="A45" s="141" t="s">
        <v>11</v>
      </c>
      <c r="B45" s="116" t="s">
        <v>362</v>
      </c>
      <c r="C45" s="116" t="s">
        <v>10</v>
      </c>
      <c r="D45" s="98" t="s">
        <v>490</v>
      </c>
      <c r="E45" s="176">
        <f>'Hazard &amp; Exposure'!S44</f>
        <v>4.4000000000000004</v>
      </c>
      <c r="F45" s="176">
        <f>'Hazard &amp; Exposure'!T44</f>
        <v>8.6999999999999993</v>
      </c>
      <c r="G45" s="176">
        <f>'Hazard &amp; Exposure'!U44</f>
        <v>6.8</v>
      </c>
      <c r="H45" s="181">
        <f>'Hazard &amp; Exposure'!V44</f>
        <v>8.6</v>
      </c>
      <c r="I45" s="183">
        <f>'Hazard &amp; Exposure'!W44</f>
        <v>7.5</v>
      </c>
      <c r="J45" s="182">
        <f>'Hazard &amp; Exposure'!AC44</f>
        <v>0</v>
      </c>
      <c r="K45" s="181">
        <f>'Hazard &amp; Exposure'!Z44</f>
        <v>3.2</v>
      </c>
      <c r="L45" s="183">
        <f>'Hazard &amp; Exposure'!AD44</f>
        <v>1.6</v>
      </c>
      <c r="M45" s="183">
        <f t="shared" si="4"/>
        <v>5.3</v>
      </c>
      <c r="N45" s="184">
        <f>Vulnerability!F44</f>
        <v>6.8</v>
      </c>
      <c r="O45" s="178">
        <f>Vulnerability!I44</f>
        <v>5.0999999999999996</v>
      </c>
      <c r="P45" s="185">
        <f>Vulnerability!P44</f>
        <v>2.6</v>
      </c>
      <c r="Q45" s="183">
        <f>Vulnerability!Q44</f>
        <v>5.3</v>
      </c>
      <c r="R45" s="184">
        <f>Vulnerability!V44</f>
        <v>0</v>
      </c>
      <c r="S45" s="177">
        <f>Vulnerability!AD44</f>
        <v>1.6</v>
      </c>
      <c r="T45" s="177">
        <f>Vulnerability!AG44</f>
        <v>5.8</v>
      </c>
      <c r="U45" s="177">
        <f>Vulnerability!AJ44</f>
        <v>5</v>
      </c>
      <c r="V45" s="177">
        <f>Vulnerability!AM44</f>
        <v>10</v>
      </c>
      <c r="W45" s="177">
        <f>Vulnerability!AP44</f>
        <v>10</v>
      </c>
      <c r="X45" s="185">
        <f>Vulnerability!AQ44</f>
        <v>7.8</v>
      </c>
      <c r="Y45" s="183">
        <f>Vulnerability!AR44</f>
        <v>5</v>
      </c>
      <c r="Z45" s="183">
        <f t="shared" si="5"/>
        <v>5.2</v>
      </c>
      <c r="AA45" s="186">
        <f>'Lack of Coping Capacity'!G44</f>
        <v>5.4</v>
      </c>
      <c r="AB45" s="187">
        <f>'Lack of Coping Capacity'!J44</f>
        <v>6.9</v>
      </c>
      <c r="AC45" s="183">
        <f>'Lack of Coping Capacity'!K44</f>
        <v>6.2</v>
      </c>
      <c r="AD45" s="186">
        <f>'Lack of Coping Capacity'!P44</f>
        <v>7.1</v>
      </c>
      <c r="AE45" s="179">
        <f>'Lack of Coping Capacity'!S44</f>
        <v>8.3000000000000007</v>
      </c>
      <c r="AF45" s="187">
        <f>'Lack of Coping Capacity'!X44</f>
        <v>7.7</v>
      </c>
      <c r="AG45" s="183">
        <f>'Lack of Coping Capacity'!Y44</f>
        <v>7.7</v>
      </c>
      <c r="AH45" s="183">
        <f t="shared" si="6"/>
        <v>7</v>
      </c>
      <c r="AI45" s="188">
        <f t="shared" si="7"/>
        <v>5.8</v>
      </c>
    </row>
    <row r="46" spans="1:35" ht="16.5" customHeight="1" x14ac:dyDescent="0.25">
      <c r="A46" s="141" t="s">
        <v>11</v>
      </c>
      <c r="B46" s="116" t="s">
        <v>364</v>
      </c>
      <c r="C46" s="116" t="s">
        <v>10</v>
      </c>
      <c r="D46" s="98" t="s">
        <v>492</v>
      </c>
      <c r="E46" s="176">
        <f>'Hazard &amp; Exposure'!S45</f>
        <v>4.0999999999999996</v>
      </c>
      <c r="F46" s="176">
        <f>'Hazard &amp; Exposure'!T45</f>
        <v>8.8000000000000007</v>
      </c>
      <c r="G46" s="176">
        <f>'Hazard &amp; Exposure'!U45</f>
        <v>3.5</v>
      </c>
      <c r="H46" s="181">
        <f>'Hazard &amp; Exposure'!V45</f>
        <v>9.1999999999999993</v>
      </c>
      <c r="I46" s="183">
        <f>'Hazard &amp; Exposure'!W45</f>
        <v>7.2</v>
      </c>
      <c r="J46" s="182">
        <f>'Hazard &amp; Exposure'!AC45</f>
        <v>0</v>
      </c>
      <c r="K46" s="181">
        <f>'Hazard &amp; Exposure'!Z45</f>
        <v>3.2</v>
      </c>
      <c r="L46" s="183">
        <f>'Hazard &amp; Exposure'!AD45</f>
        <v>1.6</v>
      </c>
      <c r="M46" s="183">
        <f t="shared" si="4"/>
        <v>5</v>
      </c>
      <c r="N46" s="184">
        <f>Vulnerability!F45</f>
        <v>6.5</v>
      </c>
      <c r="O46" s="178">
        <f>Vulnerability!I45</f>
        <v>5.0999999999999996</v>
      </c>
      <c r="P46" s="185">
        <f>Vulnerability!P45</f>
        <v>2.6</v>
      </c>
      <c r="Q46" s="183">
        <f>Vulnerability!Q45</f>
        <v>5.2</v>
      </c>
      <c r="R46" s="184">
        <f>Vulnerability!V45</f>
        <v>0</v>
      </c>
      <c r="S46" s="177">
        <f>Vulnerability!AD45</f>
        <v>1.6</v>
      </c>
      <c r="T46" s="177">
        <f>Vulnerability!AG45</f>
        <v>3.3</v>
      </c>
      <c r="U46" s="177">
        <f>Vulnerability!AJ45</f>
        <v>5.3</v>
      </c>
      <c r="V46" s="177">
        <f>Vulnerability!AM45</f>
        <v>10</v>
      </c>
      <c r="W46" s="177">
        <f>Vulnerability!AP45</f>
        <v>10</v>
      </c>
      <c r="X46" s="185">
        <f>Vulnerability!AQ45</f>
        <v>7.6</v>
      </c>
      <c r="Y46" s="183">
        <f>Vulnerability!AR45</f>
        <v>4.9000000000000004</v>
      </c>
      <c r="Z46" s="183">
        <f t="shared" si="5"/>
        <v>5.0999999999999996</v>
      </c>
      <c r="AA46" s="186">
        <f>'Lack of Coping Capacity'!G45</f>
        <v>5.4</v>
      </c>
      <c r="AB46" s="187">
        <f>'Lack of Coping Capacity'!J45</f>
        <v>6.9</v>
      </c>
      <c r="AC46" s="183">
        <f>'Lack of Coping Capacity'!K45</f>
        <v>6.2</v>
      </c>
      <c r="AD46" s="186">
        <f>'Lack of Coping Capacity'!P45</f>
        <v>7.2</v>
      </c>
      <c r="AE46" s="179">
        <f>'Lack of Coping Capacity'!S45</f>
        <v>6.2</v>
      </c>
      <c r="AF46" s="187">
        <f>'Lack of Coping Capacity'!X45</f>
        <v>6.6</v>
      </c>
      <c r="AG46" s="183">
        <f>'Lack of Coping Capacity'!Y45</f>
        <v>6.7</v>
      </c>
      <c r="AH46" s="183">
        <f t="shared" si="6"/>
        <v>6.5</v>
      </c>
      <c r="AI46" s="188">
        <f t="shared" si="7"/>
        <v>5.5</v>
      </c>
    </row>
    <row r="47" spans="1:35" ht="16.5" customHeight="1" x14ac:dyDescent="0.25">
      <c r="A47" s="141" t="s">
        <v>11</v>
      </c>
      <c r="B47" s="116" t="s">
        <v>367</v>
      </c>
      <c r="C47" s="116" t="s">
        <v>10</v>
      </c>
      <c r="D47" s="98" t="s">
        <v>495</v>
      </c>
      <c r="E47" s="176">
        <f>'Hazard &amp; Exposure'!S46</f>
        <v>0.9</v>
      </c>
      <c r="F47" s="176">
        <f>'Hazard &amp; Exposure'!T46</f>
        <v>0</v>
      </c>
      <c r="G47" s="176">
        <f>'Hazard &amp; Exposure'!U46</f>
        <v>0</v>
      </c>
      <c r="H47" s="181">
        <f>'Hazard &amp; Exposure'!V46</f>
        <v>8.4</v>
      </c>
      <c r="I47" s="183">
        <f>'Hazard &amp; Exposure'!W46</f>
        <v>3.5</v>
      </c>
      <c r="J47" s="182">
        <f>'Hazard &amp; Exposure'!AC46</f>
        <v>0</v>
      </c>
      <c r="K47" s="181">
        <f>'Hazard &amp; Exposure'!Z46</f>
        <v>3.2</v>
      </c>
      <c r="L47" s="183">
        <f>'Hazard &amp; Exposure'!AD46</f>
        <v>1.6</v>
      </c>
      <c r="M47" s="183">
        <f t="shared" si="4"/>
        <v>2.6</v>
      </c>
      <c r="N47" s="184">
        <f>Vulnerability!F46</f>
        <v>4</v>
      </c>
      <c r="O47" s="178">
        <f>Vulnerability!I46</f>
        <v>5.0999999999999996</v>
      </c>
      <c r="P47" s="185">
        <f>Vulnerability!P46</f>
        <v>2.6</v>
      </c>
      <c r="Q47" s="183">
        <f>Vulnerability!Q46</f>
        <v>3.9</v>
      </c>
      <c r="R47" s="184">
        <f>Vulnerability!V46</f>
        <v>0</v>
      </c>
      <c r="S47" s="177">
        <f>Vulnerability!AD46</f>
        <v>1.6</v>
      </c>
      <c r="T47" s="177">
        <f>Vulnerability!AG46</f>
        <v>2.5</v>
      </c>
      <c r="U47" s="177">
        <f>Vulnerability!AJ46</f>
        <v>0</v>
      </c>
      <c r="V47" s="177">
        <f>Vulnerability!AM46</f>
        <v>10</v>
      </c>
      <c r="W47" s="177">
        <f>Vulnerability!AP46</f>
        <v>0.5</v>
      </c>
      <c r="X47" s="185">
        <f>Vulnerability!AQ46</f>
        <v>4.7</v>
      </c>
      <c r="Y47" s="183">
        <f>Vulnerability!AR46</f>
        <v>2.7</v>
      </c>
      <c r="Z47" s="183">
        <f t="shared" si="5"/>
        <v>3.3</v>
      </c>
      <c r="AA47" s="186">
        <f>'Lack of Coping Capacity'!G46</f>
        <v>5.4</v>
      </c>
      <c r="AB47" s="187">
        <f>'Lack of Coping Capacity'!J46</f>
        <v>6.9</v>
      </c>
      <c r="AC47" s="183">
        <f>'Lack of Coping Capacity'!K46</f>
        <v>6.2</v>
      </c>
      <c r="AD47" s="186">
        <f>'Lack of Coping Capacity'!P46</f>
        <v>4.5</v>
      </c>
      <c r="AE47" s="179">
        <f>'Lack of Coping Capacity'!S46</f>
        <v>0.7</v>
      </c>
      <c r="AF47" s="187">
        <f>'Lack of Coping Capacity'!X46</f>
        <v>5.0999999999999996</v>
      </c>
      <c r="AG47" s="183">
        <f>'Lack of Coping Capacity'!Y46</f>
        <v>3.4</v>
      </c>
      <c r="AH47" s="183">
        <f t="shared" si="6"/>
        <v>5</v>
      </c>
      <c r="AI47" s="188">
        <f t="shared" si="7"/>
        <v>3.5</v>
      </c>
    </row>
    <row r="48" spans="1:35" ht="16.5" customHeight="1" x14ac:dyDescent="0.25">
      <c r="A48" s="141" t="s">
        <v>11</v>
      </c>
      <c r="B48" s="116" t="s">
        <v>363</v>
      </c>
      <c r="C48" s="116" t="s">
        <v>10</v>
      </c>
      <c r="D48" s="98" t="s">
        <v>491</v>
      </c>
      <c r="E48" s="176">
        <f>'Hazard &amp; Exposure'!S47</f>
        <v>4.4000000000000004</v>
      </c>
      <c r="F48" s="176">
        <f>'Hazard &amp; Exposure'!T47</f>
        <v>8.8000000000000007</v>
      </c>
      <c r="G48" s="176">
        <f>'Hazard &amp; Exposure'!U47</f>
        <v>5.8</v>
      </c>
      <c r="H48" s="181">
        <f>'Hazard &amp; Exposure'!V47</f>
        <v>7.1</v>
      </c>
      <c r="I48" s="183">
        <f>'Hazard &amp; Exposure'!W47</f>
        <v>6.8</v>
      </c>
      <c r="J48" s="182">
        <f>'Hazard &amp; Exposure'!AC47</f>
        <v>0</v>
      </c>
      <c r="K48" s="181">
        <f>'Hazard &amp; Exposure'!Z47</f>
        <v>3.2</v>
      </c>
      <c r="L48" s="183">
        <f>'Hazard &amp; Exposure'!AD47</f>
        <v>1.6</v>
      </c>
      <c r="M48" s="183">
        <f t="shared" si="4"/>
        <v>4.7</v>
      </c>
      <c r="N48" s="184">
        <f>Vulnerability!F47</f>
        <v>6.8</v>
      </c>
      <c r="O48" s="178">
        <f>Vulnerability!I47</f>
        <v>5.0999999999999996</v>
      </c>
      <c r="P48" s="185">
        <f>Vulnerability!P47</f>
        <v>2.6</v>
      </c>
      <c r="Q48" s="183">
        <f>Vulnerability!Q47</f>
        <v>5.3</v>
      </c>
      <c r="R48" s="184">
        <f>Vulnerability!V47</f>
        <v>0</v>
      </c>
      <c r="S48" s="177">
        <f>Vulnerability!AD47</f>
        <v>1.6</v>
      </c>
      <c r="T48" s="177">
        <f>Vulnerability!AG47</f>
        <v>4.5</v>
      </c>
      <c r="U48" s="177">
        <f>Vulnerability!AJ47</f>
        <v>4.5</v>
      </c>
      <c r="V48" s="177">
        <f>Vulnerability!AM47</f>
        <v>10</v>
      </c>
      <c r="W48" s="177">
        <f>Vulnerability!AP47</f>
        <v>10</v>
      </c>
      <c r="X48" s="185">
        <f>Vulnerability!AQ47</f>
        <v>7.6</v>
      </c>
      <c r="Y48" s="183">
        <f>Vulnerability!AR47</f>
        <v>4.9000000000000004</v>
      </c>
      <c r="Z48" s="183">
        <f t="shared" si="5"/>
        <v>5.0999999999999996</v>
      </c>
      <c r="AA48" s="186">
        <f>'Lack of Coping Capacity'!G47</f>
        <v>5.4</v>
      </c>
      <c r="AB48" s="187">
        <f>'Lack of Coping Capacity'!J47</f>
        <v>6.9</v>
      </c>
      <c r="AC48" s="183">
        <f>'Lack of Coping Capacity'!K47</f>
        <v>6.2</v>
      </c>
      <c r="AD48" s="186">
        <f>'Lack of Coping Capacity'!P47</f>
        <v>7.7</v>
      </c>
      <c r="AE48" s="179">
        <f>'Lack of Coping Capacity'!S47</f>
        <v>9</v>
      </c>
      <c r="AF48" s="187">
        <f>'Lack of Coping Capacity'!X47</f>
        <v>7.9</v>
      </c>
      <c r="AG48" s="183">
        <f>'Lack of Coping Capacity'!Y47</f>
        <v>8.1999999999999993</v>
      </c>
      <c r="AH48" s="183">
        <f t="shared" si="6"/>
        <v>7.3</v>
      </c>
      <c r="AI48" s="188">
        <f t="shared" si="7"/>
        <v>5.6</v>
      </c>
    </row>
    <row r="49" spans="1:35" ht="16.5" customHeight="1" x14ac:dyDescent="0.25">
      <c r="A49" s="141" t="s">
        <v>11</v>
      </c>
      <c r="B49" s="116" t="s">
        <v>369</v>
      </c>
      <c r="C49" s="116" t="s">
        <v>10</v>
      </c>
      <c r="D49" s="98" t="s">
        <v>497</v>
      </c>
      <c r="E49" s="176">
        <f>'Hazard &amp; Exposure'!S48</f>
        <v>5</v>
      </c>
      <c r="F49" s="176">
        <f>'Hazard &amp; Exposure'!T48</f>
        <v>8.6999999999999993</v>
      </c>
      <c r="G49" s="176">
        <f>'Hazard &amp; Exposure'!U48</f>
        <v>6.9</v>
      </c>
      <c r="H49" s="181">
        <f>'Hazard &amp; Exposure'!V48</f>
        <v>8.4</v>
      </c>
      <c r="I49" s="183">
        <f>'Hazard &amp; Exposure'!W48</f>
        <v>7.5</v>
      </c>
      <c r="J49" s="182">
        <f>'Hazard &amp; Exposure'!AC48</f>
        <v>0</v>
      </c>
      <c r="K49" s="181">
        <f>'Hazard &amp; Exposure'!Z48</f>
        <v>3.2</v>
      </c>
      <c r="L49" s="183">
        <f>'Hazard &amp; Exposure'!AD48</f>
        <v>1.6</v>
      </c>
      <c r="M49" s="183">
        <f t="shared" si="4"/>
        <v>5.3</v>
      </c>
      <c r="N49" s="184">
        <f>Vulnerability!F48</f>
        <v>7.5</v>
      </c>
      <c r="O49" s="178">
        <f>Vulnerability!I48</f>
        <v>5.0999999999999996</v>
      </c>
      <c r="P49" s="185">
        <f>Vulnerability!P48</f>
        <v>2.6</v>
      </c>
      <c r="Q49" s="183">
        <f>Vulnerability!Q48</f>
        <v>5.7</v>
      </c>
      <c r="R49" s="184">
        <f>Vulnerability!V48</f>
        <v>0</v>
      </c>
      <c r="S49" s="177">
        <f>Vulnerability!AD48</f>
        <v>1.6</v>
      </c>
      <c r="T49" s="177">
        <f>Vulnerability!AG48</f>
        <v>5.4</v>
      </c>
      <c r="U49" s="177">
        <f>Vulnerability!AJ48</f>
        <v>5.2</v>
      </c>
      <c r="V49" s="177">
        <f>Vulnerability!AM48</f>
        <v>10</v>
      </c>
      <c r="W49" s="177">
        <f>Vulnerability!AP48</f>
        <v>10</v>
      </c>
      <c r="X49" s="185">
        <f>Vulnerability!AQ48</f>
        <v>7.8</v>
      </c>
      <c r="Y49" s="183">
        <f>Vulnerability!AR48</f>
        <v>5</v>
      </c>
      <c r="Z49" s="183">
        <f t="shared" si="5"/>
        <v>5.4</v>
      </c>
      <c r="AA49" s="186">
        <f>'Lack of Coping Capacity'!G48</f>
        <v>5.4</v>
      </c>
      <c r="AB49" s="187">
        <f>'Lack of Coping Capacity'!J48</f>
        <v>6.9</v>
      </c>
      <c r="AC49" s="183">
        <f>'Lack of Coping Capacity'!K48</f>
        <v>6.2</v>
      </c>
      <c r="AD49" s="186">
        <f>'Lack of Coping Capacity'!P48</f>
        <v>7.8</v>
      </c>
      <c r="AE49" s="179">
        <f>'Lack of Coping Capacity'!S48</f>
        <v>8.3000000000000007</v>
      </c>
      <c r="AF49" s="187">
        <f>'Lack of Coping Capacity'!X48</f>
        <v>8.5</v>
      </c>
      <c r="AG49" s="183">
        <f>'Lack of Coping Capacity'!Y48</f>
        <v>8.1999999999999993</v>
      </c>
      <c r="AH49" s="183">
        <f t="shared" si="6"/>
        <v>7.3</v>
      </c>
      <c r="AI49" s="188">
        <f t="shared" si="7"/>
        <v>5.9</v>
      </c>
    </row>
    <row r="50" spans="1:35" ht="16.5" customHeight="1" x14ac:dyDescent="0.25">
      <c r="A50" s="141" t="s">
        <v>11</v>
      </c>
      <c r="B50" s="116" t="s">
        <v>360</v>
      </c>
      <c r="C50" s="116" t="s">
        <v>10</v>
      </c>
      <c r="D50" s="98" t="s">
        <v>488</v>
      </c>
      <c r="E50" s="176">
        <f>'Hazard &amp; Exposure'!S49</f>
        <v>4.4000000000000004</v>
      </c>
      <c r="F50" s="176">
        <f>'Hazard &amp; Exposure'!T49</f>
        <v>4.0999999999999996</v>
      </c>
      <c r="G50" s="176">
        <f>'Hazard &amp; Exposure'!U49</f>
        <v>4.5</v>
      </c>
      <c r="H50" s="181">
        <f>'Hazard &amp; Exposure'!V49</f>
        <v>6.1</v>
      </c>
      <c r="I50" s="183">
        <f>'Hazard &amp; Exposure'!W49</f>
        <v>4.8</v>
      </c>
      <c r="J50" s="182">
        <f>'Hazard &amp; Exposure'!AC49</f>
        <v>4</v>
      </c>
      <c r="K50" s="181">
        <f>'Hazard &amp; Exposure'!Z49</f>
        <v>3.2</v>
      </c>
      <c r="L50" s="183">
        <f>'Hazard &amp; Exposure'!AD49</f>
        <v>3.6</v>
      </c>
      <c r="M50" s="183">
        <f t="shared" si="4"/>
        <v>4.2</v>
      </c>
      <c r="N50" s="184">
        <f>Vulnerability!F49</f>
        <v>7.1</v>
      </c>
      <c r="O50" s="178">
        <f>Vulnerability!I49</f>
        <v>5.0999999999999996</v>
      </c>
      <c r="P50" s="185">
        <f>Vulnerability!P49</f>
        <v>2.6</v>
      </c>
      <c r="Q50" s="183">
        <f>Vulnerability!Q49</f>
        <v>5.5</v>
      </c>
      <c r="R50" s="184">
        <f>Vulnerability!V49</f>
        <v>8</v>
      </c>
      <c r="S50" s="177">
        <f>Vulnerability!AD49</f>
        <v>1.6</v>
      </c>
      <c r="T50" s="177">
        <f>Vulnerability!AG49</f>
        <v>6.4</v>
      </c>
      <c r="U50" s="177">
        <f>Vulnerability!AJ49</f>
        <v>5</v>
      </c>
      <c r="V50" s="177">
        <f>Vulnerability!AM49</f>
        <v>10</v>
      </c>
      <c r="W50" s="177">
        <f>Vulnerability!AP49</f>
        <v>10</v>
      </c>
      <c r="X50" s="185">
        <f>Vulnerability!AQ49</f>
        <v>7.9</v>
      </c>
      <c r="Y50" s="183">
        <f>Vulnerability!AR49</f>
        <v>8</v>
      </c>
      <c r="Z50" s="183">
        <f t="shared" si="5"/>
        <v>6.9</v>
      </c>
      <c r="AA50" s="186">
        <f>'Lack of Coping Capacity'!G49</f>
        <v>5.4</v>
      </c>
      <c r="AB50" s="187">
        <f>'Lack of Coping Capacity'!J49</f>
        <v>6.9</v>
      </c>
      <c r="AC50" s="183">
        <f>'Lack of Coping Capacity'!K49</f>
        <v>6.2</v>
      </c>
      <c r="AD50" s="186">
        <f>'Lack of Coping Capacity'!P49</f>
        <v>7.3</v>
      </c>
      <c r="AE50" s="179">
        <f>'Lack of Coping Capacity'!S49</f>
        <v>9.9</v>
      </c>
      <c r="AF50" s="187">
        <f>'Lack of Coping Capacity'!X49</f>
        <v>8.1</v>
      </c>
      <c r="AG50" s="183">
        <f>'Lack of Coping Capacity'!Y49</f>
        <v>8.4</v>
      </c>
      <c r="AH50" s="183">
        <f t="shared" si="6"/>
        <v>7.5</v>
      </c>
      <c r="AI50" s="188">
        <f t="shared" si="7"/>
        <v>6</v>
      </c>
    </row>
    <row r="51" spans="1:35" ht="16.5" customHeight="1" x14ac:dyDescent="0.25">
      <c r="A51" s="141" t="s">
        <v>11</v>
      </c>
      <c r="B51" s="116" t="s">
        <v>361</v>
      </c>
      <c r="C51" s="116" t="s">
        <v>10</v>
      </c>
      <c r="D51" s="98" t="s">
        <v>489</v>
      </c>
      <c r="E51" s="176">
        <f>'Hazard &amp; Exposure'!S50</f>
        <v>4.0999999999999996</v>
      </c>
      <c r="F51" s="176">
        <f>'Hazard &amp; Exposure'!T50</f>
        <v>5.9</v>
      </c>
      <c r="G51" s="176">
        <f>'Hazard &amp; Exposure'!U50</f>
        <v>5.4</v>
      </c>
      <c r="H51" s="181">
        <f>'Hazard &amp; Exposure'!V50</f>
        <v>8.1</v>
      </c>
      <c r="I51" s="183">
        <f>'Hazard &amp; Exposure'!W50</f>
        <v>6.1</v>
      </c>
      <c r="J51" s="182">
        <f>'Hazard &amp; Exposure'!AC50</f>
        <v>0</v>
      </c>
      <c r="K51" s="181">
        <f>'Hazard &amp; Exposure'!Z50</f>
        <v>3.2</v>
      </c>
      <c r="L51" s="183">
        <f>'Hazard &amp; Exposure'!AD50</f>
        <v>1.6</v>
      </c>
      <c r="M51" s="183">
        <f t="shared" si="4"/>
        <v>4.2</v>
      </c>
      <c r="N51" s="184">
        <f>Vulnerability!F50</f>
        <v>6.5</v>
      </c>
      <c r="O51" s="178">
        <f>Vulnerability!I50</f>
        <v>5.0999999999999996</v>
      </c>
      <c r="P51" s="185">
        <f>Vulnerability!P50</f>
        <v>2.6</v>
      </c>
      <c r="Q51" s="183">
        <f>Vulnerability!Q50</f>
        <v>5.2</v>
      </c>
      <c r="R51" s="184">
        <f>Vulnerability!V50</f>
        <v>0</v>
      </c>
      <c r="S51" s="177">
        <f>Vulnerability!AD50</f>
        <v>1.6</v>
      </c>
      <c r="T51" s="177">
        <f>Vulnerability!AG50</f>
        <v>5</v>
      </c>
      <c r="U51" s="177">
        <f>Vulnerability!AJ50</f>
        <v>4</v>
      </c>
      <c r="V51" s="177">
        <f>Vulnerability!AM50</f>
        <v>10</v>
      </c>
      <c r="W51" s="177">
        <f>Vulnerability!AP50</f>
        <v>10</v>
      </c>
      <c r="X51" s="185">
        <f>Vulnerability!AQ50</f>
        <v>7.6</v>
      </c>
      <c r="Y51" s="183">
        <f>Vulnerability!AR50</f>
        <v>4.9000000000000004</v>
      </c>
      <c r="Z51" s="183">
        <f t="shared" si="5"/>
        <v>5.0999999999999996</v>
      </c>
      <c r="AA51" s="186">
        <f>'Lack of Coping Capacity'!G50</f>
        <v>5.4</v>
      </c>
      <c r="AB51" s="187">
        <f>'Lack of Coping Capacity'!J50</f>
        <v>6.9</v>
      </c>
      <c r="AC51" s="183">
        <f>'Lack of Coping Capacity'!K50</f>
        <v>6.2</v>
      </c>
      <c r="AD51" s="186">
        <f>'Lack of Coping Capacity'!P50</f>
        <v>7.6</v>
      </c>
      <c r="AE51" s="179">
        <f>'Lack of Coping Capacity'!S50</f>
        <v>9.5</v>
      </c>
      <c r="AF51" s="187">
        <f>'Lack of Coping Capacity'!X50</f>
        <v>7.3</v>
      </c>
      <c r="AG51" s="183">
        <f>'Lack of Coping Capacity'!Y50</f>
        <v>8.1</v>
      </c>
      <c r="AH51" s="183">
        <f t="shared" si="6"/>
        <v>7.3</v>
      </c>
      <c r="AI51" s="188">
        <f t="shared" si="7"/>
        <v>5.4</v>
      </c>
    </row>
    <row r="52" spans="1:35" ht="16.5" customHeight="1" x14ac:dyDescent="0.25">
      <c r="A52" s="141" t="s">
        <v>11</v>
      </c>
      <c r="B52" s="116" t="s">
        <v>371</v>
      </c>
      <c r="C52" s="116" t="s">
        <v>10</v>
      </c>
      <c r="D52" s="98" t="s">
        <v>499</v>
      </c>
      <c r="E52" s="176">
        <f>'Hazard &amp; Exposure'!S51</f>
        <v>2.2000000000000002</v>
      </c>
      <c r="F52" s="176">
        <f>'Hazard &amp; Exposure'!T51</f>
        <v>0.1</v>
      </c>
      <c r="G52" s="176">
        <f>'Hazard &amp; Exposure'!U51</f>
        <v>0</v>
      </c>
      <c r="H52" s="181">
        <f>'Hazard &amp; Exposure'!V51</f>
        <v>8.4</v>
      </c>
      <c r="I52" s="183">
        <f>'Hazard &amp; Exposure'!W51</f>
        <v>3.7</v>
      </c>
      <c r="J52" s="182">
        <f>'Hazard &amp; Exposure'!AC51</f>
        <v>0</v>
      </c>
      <c r="K52" s="181">
        <f>'Hazard &amp; Exposure'!Z51</f>
        <v>3.2</v>
      </c>
      <c r="L52" s="183">
        <f>'Hazard &amp; Exposure'!AD51</f>
        <v>1.6</v>
      </c>
      <c r="M52" s="183">
        <f t="shared" si="4"/>
        <v>2.7</v>
      </c>
      <c r="N52" s="184">
        <f>Vulnerability!F51</f>
        <v>4.2</v>
      </c>
      <c r="O52" s="178">
        <f>Vulnerability!I51</f>
        <v>5.0999999999999996</v>
      </c>
      <c r="P52" s="185">
        <f>Vulnerability!P51</f>
        <v>2.6</v>
      </c>
      <c r="Q52" s="183">
        <f>Vulnerability!Q51</f>
        <v>4</v>
      </c>
      <c r="R52" s="184">
        <f>Vulnerability!V51</f>
        <v>0</v>
      </c>
      <c r="S52" s="177">
        <f>Vulnerability!AD51</f>
        <v>1.6</v>
      </c>
      <c r="T52" s="177">
        <f>Vulnerability!AG51</f>
        <v>3.6</v>
      </c>
      <c r="U52" s="177">
        <f>Vulnerability!AJ51</f>
        <v>0.8</v>
      </c>
      <c r="V52" s="177">
        <f>Vulnerability!AM51</f>
        <v>10</v>
      </c>
      <c r="W52" s="177">
        <f>Vulnerability!AP51</f>
        <v>1.6</v>
      </c>
      <c r="X52" s="185">
        <f>Vulnerability!AQ51</f>
        <v>5.0999999999999996</v>
      </c>
      <c r="Y52" s="183">
        <f>Vulnerability!AR51</f>
        <v>2.9</v>
      </c>
      <c r="Z52" s="183">
        <f t="shared" si="5"/>
        <v>3.5</v>
      </c>
      <c r="AA52" s="186">
        <f>'Lack of Coping Capacity'!G51</f>
        <v>5.4</v>
      </c>
      <c r="AB52" s="187">
        <f>'Lack of Coping Capacity'!J51</f>
        <v>6.9</v>
      </c>
      <c r="AC52" s="183">
        <f>'Lack of Coping Capacity'!K51</f>
        <v>6.2</v>
      </c>
      <c r="AD52" s="186">
        <f>'Lack of Coping Capacity'!P51</f>
        <v>4.8</v>
      </c>
      <c r="AE52" s="179">
        <f>'Lack of Coping Capacity'!S51</f>
        <v>3.4</v>
      </c>
      <c r="AF52" s="187">
        <f>'Lack of Coping Capacity'!X51</f>
        <v>5.6</v>
      </c>
      <c r="AG52" s="183">
        <f>'Lack of Coping Capacity'!Y51</f>
        <v>4.5999999999999996</v>
      </c>
      <c r="AH52" s="183">
        <f t="shared" si="6"/>
        <v>5.5</v>
      </c>
      <c r="AI52" s="188">
        <f t="shared" si="7"/>
        <v>3.7</v>
      </c>
    </row>
    <row r="53" spans="1:35" ht="16.5" customHeight="1" x14ac:dyDescent="0.25">
      <c r="A53" s="141" t="s">
        <v>11</v>
      </c>
      <c r="B53" s="116" t="s">
        <v>372</v>
      </c>
      <c r="C53" s="116" t="s">
        <v>10</v>
      </c>
      <c r="D53" s="98" t="s">
        <v>500</v>
      </c>
      <c r="E53" s="176">
        <f>'Hazard &amp; Exposure'!S52</f>
        <v>2.8</v>
      </c>
      <c r="F53" s="176">
        <f>'Hazard &amp; Exposure'!T52</f>
        <v>6.1</v>
      </c>
      <c r="G53" s="176">
        <f>'Hazard &amp; Exposure'!U52</f>
        <v>0</v>
      </c>
      <c r="H53" s="181">
        <f>'Hazard &amp; Exposure'!V52</f>
        <v>8.4</v>
      </c>
      <c r="I53" s="183">
        <f>'Hazard &amp; Exposure'!W52</f>
        <v>5.2</v>
      </c>
      <c r="J53" s="182">
        <f>'Hazard &amp; Exposure'!AC52</f>
        <v>5</v>
      </c>
      <c r="K53" s="181">
        <f>'Hazard &amp; Exposure'!Z52</f>
        <v>3.2</v>
      </c>
      <c r="L53" s="183">
        <f>'Hazard &amp; Exposure'!AD52</f>
        <v>4.0999999999999996</v>
      </c>
      <c r="M53" s="183">
        <f t="shared" si="4"/>
        <v>4.7</v>
      </c>
      <c r="N53" s="184">
        <f>Vulnerability!F52</f>
        <v>4.2</v>
      </c>
      <c r="O53" s="178">
        <f>Vulnerability!I52</f>
        <v>5.0999999999999996</v>
      </c>
      <c r="P53" s="185">
        <f>Vulnerability!P52</f>
        <v>2.6</v>
      </c>
      <c r="Q53" s="183">
        <f>Vulnerability!Q52</f>
        <v>4</v>
      </c>
      <c r="R53" s="184">
        <f>Vulnerability!V52</f>
        <v>2</v>
      </c>
      <c r="S53" s="177">
        <f>Vulnerability!AD52</f>
        <v>1.6</v>
      </c>
      <c r="T53" s="177">
        <f>Vulnerability!AG52</f>
        <v>2.6</v>
      </c>
      <c r="U53" s="177">
        <f>Vulnerability!AJ52</f>
        <v>0.2</v>
      </c>
      <c r="V53" s="177">
        <f>Vulnerability!AM52</f>
        <v>10</v>
      </c>
      <c r="W53" s="177">
        <f>Vulnerability!AP52</f>
        <v>2.7</v>
      </c>
      <c r="X53" s="185">
        <f>Vulnerability!AQ52</f>
        <v>5</v>
      </c>
      <c r="Y53" s="183">
        <f>Vulnerability!AR52</f>
        <v>3.6</v>
      </c>
      <c r="Z53" s="183">
        <f t="shared" si="5"/>
        <v>3.8</v>
      </c>
      <c r="AA53" s="186">
        <f>'Lack of Coping Capacity'!G52</f>
        <v>5.4</v>
      </c>
      <c r="AB53" s="187">
        <f>'Lack of Coping Capacity'!J52</f>
        <v>6.9</v>
      </c>
      <c r="AC53" s="183">
        <f>'Lack of Coping Capacity'!K52</f>
        <v>6.2</v>
      </c>
      <c r="AD53" s="186">
        <f>'Lack of Coping Capacity'!P52</f>
        <v>4.5999999999999996</v>
      </c>
      <c r="AE53" s="179">
        <f>'Lack of Coping Capacity'!S52</f>
        <v>5.2</v>
      </c>
      <c r="AF53" s="187">
        <f>'Lack of Coping Capacity'!X52</f>
        <v>6.4</v>
      </c>
      <c r="AG53" s="183">
        <f>'Lack of Coping Capacity'!Y52</f>
        <v>5.4</v>
      </c>
      <c r="AH53" s="183">
        <f t="shared" si="6"/>
        <v>5.8</v>
      </c>
      <c r="AI53" s="188">
        <f t="shared" si="7"/>
        <v>4.7</v>
      </c>
    </row>
    <row r="54" spans="1:35" ht="16.5" customHeight="1" x14ac:dyDescent="0.25">
      <c r="A54" s="141" t="s">
        <v>11</v>
      </c>
      <c r="B54" s="116" t="s">
        <v>368</v>
      </c>
      <c r="C54" s="116" t="s">
        <v>10</v>
      </c>
      <c r="D54" s="98" t="s">
        <v>496</v>
      </c>
      <c r="E54" s="176">
        <f>'Hazard &amp; Exposure'!S53</f>
        <v>4.0999999999999996</v>
      </c>
      <c r="F54" s="176">
        <f>'Hazard &amp; Exposure'!T53</f>
        <v>6.1</v>
      </c>
      <c r="G54" s="176">
        <f>'Hazard &amp; Exposure'!U53</f>
        <v>2.7</v>
      </c>
      <c r="H54" s="181">
        <f>'Hazard &amp; Exposure'!V53</f>
        <v>9.1999999999999993</v>
      </c>
      <c r="I54" s="183">
        <f>'Hazard &amp; Exposure'!W53</f>
        <v>6.2</v>
      </c>
      <c r="J54" s="182">
        <f>'Hazard &amp; Exposure'!AC53</f>
        <v>0</v>
      </c>
      <c r="K54" s="181">
        <f>'Hazard &amp; Exposure'!Z53</f>
        <v>3.2</v>
      </c>
      <c r="L54" s="183">
        <f>'Hazard &amp; Exposure'!AD53</f>
        <v>1.6</v>
      </c>
      <c r="M54" s="183">
        <f t="shared" si="4"/>
        <v>4.3</v>
      </c>
      <c r="N54" s="184">
        <f>Vulnerability!F53</f>
        <v>5.7</v>
      </c>
      <c r="O54" s="178">
        <f>Vulnerability!I53</f>
        <v>5.0999999999999996</v>
      </c>
      <c r="P54" s="185">
        <f>Vulnerability!P53</f>
        <v>2.6</v>
      </c>
      <c r="Q54" s="183">
        <f>Vulnerability!Q53</f>
        <v>4.8</v>
      </c>
      <c r="R54" s="184">
        <f>Vulnerability!V53</f>
        <v>0</v>
      </c>
      <c r="S54" s="177">
        <f>Vulnerability!AD53</f>
        <v>1.6</v>
      </c>
      <c r="T54" s="177">
        <f>Vulnerability!AG53</f>
        <v>5</v>
      </c>
      <c r="U54" s="177">
        <f>Vulnerability!AJ53</f>
        <v>4.5999999999999996</v>
      </c>
      <c r="V54" s="177">
        <f>Vulnerability!AM53</f>
        <v>10</v>
      </c>
      <c r="W54" s="177">
        <f>Vulnerability!AP53</f>
        <v>10</v>
      </c>
      <c r="X54" s="185">
        <f>Vulnerability!AQ53</f>
        <v>7.7</v>
      </c>
      <c r="Y54" s="183">
        <f>Vulnerability!AR53</f>
        <v>5</v>
      </c>
      <c r="Z54" s="183">
        <f t="shared" si="5"/>
        <v>4.9000000000000004</v>
      </c>
      <c r="AA54" s="186">
        <f>'Lack of Coping Capacity'!G53</f>
        <v>5.4</v>
      </c>
      <c r="AB54" s="187">
        <f>'Lack of Coping Capacity'!J53</f>
        <v>6.9</v>
      </c>
      <c r="AC54" s="183">
        <f>'Lack of Coping Capacity'!K53</f>
        <v>6.2</v>
      </c>
      <c r="AD54" s="186">
        <f>'Lack of Coping Capacity'!P53</f>
        <v>6.6</v>
      </c>
      <c r="AE54" s="179">
        <f>'Lack of Coping Capacity'!S53</f>
        <v>6.6</v>
      </c>
      <c r="AF54" s="187">
        <f>'Lack of Coping Capacity'!X53</f>
        <v>6.8</v>
      </c>
      <c r="AG54" s="183">
        <f>'Lack of Coping Capacity'!Y53</f>
        <v>6.7</v>
      </c>
      <c r="AH54" s="183">
        <f t="shared" si="6"/>
        <v>6.5</v>
      </c>
      <c r="AI54" s="188">
        <f t="shared" si="7"/>
        <v>5.2</v>
      </c>
    </row>
    <row r="55" spans="1:35" ht="16.5" customHeight="1" x14ac:dyDescent="0.25">
      <c r="A55" s="141" t="s">
        <v>11</v>
      </c>
      <c r="B55" s="116" t="s">
        <v>370</v>
      </c>
      <c r="C55" s="116" t="s">
        <v>10</v>
      </c>
      <c r="D55" s="98" t="s">
        <v>498</v>
      </c>
      <c r="E55" s="176">
        <f>'Hazard &amp; Exposure'!S54</f>
        <v>1.9</v>
      </c>
      <c r="F55" s="176">
        <f>'Hazard &amp; Exposure'!T54</f>
        <v>0</v>
      </c>
      <c r="G55" s="176">
        <f>'Hazard &amp; Exposure'!U54</f>
        <v>0</v>
      </c>
      <c r="H55" s="181">
        <f>'Hazard &amp; Exposure'!V54</f>
        <v>8.4</v>
      </c>
      <c r="I55" s="183">
        <f>'Hazard &amp; Exposure'!W54</f>
        <v>3.7</v>
      </c>
      <c r="J55" s="182">
        <f>'Hazard &amp; Exposure'!AC54</f>
        <v>4</v>
      </c>
      <c r="K55" s="181">
        <f>'Hazard &amp; Exposure'!Z54</f>
        <v>3.2</v>
      </c>
      <c r="L55" s="183">
        <f>'Hazard &amp; Exposure'!AD54</f>
        <v>3.6</v>
      </c>
      <c r="M55" s="183">
        <f t="shared" si="4"/>
        <v>3.7</v>
      </c>
      <c r="N55" s="184">
        <f>Vulnerability!F54</f>
        <v>4</v>
      </c>
      <c r="O55" s="178">
        <f>Vulnerability!I54</f>
        <v>5.0999999999999996</v>
      </c>
      <c r="P55" s="185">
        <f>Vulnerability!P54</f>
        <v>2.6</v>
      </c>
      <c r="Q55" s="183">
        <f>Vulnerability!Q54</f>
        <v>3.9</v>
      </c>
      <c r="R55" s="184">
        <f>Vulnerability!V54</f>
        <v>0</v>
      </c>
      <c r="S55" s="177">
        <f>Vulnerability!AD54</f>
        <v>1.6</v>
      </c>
      <c r="T55" s="177">
        <f>Vulnerability!AG54</f>
        <v>3.6</v>
      </c>
      <c r="U55" s="177">
        <f>Vulnerability!AJ54</f>
        <v>0.8</v>
      </c>
      <c r="V55" s="177">
        <f>Vulnerability!AM54</f>
        <v>10</v>
      </c>
      <c r="W55" s="177">
        <f>Vulnerability!AP54</f>
        <v>1</v>
      </c>
      <c r="X55" s="185">
        <f>Vulnerability!AQ54</f>
        <v>5</v>
      </c>
      <c r="Y55" s="183">
        <f>Vulnerability!AR54</f>
        <v>2.9</v>
      </c>
      <c r="Z55" s="183">
        <f t="shared" si="5"/>
        <v>3.4</v>
      </c>
      <c r="AA55" s="186">
        <f>'Lack of Coping Capacity'!G54</f>
        <v>5.4</v>
      </c>
      <c r="AB55" s="187">
        <f>'Lack of Coping Capacity'!J54</f>
        <v>6.9</v>
      </c>
      <c r="AC55" s="183">
        <f>'Lack of Coping Capacity'!K54</f>
        <v>6.2</v>
      </c>
      <c r="AD55" s="186">
        <f>'Lack of Coping Capacity'!P54</f>
        <v>4.0999999999999996</v>
      </c>
      <c r="AE55" s="179">
        <f>'Lack of Coping Capacity'!S54</f>
        <v>5.5</v>
      </c>
      <c r="AF55" s="187">
        <f>'Lack of Coping Capacity'!X54</f>
        <v>6.3</v>
      </c>
      <c r="AG55" s="183">
        <f>'Lack of Coping Capacity'!Y54</f>
        <v>5.3</v>
      </c>
      <c r="AH55" s="183">
        <f t="shared" si="6"/>
        <v>5.8</v>
      </c>
      <c r="AI55" s="188">
        <f t="shared" si="7"/>
        <v>4.2</v>
      </c>
    </row>
    <row r="56" spans="1:35" ht="16.5" customHeight="1" thickBot="1" x14ac:dyDescent="0.3">
      <c r="A56" s="142" t="s">
        <v>11</v>
      </c>
      <c r="B56" s="143" t="s">
        <v>365</v>
      </c>
      <c r="C56" s="143" t="s">
        <v>10</v>
      </c>
      <c r="D56" s="144" t="s">
        <v>493</v>
      </c>
      <c r="E56" s="176">
        <f>'Hazard &amp; Exposure'!S55</f>
        <v>2.2000000000000002</v>
      </c>
      <c r="F56" s="176">
        <f>'Hazard &amp; Exposure'!T55</f>
        <v>8.6999999999999993</v>
      </c>
      <c r="G56" s="176">
        <f>'Hazard &amp; Exposure'!U55</f>
        <v>0.8</v>
      </c>
      <c r="H56" s="181">
        <f>'Hazard &amp; Exposure'!V55</f>
        <v>8.1</v>
      </c>
      <c r="I56" s="183">
        <f>'Hazard &amp; Exposure'!W55</f>
        <v>6</v>
      </c>
      <c r="J56" s="182">
        <f>'Hazard &amp; Exposure'!AC55</f>
        <v>4</v>
      </c>
      <c r="K56" s="181">
        <f>'Hazard &amp; Exposure'!Z55</f>
        <v>3.2</v>
      </c>
      <c r="L56" s="183">
        <f>'Hazard &amp; Exposure'!AD55</f>
        <v>3.6</v>
      </c>
      <c r="M56" s="183">
        <f t="shared" si="4"/>
        <v>4.9000000000000004</v>
      </c>
      <c r="N56" s="184">
        <f>Vulnerability!F55</f>
        <v>5.0999999999999996</v>
      </c>
      <c r="O56" s="178">
        <f>Vulnerability!I55</f>
        <v>5.0999999999999996</v>
      </c>
      <c r="P56" s="185">
        <f>Vulnerability!P55</f>
        <v>2.6</v>
      </c>
      <c r="Q56" s="183">
        <f>Vulnerability!Q55</f>
        <v>4.5</v>
      </c>
      <c r="R56" s="184">
        <f>Vulnerability!V55</f>
        <v>0</v>
      </c>
      <c r="S56" s="177">
        <f>Vulnerability!AD55</f>
        <v>1.6</v>
      </c>
      <c r="T56" s="177">
        <f>Vulnerability!AG55</f>
        <v>2.9</v>
      </c>
      <c r="U56" s="177">
        <f>Vulnerability!AJ55</f>
        <v>2.2000000000000002</v>
      </c>
      <c r="V56" s="177">
        <f>Vulnerability!AM55</f>
        <v>10</v>
      </c>
      <c r="W56" s="177">
        <f>Vulnerability!AP55</f>
        <v>4.0999999999999996</v>
      </c>
      <c r="X56" s="185">
        <f>Vulnerability!AQ55</f>
        <v>5.5</v>
      </c>
      <c r="Y56" s="183">
        <f>Vulnerability!AR55</f>
        <v>3.2</v>
      </c>
      <c r="Z56" s="183">
        <f t="shared" si="5"/>
        <v>3.9</v>
      </c>
      <c r="AA56" s="186">
        <f>'Lack of Coping Capacity'!G55</f>
        <v>5.4</v>
      </c>
      <c r="AB56" s="187">
        <f>'Lack of Coping Capacity'!J55</f>
        <v>6.9</v>
      </c>
      <c r="AC56" s="183">
        <f>'Lack of Coping Capacity'!K55</f>
        <v>6.2</v>
      </c>
      <c r="AD56" s="186">
        <f>'Lack of Coping Capacity'!P55</f>
        <v>6.2</v>
      </c>
      <c r="AE56" s="179">
        <f>'Lack of Coping Capacity'!S55</f>
        <v>4.4000000000000004</v>
      </c>
      <c r="AF56" s="187">
        <f>'Lack of Coping Capacity'!X55</f>
        <v>6.4</v>
      </c>
      <c r="AG56" s="183">
        <f>'Lack of Coping Capacity'!Y55</f>
        <v>5.7</v>
      </c>
      <c r="AH56" s="183">
        <f t="shared" si="6"/>
        <v>6</v>
      </c>
      <c r="AI56" s="188">
        <f t="shared" si="7"/>
        <v>4.9000000000000004</v>
      </c>
    </row>
    <row r="57" spans="1:35" ht="16.5" customHeight="1" x14ac:dyDescent="0.25">
      <c r="A57" s="138" t="s">
        <v>13</v>
      </c>
      <c r="B57" s="139" t="s">
        <v>373</v>
      </c>
      <c r="C57" s="139" t="s">
        <v>12</v>
      </c>
      <c r="D57" s="140" t="s">
        <v>501</v>
      </c>
      <c r="E57" s="176">
        <f>'Hazard &amp; Exposure'!S56</f>
        <v>3.4</v>
      </c>
      <c r="F57" s="176">
        <f>'Hazard &amp; Exposure'!T56</f>
        <v>0.1</v>
      </c>
      <c r="G57" s="176">
        <f>'Hazard &amp; Exposure'!U56</f>
        <v>0.4</v>
      </c>
      <c r="H57" s="181">
        <f>'Hazard &amp; Exposure'!V56</f>
        <v>9.6999999999999993</v>
      </c>
      <c r="I57" s="183">
        <f>'Hazard &amp; Exposure'!W56</f>
        <v>5.0999999999999996</v>
      </c>
      <c r="J57" s="182">
        <f>'Hazard &amp; Exposure'!AC56</f>
        <v>4</v>
      </c>
      <c r="K57" s="181">
        <f>'Hazard &amp; Exposure'!Z56</f>
        <v>9.1999999999999993</v>
      </c>
      <c r="L57" s="183">
        <f>'Hazard &amp; Exposure'!AD56</f>
        <v>6.6</v>
      </c>
      <c r="M57" s="183">
        <f t="shared" si="4"/>
        <v>5.9</v>
      </c>
      <c r="N57" s="184">
        <f>Vulnerability!F56</f>
        <v>8.6999999999999993</v>
      </c>
      <c r="O57" s="178">
        <f>Vulnerability!I56</f>
        <v>5.5</v>
      </c>
      <c r="P57" s="185">
        <f>Vulnerability!P56</f>
        <v>4.8</v>
      </c>
      <c r="Q57" s="183">
        <f>Vulnerability!Q56</f>
        <v>6.9</v>
      </c>
      <c r="R57" s="184">
        <f>Vulnerability!V56</f>
        <v>0</v>
      </c>
      <c r="S57" s="177">
        <f>Vulnerability!AD56</f>
        <v>2.2000000000000002</v>
      </c>
      <c r="T57" s="177">
        <f>Vulnerability!AG56</f>
        <v>4.4000000000000004</v>
      </c>
      <c r="U57" s="177">
        <f>Vulnerability!AJ56</f>
        <v>2.6</v>
      </c>
      <c r="V57" s="177">
        <f>Vulnerability!AM56</f>
        <v>2</v>
      </c>
      <c r="W57" s="177">
        <f>Vulnerability!AP56</f>
        <v>3.2</v>
      </c>
      <c r="X57" s="185">
        <f>Vulnerability!AQ56</f>
        <v>2.9</v>
      </c>
      <c r="Y57" s="183">
        <f>Vulnerability!AR56</f>
        <v>1.6</v>
      </c>
      <c r="Z57" s="183">
        <f t="shared" si="5"/>
        <v>4.8</v>
      </c>
      <c r="AA57" s="186">
        <f>'Lack of Coping Capacity'!G56</f>
        <v>7</v>
      </c>
      <c r="AB57" s="187">
        <f>'Lack of Coping Capacity'!J56</f>
        <v>6.5</v>
      </c>
      <c r="AC57" s="183">
        <f>'Lack of Coping Capacity'!K56</f>
        <v>6.8</v>
      </c>
      <c r="AD57" s="186">
        <f>'Lack of Coping Capacity'!P56</f>
        <v>8.6</v>
      </c>
      <c r="AE57" s="179">
        <f>'Lack of Coping Capacity'!S56</f>
        <v>6.4</v>
      </c>
      <c r="AF57" s="187">
        <f>'Lack of Coping Capacity'!X56</f>
        <v>5.9</v>
      </c>
      <c r="AG57" s="183">
        <f>'Lack of Coping Capacity'!Y56</f>
        <v>7</v>
      </c>
      <c r="AH57" s="183">
        <f t="shared" si="6"/>
        <v>6.9</v>
      </c>
      <c r="AI57" s="188">
        <f t="shared" si="7"/>
        <v>5.8</v>
      </c>
    </row>
    <row r="58" spans="1:35" ht="16.5" customHeight="1" x14ac:dyDescent="0.25">
      <c r="A58" s="141" t="s">
        <v>13</v>
      </c>
      <c r="B58" s="116" t="s">
        <v>374</v>
      </c>
      <c r="C58" s="116" t="s">
        <v>12</v>
      </c>
      <c r="D58" s="98" t="s">
        <v>502</v>
      </c>
      <c r="E58" s="176">
        <f>'Hazard &amp; Exposure'!S57</f>
        <v>4.0999999999999996</v>
      </c>
      <c r="F58" s="176">
        <f>'Hazard &amp; Exposure'!T57</f>
        <v>9.1</v>
      </c>
      <c r="G58" s="176">
        <f>'Hazard &amp; Exposure'!U57</f>
        <v>7.8</v>
      </c>
      <c r="H58" s="181">
        <f>'Hazard &amp; Exposure'!V57</f>
        <v>7.5</v>
      </c>
      <c r="I58" s="183">
        <f>'Hazard &amp; Exposure'!W57</f>
        <v>7.5</v>
      </c>
      <c r="J58" s="182">
        <f>'Hazard &amp; Exposure'!AC57</f>
        <v>9</v>
      </c>
      <c r="K58" s="181">
        <f>'Hazard &amp; Exposure'!Z57</f>
        <v>9.1999999999999993</v>
      </c>
      <c r="L58" s="183">
        <f>'Hazard &amp; Exposure'!AD57</f>
        <v>9</v>
      </c>
      <c r="M58" s="183">
        <f t="shared" si="4"/>
        <v>8.4</v>
      </c>
      <c r="N58" s="184">
        <f>Vulnerability!F57</f>
        <v>9.6999999999999993</v>
      </c>
      <c r="O58" s="178">
        <f>Vulnerability!I57</f>
        <v>5.5</v>
      </c>
      <c r="P58" s="185">
        <f>Vulnerability!P57</f>
        <v>4.8</v>
      </c>
      <c r="Q58" s="183">
        <f>Vulnerability!Q57</f>
        <v>7.4</v>
      </c>
      <c r="R58" s="184">
        <f>Vulnerability!V57</f>
        <v>9</v>
      </c>
      <c r="S58" s="177">
        <f>Vulnerability!AD57</f>
        <v>4.0999999999999996</v>
      </c>
      <c r="T58" s="177">
        <f>Vulnerability!AG57</f>
        <v>7.6</v>
      </c>
      <c r="U58" s="177">
        <f>Vulnerability!AJ57</f>
        <v>4.5</v>
      </c>
      <c r="V58" s="177">
        <f>Vulnerability!AM57</f>
        <v>5.9</v>
      </c>
      <c r="W58" s="177">
        <f>Vulnerability!AP57</f>
        <v>8.8000000000000007</v>
      </c>
      <c r="X58" s="185">
        <f>Vulnerability!AQ57</f>
        <v>6.6</v>
      </c>
      <c r="Y58" s="183">
        <f>Vulnerability!AR57</f>
        <v>8</v>
      </c>
      <c r="Z58" s="183">
        <f t="shared" si="5"/>
        <v>7.7</v>
      </c>
      <c r="AA58" s="186">
        <f>'Lack of Coping Capacity'!G57</f>
        <v>7</v>
      </c>
      <c r="AB58" s="187">
        <f>'Lack of Coping Capacity'!J57</f>
        <v>6.5</v>
      </c>
      <c r="AC58" s="183">
        <f>'Lack of Coping Capacity'!K57</f>
        <v>6.8</v>
      </c>
      <c r="AD58" s="186">
        <f>'Lack of Coping Capacity'!P57</f>
        <v>8.9</v>
      </c>
      <c r="AE58" s="179">
        <f>'Lack of Coping Capacity'!S57</f>
        <v>6.9</v>
      </c>
      <c r="AF58" s="187">
        <f>'Lack of Coping Capacity'!X57</f>
        <v>6.5</v>
      </c>
      <c r="AG58" s="183">
        <f>'Lack of Coping Capacity'!Y57</f>
        <v>7.4</v>
      </c>
      <c r="AH58" s="183">
        <f t="shared" si="6"/>
        <v>7.1</v>
      </c>
      <c r="AI58" s="188">
        <f t="shared" si="7"/>
        <v>7.7</v>
      </c>
    </row>
    <row r="59" spans="1:35" ht="16.5" customHeight="1" x14ac:dyDescent="0.25">
      <c r="A59" s="141" t="s">
        <v>13</v>
      </c>
      <c r="B59" s="116" t="s">
        <v>375</v>
      </c>
      <c r="C59" s="116" t="s">
        <v>12</v>
      </c>
      <c r="D59" s="98" t="s">
        <v>503</v>
      </c>
      <c r="E59" s="176">
        <f>'Hazard &amp; Exposure'!S58</f>
        <v>2.8</v>
      </c>
      <c r="F59" s="176">
        <f>'Hazard &amp; Exposure'!T58</f>
        <v>6.9</v>
      </c>
      <c r="G59" s="176">
        <f>'Hazard &amp; Exposure'!U58</f>
        <v>5.9</v>
      </c>
      <c r="H59" s="181">
        <f>'Hazard &amp; Exposure'!V58</f>
        <v>5.7</v>
      </c>
      <c r="I59" s="183">
        <f>'Hazard &amp; Exposure'!W58</f>
        <v>5.5</v>
      </c>
      <c r="J59" s="182">
        <f>'Hazard &amp; Exposure'!AC58</f>
        <v>4</v>
      </c>
      <c r="K59" s="181">
        <f>'Hazard &amp; Exposure'!Z58</f>
        <v>9.1999999999999993</v>
      </c>
      <c r="L59" s="183">
        <f>'Hazard &amp; Exposure'!AD58</f>
        <v>6.6</v>
      </c>
      <c r="M59" s="183">
        <f t="shared" si="4"/>
        <v>6.1</v>
      </c>
      <c r="N59" s="184">
        <f>Vulnerability!F58</f>
        <v>9.6999999999999993</v>
      </c>
      <c r="O59" s="178">
        <f>Vulnerability!I58</f>
        <v>5.5</v>
      </c>
      <c r="P59" s="185">
        <f>Vulnerability!P58</f>
        <v>4.8</v>
      </c>
      <c r="Q59" s="183">
        <f>Vulnerability!Q58</f>
        <v>7.4</v>
      </c>
      <c r="R59" s="184">
        <f>Vulnerability!V58</f>
        <v>0</v>
      </c>
      <c r="S59" s="177">
        <f>Vulnerability!AD58</f>
        <v>4.8</v>
      </c>
      <c r="T59" s="177">
        <f>Vulnerability!AG58</f>
        <v>8.1999999999999993</v>
      </c>
      <c r="U59" s="177">
        <f>Vulnerability!AJ58</f>
        <v>2.9</v>
      </c>
      <c r="V59" s="177">
        <f>Vulnerability!AM58</f>
        <v>4.5</v>
      </c>
      <c r="W59" s="177">
        <f>Vulnerability!AP58</f>
        <v>2</v>
      </c>
      <c r="X59" s="185">
        <f>Vulnerability!AQ58</f>
        <v>4.9000000000000004</v>
      </c>
      <c r="Y59" s="183">
        <f>Vulnerability!AR58</f>
        <v>2.8</v>
      </c>
      <c r="Z59" s="183">
        <f t="shared" si="5"/>
        <v>5.6</v>
      </c>
      <c r="AA59" s="186">
        <f>'Lack of Coping Capacity'!G58</f>
        <v>7</v>
      </c>
      <c r="AB59" s="187">
        <f>'Lack of Coping Capacity'!J58</f>
        <v>6.5</v>
      </c>
      <c r="AC59" s="183">
        <f>'Lack of Coping Capacity'!K58</f>
        <v>6.8</v>
      </c>
      <c r="AD59" s="186">
        <f>'Lack of Coping Capacity'!P58</f>
        <v>9.1</v>
      </c>
      <c r="AE59" s="179">
        <f>'Lack of Coping Capacity'!S58</f>
        <v>10</v>
      </c>
      <c r="AF59" s="187">
        <f>'Lack of Coping Capacity'!X58</f>
        <v>5.8</v>
      </c>
      <c r="AG59" s="183">
        <f>'Lack of Coping Capacity'!Y58</f>
        <v>8.3000000000000007</v>
      </c>
      <c r="AH59" s="183">
        <f t="shared" si="6"/>
        <v>7.6</v>
      </c>
      <c r="AI59" s="188">
        <f t="shared" si="7"/>
        <v>6.4</v>
      </c>
    </row>
    <row r="60" spans="1:35" ht="15" customHeight="1" x14ac:dyDescent="0.25">
      <c r="A60" s="141" t="s">
        <v>13</v>
      </c>
      <c r="B60" s="116" t="s">
        <v>376</v>
      </c>
      <c r="C60" s="116" t="s">
        <v>12</v>
      </c>
      <c r="D60" s="98" t="s">
        <v>504</v>
      </c>
      <c r="E60" s="176">
        <f>'Hazard &amp; Exposure'!S59</f>
        <v>3.4</v>
      </c>
      <c r="F60" s="176">
        <f>'Hazard &amp; Exposure'!T59</f>
        <v>6.7</v>
      </c>
      <c r="G60" s="176">
        <f>'Hazard &amp; Exposure'!U59</f>
        <v>6</v>
      </c>
      <c r="H60" s="181">
        <f>'Hazard &amp; Exposure'!V59</f>
        <v>6.5</v>
      </c>
      <c r="I60" s="183">
        <f>'Hazard &amp; Exposure'!W59</f>
        <v>5.8</v>
      </c>
      <c r="J60" s="182">
        <f>'Hazard &amp; Exposure'!AC59</f>
        <v>4</v>
      </c>
      <c r="K60" s="181">
        <f>'Hazard &amp; Exposure'!Z59</f>
        <v>9.1999999999999993</v>
      </c>
      <c r="L60" s="183">
        <f>'Hazard &amp; Exposure'!AD59</f>
        <v>6.6</v>
      </c>
      <c r="M60" s="183">
        <f t="shared" si="4"/>
        <v>6.2</v>
      </c>
      <c r="N60" s="184">
        <f>Vulnerability!F59</f>
        <v>9.6999999999999993</v>
      </c>
      <c r="O60" s="178">
        <f>Vulnerability!I59</f>
        <v>5.5</v>
      </c>
      <c r="P60" s="185">
        <f>Vulnerability!P59</f>
        <v>4.8</v>
      </c>
      <c r="Q60" s="183">
        <f>Vulnerability!Q59</f>
        <v>7.4</v>
      </c>
      <c r="R60" s="184">
        <f>Vulnerability!V59</f>
        <v>0</v>
      </c>
      <c r="S60" s="177">
        <f>Vulnerability!AD59</f>
        <v>5.3</v>
      </c>
      <c r="T60" s="177">
        <f>Vulnerability!AG59</f>
        <v>9.4</v>
      </c>
      <c r="U60" s="177">
        <f>Vulnerability!AJ59</f>
        <v>6.3</v>
      </c>
      <c r="V60" s="177">
        <f>Vulnerability!AM59</f>
        <v>5.8</v>
      </c>
      <c r="W60" s="177">
        <f>Vulnerability!AP59</f>
        <v>1.9</v>
      </c>
      <c r="X60" s="185">
        <f>Vulnerability!AQ59</f>
        <v>6.4</v>
      </c>
      <c r="Y60" s="183">
        <f>Vulnerability!AR59</f>
        <v>3.9</v>
      </c>
      <c r="Z60" s="183">
        <f t="shared" si="5"/>
        <v>5.9</v>
      </c>
      <c r="AA60" s="186">
        <f>'Lack of Coping Capacity'!G59</f>
        <v>7</v>
      </c>
      <c r="AB60" s="187">
        <f>'Lack of Coping Capacity'!J59</f>
        <v>6.5</v>
      </c>
      <c r="AC60" s="183">
        <f>'Lack of Coping Capacity'!K59</f>
        <v>6.8</v>
      </c>
      <c r="AD60" s="186">
        <f>'Lack of Coping Capacity'!P59</f>
        <v>9.3000000000000007</v>
      </c>
      <c r="AE60" s="179">
        <f>'Lack of Coping Capacity'!S59</f>
        <v>7.7</v>
      </c>
      <c r="AF60" s="187">
        <f>'Lack of Coping Capacity'!X59</f>
        <v>5.9</v>
      </c>
      <c r="AG60" s="183">
        <f>'Lack of Coping Capacity'!Y59</f>
        <v>7.6</v>
      </c>
      <c r="AH60" s="183">
        <f t="shared" si="6"/>
        <v>7.2</v>
      </c>
      <c r="AI60" s="188">
        <f t="shared" si="7"/>
        <v>6.4</v>
      </c>
    </row>
    <row r="61" spans="1:35" ht="15.75" customHeight="1" x14ac:dyDescent="0.25">
      <c r="A61" s="141" t="s">
        <v>13</v>
      </c>
      <c r="B61" s="116" t="s">
        <v>380</v>
      </c>
      <c r="C61" s="116" t="s">
        <v>12</v>
      </c>
      <c r="D61" s="98" t="s">
        <v>508</v>
      </c>
      <c r="E61" s="176">
        <f>'Hazard &amp; Exposure'!S60</f>
        <v>1.3</v>
      </c>
      <c r="F61" s="176">
        <f>'Hazard &amp; Exposure'!T60</f>
        <v>5.3</v>
      </c>
      <c r="G61" s="176">
        <f>'Hazard &amp; Exposure'!U60</f>
        <v>1.1000000000000001</v>
      </c>
      <c r="H61" s="181">
        <f>'Hazard &amp; Exposure'!V60</f>
        <v>6.2</v>
      </c>
      <c r="I61" s="183">
        <f>'Hazard &amp; Exposure'!W60</f>
        <v>3.8</v>
      </c>
      <c r="J61" s="182">
        <f>'Hazard &amp; Exposure'!AC60</f>
        <v>4</v>
      </c>
      <c r="K61" s="181">
        <f>'Hazard &amp; Exposure'!Z60</f>
        <v>9.1999999999999993</v>
      </c>
      <c r="L61" s="183">
        <f>'Hazard &amp; Exposure'!AD60</f>
        <v>6.6</v>
      </c>
      <c r="M61" s="183">
        <f t="shared" si="4"/>
        <v>5.4</v>
      </c>
      <c r="N61" s="184">
        <f>Vulnerability!F60</f>
        <v>7.4</v>
      </c>
      <c r="O61" s="178">
        <f>Vulnerability!I60</f>
        <v>5.5</v>
      </c>
      <c r="P61" s="185">
        <f>Vulnerability!P60</f>
        <v>4.8</v>
      </c>
      <c r="Q61" s="183">
        <f>Vulnerability!Q60</f>
        <v>6.3</v>
      </c>
      <c r="R61" s="184">
        <f>Vulnerability!V60</f>
        <v>3.2</v>
      </c>
      <c r="S61" s="177">
        <f>Vulnerability!AD60</f>
        <v>3.6</v>
      </c>
      <c r="T61" s="177">
        <f>Vulnerability!AG60</f>
        <v>3.7</v>
      </c>
      <c r="U61" s="177">
        <f>Vulnerability!AJ60</f>
        <v>2.1</v>
      </c>
      <c r="V61" s="177">
        <f>Vulnerability!AM60</f>
        <v>0.7</v>
      </c>
      <c r="W61" s="177">
        <f>Vulnerability!AP60</f>
        <v>0</v>
      </c>
      <c r="X61" s="185">
        <f>Vulnerability!AQ60</f>
        <v>2.1</v>
      </c>
      <c r="Y61" s="183">
        <f>Vulnerability!AR60</f>
        <v>2.7</v>
      </c>
      <c r="Z61" s="183">
        <f t="shared" si="5"/>
        <v>4.7</v>
      </c>
      <c r="AA61" s="186">
        <f>'Lack of Coping Capacity'!G60</f>
        <v>7</v>
      </c>
      <c r="AB61" s="187">
        <f>'Lack of Coping Capacity'!J60</f>
        <v>6.5</v>
      </c>
      <c r="AC61" s="183">
        <f>'Lack of Coping Capacity'!K60</f>
        <v>6.8</v>
      </c>
      <c r="AD61" s="186">
        <f>'Lack of Coping Capacity'!P60</f>
        <v>7.5</v>
      </c>
      <c r="AE61" s="179">
        <f>'Lack of Coping Capacity'!S60</f>
        <v>4</v>
      </c>
      <c r="AF61" s="187">
        <f>'Lack of Coping Capacity'!X60</f>
        <v>6.1</v>
      </c>
      <c r="AG61" s="183">
        <f>'Lack of Coping Capacity'!Y60</f>
        <v>5.9</v>
      </c>
      <c r="AH61" s="183">
        <f t="shared" si="6"/>
        <v>6.4</v>
      </c>
      <c r="AI61" s="188">
        <f t="shared" si="7"/>
        <v>5.5</v>
      </c>
    </row>
    <row r="62" spans="1:35" ht="15" customHeight="1" x14ac:dyDescent="0.25">
      <c r="A62" s="141" t="s">
        <v>13</v>
      </c>
      <c r="B62" s="116" t="s">
        <v>377</v>
      </c>
      <c r="C62" s="116" t="s">
        <v>12</v>
      </c>
      <c r="D62" s="98" t="s">
        <v>505</v>
      </c>
      <c r="E62" s="176">
        <f>'Hazard &amp; Exposure'!S61</f>
        <v>4.0999999999999996</v>
      </c>
      <c r="F62" s="176">
        <f>'Hazard &amp; Exposure'!T61</f>
        <v>8.1</v>
      </c>
      <c r="G62" s="176">
        <f>'Hazard &amp; Exposure'!U61</f>
        <v>4.4000000000000004</v>
      </c>
      <c r="H62" s="181">
        <f>'Hazard &amp; Exposure'!V61</f>
        <v>6.5</v>
      </c>
      <c r="I62" s="183">
        <f>'Hazard &amp; Exposure'!W61</f>
        <v>6.1</v>
      </c>
      <c r="J62" s="182">
        <f>'Hazard &amp; Exposure'!AC61</f>
        <v>4</v>
      </c>
      <c r="K62" s="181">
        <f>'Hazard &amp; Exposure'!Z61</f>
        <v>9.1999999999999993</v>
      </c>
      <c r="L62" s="183">
        <f>'Hazard &amp; Exposure'!AD61</f>
        <v>6.6</v>
      </c>
      <c r="M62" s="183">
        <f t="shared" si="4"/>
        <v>6.4</v>
      </c>
      <c r="N62" s="184">
        <f>Vulnerability!F61</f>
        <v>9.6999999999999993</v>
      </c>
      <c r="O62" s="178">
        <f>Vulnerability!I61</f>
        <v>5.5</v>
      </c>
      <c r="P62" s="185">
        <f>Vulnerability!P61</f>
        <v>4.8</v>
      </c>
      <c r="Q62" s="183">
        <f>Vulnerability!Q61</f>
        <v>7.4</v>
      </c>
      <c r="R62" s="184">
        <f>Vulnerability!V61</f>
        <v>4.5</v>
      </c>
      <c r="S62" s="177">
        <f>Vulnerability!AD61</f>
        <v>4.5999999999999996</v>
      </c>
      <c r="T62" s="177">
        <f>Vulnerability!AG61</f>
        <v>6.6</v>
      </c>
      <c r="U62" s="177">
        <f>Vulnerability!AJ61</f>
        <v>5.5</v>
      </c>
      <c r="V62" s="177">
        <f>Vulnerability!AM61</f>
        <v>0.7</v>
      </c>
      <c r="W62" s="177">
        <f>Vulnerability!AP61</f>
        <v>2.1</v>
      </c>
      <c r="X62" s="185">
        <f>Vulnerability!AQ61</f>
        <v>4.2</v>
      </c>
      <c r="Y62" s="183">
        <f>Vulnerability!AR61</f>
        <v>4.4000000000000004</v>
      </c>
      <c r="Z62" s="183">
        <f t="shared" si="5"/>
        <v>6.1</v>
      </c>
      <c r="AA62" s="186">
        <f>'Lack of Coping Capacity'!G61</f>
        <v>7</v>
      </c>
      <c r="AB62" s="187">
        <f>'Lack of Coping Capacity'!J61</f>
        <v>6.5</v>
      </c>
      <c r="AC62" s="183">
        <f>'Lack of Coping Capacity'!K61</f>
        <v>6.8</v>
      </c>
      <c r="AD62" s="186">
        <f>'Lack of Coping Capacity'!P61</f>
        <v>9.1</v>
      </c>
      <c r="AE62" s="179">
        <f>'Lack of Coping Capacity'!S61</f>
        <v>9.4</v>
      </c>
      <c r="AF62" s="187">
        <f>'Lack of Coping Capacity'!X61</f>
        <v>5.4</v>
      </c>
      <c r="AG62" s="183">
        <f>'Lack of Coping Capacity'!Y61</f>
        <v>8</v>
      </c>
      <c r="AH62" s="183">
        <f t="shared" si="6"/>
        <v>7.4</v>
      </c>
      <c r="AI62" s="188">
        <f t="shared" si="7"/>
        <v>6.6</v>
      </c>
    </row>
    <row r="63" spans="1:35" ht="16.5" customHeight="1" x14ac:dyDescent="0.25">
      <c r="A63" s="141" t="s">
        <v>13</v>
      </c>
      <c r="B63" s="116" t="s">
        <v>378</v>
      </c>
      <c r="C63" s="116" t="s">
        <v>12</v>
      </c>
      <c r="D63" s="98" t="s">
        <v>506</v>
      </c>
      <c r="E63" s="176">
        <f>'Hazard &amp; Exposure'!S62</f>
        <v>3.4</v>
      </c>
      <c r="F63" s="176">
        <f>'Hazard &amp; Exposure'!T62</f>
        <v>7.9</v>
      </c>
      <c r="G63" s="176">
        <f>'Hazard &amp; Exposure'!U62</f>
        <v>7</v>
      </c>
      <c r="H63" s="181">
        <f>'Hazard &amp; Exposure'!V62</f>
        <v>6.5</v>
      </c>
      <c r="I63" s="183">
        <f>'Hazard &amp; Exposure'!W62</f>
        <v>6.5</v>
      </c>
      <c r="J63" s="182">
        <f>'Hazard &amp; Exposure'!AC62</f>
        <v>7</v>
      </c>
      <c r="K63" s="181">
        <f>'Hazard &amp; Exposure'!Z62</f>
        <v>9.1999999999999993</v>
      </c>
      <c r="L63" s="183">
        <f>'Hazard &amp; Exposure'!AD62</f>
        <v>8.1</v>
      </c>
      <c r="M63" s="183">
        <f t="shared" si="4"/>
        <v>7.4</v>
      </c>
      <c r="N63" s="184">
        <f>Vulnerability!F62</f>
        <v>9.6999999999999993</v>
      </c>
      <c r="O63" s="178">
        <f>Vulnerability!I62</f>
        <v>5.5</v>
      </c>
      <c r="P63" s="185">
        <f>Vulnerability!P62</f>
        <v>4.8</v>
      </c>
      <c r="Q63" s="183">
        <f>Vulnerability!Q62</f>
        <v>7.4</v>
      </c>
      <c r="R63" s="184">
        <f>Vulnerability!V62</f>
        <v>5.4</v>
      </c>
      <c r="S63" s="177">
        <f>Vulnerability!AD62</f>
        <v>2.8</v>
      </c>
      <c r="T63" s="177">
        <f>Vulnerability!AG62</f>
        <v>8</v>
      </c>
      <c r="U63" s="177">
        <f>Vulnerability!AJ62</f>
        <v>4.0999999999999996</v>
      </c>
      <c r="V63" s="177">
        <f>Vulnerability!AM62</f>
        <v>4.5</v>
      </c>
      <c r="W63" s="177">
        <f>Vulnerability!AP62</f>
        <v>5.9</v>
      </c>
      <c r="X63" s="185">
        <f>Vulnerability!AQ62</f>
        <v>5.4</v>
      </c>
      <c r="Y63" s="183">
        <f>Vulnerability!AR62</f>
        <v>5.4</v>
      </c>
      <c r="Z63" s="183">
        <f t="shared" si="5"/>
        <v>6.5</v>
      </c>
      <c r="AA63" s="186">
        <f>'Lack of Coping Capacity'!G62</f>
        <v>7</v>
      </c>
      <c r="AB63" s="187">
        <f>'Lack of Coping Capacity'!J62</f>
        <v>6.5</v>
      </c>
      <c r="AC63" s="183">
        <f>'Lack of Coping Capacity'!K62</f>
        <v>6.8</v>
      </c>
      <c r="AD63" s="186">
        <f>'Lack of Coping Capacity'!P62</f>
        <v>9.1999999999999993</v>
      </c>
      <c r="AE63" s="179">
        <f>'Lack of Coping Capacity'!S62</f>
        <v>7.7</v>
      </c>
      <c r="AF63" s="187">
        <f>'Lack of Coping Capacity'!X62</f>
        <v>5</v>
      </c>
      <c r="AG63" s="183">
        <f>'Lack of Coping Capacity'!Y62</f>
        <v>7.3</v>
      </c>
      <c r="AH63" s="183">
        <f t="shared" si="6"/>
        <v>7.1</v>
      </c>
      <c r="AI63" s="188">
        <f t="shared" si="7"/>
        <v>7</v>
      </c>
    </row>
    <row r="64" spans="1:35" ht="16.5" customHeight="1" thickBot="1" x14ac:dyDescent="0.3">
      <c r="A64" s="142" t="s">
        <v>13</v>
      </c>
      <c r="B64" s="143" t="s">
        <v>379</v>
      </c>
      <c r="C64" s="143" t="s">
        <v>12</v>
      </c>
      <c r="D64" s="144" t="s">
        <v>507</v>
      </c>
      <c r="E64" s="176">
        <f>'Hazard &amp; Exposure'!S63</f>
        <v>3.8</v>
      </c>
      <c r="F64" s="176">
        <f>'Hazard &amp; Exposure'!T63</f>
        <v>5.9</v>
      </c>
      <c r="G64" s="176">
        <f>'Hazard &amp; Exposure'!U63</f>
        <v>6.5</v>
      </c>
      <c r="H64" s="181">
        <f>'Hazard &amp; Exposure'!V63</f>
        <v>7.5</v>
      </c>
      <c r="I64" s="183">
        <f>'Hazard &amp; Exposure'!W63</f>
        <v>6.1</v>
      </c>
      <c r="J64" s="182">
        <f>'Hazard &amp; Exposure'!AC63</f>
        <v>0</v>
      </c>
      <c r="K64" s="181">
        <f>'Hazard &amp; Exposure'!Z63</f>
        <v>9.1999999999999993</v>
      </c>
      <c r="L64" s="183">
        <f>'Hazard &amp; Exposure'!AD63</f>
        <v>4.5999999999999996</v>
      </c>
      <c r="M64" s="183">
        <f t="shared" si="4"/>
        <v>5.4</v>
      </c>
      <c r="N64" s="184">
        <f>Vulnerability!F63</f>
        <v>9.6999999999999993</v>
      </c>
      <c r="O64" s="178">
        <f>Vulnerability!I63</f>
        <v>5.5</v>
      </c>
      <c r="P64" s="185">
        <f>Vulnerability!P63</f>
        <v>4.8</v>
      </c>
      <c r="Q64" s="183">
        <f>Vulnerability!Q63</f>
        <v>7.4</v>
      </c>
      <c r="R64" s="184">
        <f>Vulnerability!V63</f>
        <v>0</v>
      </c>
      <c r="S64" s="177">
        <f>Vulnerability!AD63</f>
        <v>3.8</v>
      </c>
      <c r="T64" s="177">
        <f>Vulnerability!AG63</f>
        <v>8.6</v>
      </c>
      <c r="U64" s="177">
        <f>Vulnerability!AJ63</f>
        <v>7.3</v>
      </c>
      <c r="V64" s="177">
        <f>Vulnerability!AM63</f>
        <v>5.8</v>
      </c>
      <c r="W64" s="177">
        <f>Vulnerability!AP63</f>
        <v>2.2999999999999998</v>
      </c>
      <c r="X64" s="185">
        <f>Vulnerability!AQ63</f>
        <v>6.1</v>
      </c>
      <c r="Y64" s="183">
        <f>Vulnerability!AR63</f>
        <v>3.6</v>
      </c>
      <c r="Z64" s="183">
        <f t="shared" si="5"/>
        <v>5.8</v>
      </c>
      <c r="AA64" s="186">
        <f>'Lack of Coping Capacity'!G63</f>
        <v>7</v>
      </c>
      <c r="AB64" s="187">
        <f>'Lack of Coping Capacity'!J63</f>
        <v>6.5</v>
      </c>
      <c r="AC64" s="183">
        <f>'Lack of Coping Capacity'!K63</f>
        <v>6.8</v>
      </c>
      <c r="AD64" s="186">
        <f>'Lack of Coping Capacity'!P63</f>
        <v>9.1999999999999993</v>
      </c>
      <c r="AE64" s="179">
        <f>'Lack of Coping Capacity'!S63</f>
        <v>8.1999999999999993</v>
      </c>
      <c r="AF64" s="187">
        <f>'Lack of Coping Capacity'!X63</f>
        <v>5.4</v>
      </c>
      <c r="AG64" s="183">
        <f>'Lack of Coping Capacity'!Y63</f>
        <v>7.6</v>
      </c>
      <c r="AH64" s="183">
        <f t="shared" si="6"/>
        <v>7.2</v>
      </c>
      <c r="AI64" s="188">
        <f t="shared" si="7"/>
        <v>6.1</v>
      </c>
    </row>
    <row r="65" spans="1:35" ht="16.5" customHeight="1" x14ac:dyDescent="0.25">
      <c r="A65" s="138" t="s">
        <v>15</v>
      </c>
      <c r="B65" s="139" t="s">
        <v>381</v>
      </c>
      <c r="C65" s="139" t="s">
        <v>14</v>
      </c>
      <c r="D65" s="140" t="s">
        <v>509</v>
      </c>
      <c r="E65" s="176" t="str">
        <f>'Hazard &amp; Exposure'!S64</f>
        <v>x</v>
      </c>
      <c r="F65" s="176">
        <f>'Hazard &amp; Exposure'!T64</f>
        <v>3.7</v>
      </c>
      <c r="G65" s="176">
        <f>'Hazard &amp; Exposure'!U64</f>
        <v>7.2</v>
      </c>
      <c r="H65" s="181">
        <f>'Hazard &amp; Exposure'!V64</f>
        <v>1.5</v>
      </c>
      <c r="I65" s="183">
        <f>'Hazard &amp; Exposure'!W64</f>
        <v>4.5999999999999996</v>
      </c>
      <c r="J65" s="182">
        <f>'Hazard &amp; Exposure'!AC64</f>
        <v>5</v>
      </c>
      <c r="K65" s="181">
        <f>'Hazard &amp; Exposure'!Z64</f>
        <v>9.8000000000000007</v>
      </c>
      <c r="L65" s="183">
        <f>'Hazard &amp; Exposure'!AD64</f>
        <v>7.4</v>
      </c>
      <c r="M65" s="183">
        <f t="shared" si="4"/>
        <v>6.2</v>
      </c>
      <c r="N65" s="184">
        <f>Vulnerability!F64</f>
        <v>3.8</v>
      </c>
      <c r="O65" s="178">
        <f>Vulnerability!I64</f>
        <v>3.7</v>
      </c>
      <c r="P65" s="185">
        <f>Vulnerability!P64</f>
        <v>3.8</v>
      </c>
      <c r="Q65" s="183">
        <f>Vulnerability!Q64</f>
        <v>3.8</v>
      </c>
      <c r="R65" s="184">
        <f>Vulnerability!V64</f>
        <v>0</v>
      </c>
      <c r="S65" s="177">
        <f>Vulnerability!AD64</f>
        <v>5.7</v>
      </c>
      <c r="T65" s="177">
        <f>Vulnerability!AG64</f>
        <v>5.2</v>
      </c>
      <c r="U65" s="177">
        <f>Vulnerability!AJ64</f>
        <v>0</v>
      </c>
      <c r="V65" s="177">
        <f>Vulnerability!AM64</f>
        <v>0</v>
      </c>
      <c r="W65" s="177" t="str">
        <f>Vulnerability!AP64</f>
        <v>x</v>
      </c>
      <c r="X65" s="185">
        <f>Vulnerability!AQ64</f>
        <v>3.2</v>
      </c>
      <c r="Y65" s="183">
        <f>Vulnerability!AR64</f>
        <v>1.7</v>
      </c>
      <c r="Z65" s="183">
        <f t="shared" si="5"/>
        <v>2.8</v>
      </c>
      <c r="AA65" s="186">
        <f>'Lack of Coping Capacity'!G64</f>
        <v>6.3</v>
      </c>
      <c r="AB65" s="187">
        <f>'Lack of Coping Capacity'!J64</f>
        <v>7.1</v>
      </c>
      <c r="AC65" s="183">
        <f>'Lack of Coping Capacity'!K64</f>
        <v>6.7</v>
      </c>
      <c r="AD65" s="186">
        <f>'Lack of Coping Capacity'!P64</f>
        <v>4.3</v>
      </c>
      <c r="AE65" s="179">
        <f>'Lack of Coping Capacity'!S64</f>
        <v>4.3</v>
      </c>
      <c r="AF65" s="187">
        <f>'Lack of Coping Capacity'!X64</f>
        <v>6.3</v>
      </c>
      <c r="AG65" s="183">
        <f>'Lack of Coping Capacity'!Y64</f>
        <v>5</v>
      </c>
      <c r="AH65" s="183">
        <f t="shared" si="6"/>
        <v>5.9</v>
      </c>
      <c r="AI65" s="188">
        <f t="shared" si="7"/>
        <v>4.7</v>
      </c>
    </row>
    <row r="66" spans="1:35" ht="16.5" customHeight="1" x14ac:dyDescent="0.25">
      <c r="A66" s="141" t="s">
        <v>15</v>
      </c>
      <c r="B66" s="116" t="s">
        <v>382</v>
      </c>
      <c r="C66" s="116" t="s">
        <v>14</v>
      </c>
      <c r="D66" s="98" t="s">
        <v>510</v>
      </c>
      <c r="E66" s="176">
        <f>'Hazard &amp; Exposure'!S65</f>
        <v>3.8</v>
      </c>
      <c r="F66" s="176">
        <f>'Hazard &amp; Exposure'!T65</f>
        <v>7.4</v>
      </c>
      <c r="G66" s="176">
        <f>'Hazard &amp; Exposure'!U65</f>
        <v>6.7</v>
      </c>
      <c r="H66" s="181">
        <f>'Hazard &amp; Exposure'!V65</f>
        <v>0.5</v>
      </c>
      <c r="I66" s="183">
        <f>'Hazard &amp; Exposure'!W65</f>
        <v>5.0999999999999996</v>
      </c>
      <c r="J66" s="182">
        <f>'Hazard &amp; Exposure'!AC65</f>
        <v>7</v>
      </c>
      <c r="K66" s="181">
        <f>'Hazard &amp; Exposure'!Z65</f>
        <v>9.8000000000000007</v>
      </c>
      <c r="L66" s="183">
        <f>'Hazard &amp; Exposure'!AD65</f>
        <v>8.4</v>
      </c>
      <c r="M66" s="183">
        <f t="shared" si="4"/>
        <v>7.1</v>
      </c>
      <c r="N66" s="184">
        <f>Vulnerability!F65</f>
        <v>7.1</v>
      </c>
      <c r="O66" s="178">
        <f>Vulnerability!I65</f>
        <v>5.7</v>
      </c>
      <c r="P66" s="185">
        <f>Vulnerability!P65</f>
        <v>3.8</v>
      </c>
      <c r="Q66" s="183">
        <f>Vulnerability!Q65</f>
        <v>5.9</v>
      </c>
      <c r="R66" s="184">
        <f>Vulnerability!V65</f>
        <v>8.6</v>
      </c>
      <c r="S66" s="177">
        <f>Vulnerability!AD65</f>
        <v>6.6</v>
      </c>
      <c r="T66" s="177">
        <f>Vulnerability!AG65</f>
        <v>5.2</v>
      </c>
      <c r="U66" s="177">
        <f>Vulnerability!AJ65</f>
        <v>2.9</v>
      </c>
      <c r="V66" s="177">
        <f>Vulnerability!AM65</f>
        <v>0</v>
      </c>
      <c r="W66" s="177">
        <f>Vulnerability!AP65</f>
        <v>7.5</v>
      </c>
      <c r="X66" s="185">
        <f>Vulnerability!AQ65</f>
        <v>5</v>
      </c>
      <c r="Y66" s="183">
        <f>Vulnerability!AR65</f>
        <v>7.2</v>
      </c>
      <c r="Z66" s="183">
        <f t="shared" si="5"/>
        <v>6.6</v>
      </c>
      <c r="AA66" s="186">
        <f>'Lack of Coping Capacity'!G65</f>
        <v>6.3</v>
      </c>
      <c r="AB66" s="187">
        <f>'Lack of Coping Capacity'!J65</f>
        <v>7.1</v>
      </c>
      <c r="AC66" s="183">
        <f>'Lack of Coping Capacity'!K65</f>
        <v>6.7</v>
      </c>
      <c r="AD66" s="186">
        <f>'Lack of Coping Capacity'!P65</f>
        <v>6.9</v>
      </c>
      <c r="AE66" s="179">
        <f>'Lack of Coping Capacity'!S65</f>
        <v>8</v>
      </c>
      <c r="AF66" s="187">
        <f>'Lack of Coping Capacity'!X65</f>
        <v>7.5</v>
      </c>
      <c r="AG66" s="183">
        <f>'Lack of Coping Capacity'!Y65</f>
        <v>7.5</v>
      </c>
      <c r="AH66" s="183">
        <f t="shared" si="6"/>
        <v>7.1</v>
      </c>
      <c r="AI66" s="188">
        <f t="shared" si="7"/>
        <v>6.9</v>
      </c>
    </row>
    <row r="67" spans="1:35" ht="16.5" customHeight="1" x14ac:dyDescent="0.25">
      <c r="A67" s="141" t="s">
        <v>15</v>
      </c>
      <c r="B67" s="116" t="s">
        <v>383</v>
      </c>
      <c r="C67" s="116" t="s">
        <v>14</v>
      </c>
      <c r="D67" s="98" t="s">
        <v>511</v>
      </c>
      <c r="E67" s="176" t="str">
        <f>'Hazard &amp; Exposure'!S66</f>
        <v>x</v>
      </c>
      <c r="F67" s="176">
        <f>'Hazard &amp; Exposure'!T66</f>
        <v>5.4</v>
      </c>
      <c r="G67" s="176">
        <f>'Hazard &amp; Exposure'!U66</f>
        <v>9.1999999999999993</v>
      </c>
      <c r="H67" s="181">
        <f>'Hazard &amp; Exposure'!V66</f>
        <v>2.4</v>
      </c>
      <c r="I67" s="183">
        <f>'Hazard &amp; Exposure'!W66</f>
        <v>6.5</v>
      </c>
      <c r="J67" s="182">
        <f>'Hazard &amp; Exposure'!AC66</f>
        <v>5</v>
      </c>
      <c r="K67" s="181">
        <f>'Hazard &amp; Exposure'!Z66</f>
        <v>9.8000000000000007</v>
      </c>
      <c r="L67" s="183">
        <f>'Hazard &amp; Exposure'!AD66</f>
        <v>7.4</v>
      </c>
      <c r="M67" s="183">
        <f t="shared" si="4"/>
        <v>7</v>
      </c>
      <c r="N67" s="184">
        <f>Vulnerability!F66</f>
        <v>3.8</v>
      </c>
      <c r="O67" s="178">
        <f>Vulnerability!I66</f>
        <v>3.9</v>
      </c>
      <c r="P67" s="185">
        <f>Vulnerability!P66</f>
        <v>3.8</v>
      </c>
      <c r="Q67" s="183">
        <f>Vulnerability!Q66</f>
        <v>3.8</v>
      </c>
      <c r="R67" s="184">
        <f>Vulnerability!V66</f>
        <v>0.9</v>
      </c>
      <c r="S67" s="177">
        <f>Vulnerability!AD66</f>
        <v>5.8</v>
      </c>
      <c r="T67" s="177">
        <f>Vulnerability!AG66</f>
        <v>5</v>
      </c>
      <c r="U67" s="177">
        <f>Vulnerability!AJ66</f>
        <v>1.5</v>
      </c>
      <c r="V67" s="177">
        <f>Vulnerability!AM66</f>
        <v>0</v>
      </c>
      <c r="W67" s="177" t="str">
        <f>Vulnerability!AP66</f>
        <v>x</v>
      </c>
      <c r="X67" s="185">
        <f>Vulnerability!AQ66</f>
        <v>3.4</v>
      </c>
      <c r="Y67" s="183">
        <f>Vulnerability!AR66</f>
        <v>2.2000000000000002</v>
      </c>
      <c r="Z67" s="183">
        <f t="shared" si="5"/>
        <v>3</v>
      </c>
      <c r="AA67" s="186">
        <f>'Lack of Coping Capacity'!G66</f>
        <v>6.3</v>
      </c>
      <c r="AB67" s="187">
        <f>'Lack of Coping Capacity'!J66</f>
        <v>7.1</v>
      </c>
      <c r="AC67" s="183">
        <f>'Lack of Coping Capacity'!K66</f>
        <v>6.7</v>
      </c>
      <c r="AD67" s="186">
        <f>'Lack of Coping Capacity'!P66</f>
        <v>4.8</v>
      </c>
      <c r="AE67" s="179">
        <f>'Lack of Coping Capacity'!S66</f>
        <v>5</v>
      </c>
      <c r="AF67" s="187">
        <f>'Lack of Coping Capacity'!X66</f>
        <v>7.6</v>
      </c>
      <c r="AG67" s="183">
        <f>'Lack of Coping Capacity'!Y66</f>
        <v>5.8</v>
      </c>
      <c r="AH67" s="183">
        <f t="shared" si="6"/>
        <v>6.3</v>
      </c>
      <c r="AI67" s="188">
        <f t="shared" si="7"/>
        <v>5.0999999999999996</v>
      </c>
    </row>
    <row r="68" spans="1:35" ht="16.5" customHeight="1" x14ac:dyDescent="0.25">
      <c r="A68" s="141" t="s">
        <v>15</v>
      </c>
      <c r="B68" s="116" t="s">
        <v>384</v>
      </c>
      <c r="C68" s="116" t="s">
        <v>14</v>
      </c>
      <c r="D68" s="98" t="s">
        <v>512</v>
      </c>
      <c r="E68" s="176" t="str">
        <f>'Hazard &amp; Exposure'!S67</f>
        <v>x</v>
      </c>
      <c r="F68" s="176">
        <f>'Hazard &amp; Exposure'!T67</f>
        <v>5.2</v>
      </c>
      <c r="G68" s="176">
        <f>'Hazard &amp; Exposure'!U67</f>
        <v>7.9</v>
      </c>
      <c r="H68" s="181">
        <f>'Hazard &amp; Exposure'!V67</f>
        <v>1.5</v>
      </c>
      <c r="I68" s="183">
        <f>'Hazard &amp; Exposure'!W67</f>
        <v>5.4</v>
      </c>
      <c r="J68" s="182">
        <f>'Hazard &amp; Exposure'!AC67</f>
        <v>5</v>
      </c>
      <c r="K68" s="181">
        <f>'Hazard &amp; Exposure'!Z67</f>
        <v>9.8000000000000007</v>
      </c>
      <c r="L68" s="183">
        <f>'Hazard &amp; Exposure'!AD67</f>
        <v>7.4</v>
      </c>
      <c r="M68" s="183">
        <f t="shared" si="4"/>
        <v>6.5</v>
      </c>
      <c r="N68" s="184">
        <f>Vulnerability!F67</f>
        <v>4.7</v>
      </c>
      <c r="O68" s="178">
        <f>Vulnerability!I67</f>
        <v>3.2</v>
      </c>
      <c r="P68" s="185">
        <f>Vulnerability!P67</f>
        <v>3.8</v>
      </c>
      <c r="Q68" s="183">
        <f>Vulnerability!Q67</f>
        <v>4.0999999999999996</v>
      </c>
      <c r="R68" s="184">
        <f>Vulnerability!V67</f>
        <v>0</v>
      </c>
      <c r="S68" s="177">
        <f>Vulnerability!AD67</f>
        <v>4.9000000000000004</v>
      </c>
      <c r="T68" s="177">
        <f>Vulnerability!AG67</f>
        <v>2.7</v>
      </c>
      <c r="U68" s="177">
        <f>Vulnerability!AJ67</f>
        <v>0</v>
      </c>
      <c r="V68" s="177">
        <f>Vulnerability!AM67</f>
        <v>9.8000000000000007</v>
      </c>
      <c r="W68" s="177" t="str">
        <f>Vulnerability!AP67</f>
        <v>x</v>
      </c>
      <c r="X68" s="185">
        <f>Vulnerability!AQ67</f>
        <v>5.9</v>
      </c>
      <c r="Y68" s="183">
        <f>Vulnerability!AR67</f>
        <v>3.5</v>
      </c>
      <c r="Z68" s="183">
        <f t="shared" si="5"/>
        <v>3.8</v>
      </c>
      <c r="AA68" s="186">
        <f>'Lack of Coping Capacity'!G67</f>
        <v>6.3</v>
      </c>
      <c r="AB68" s="187">
        <f>'Lack of Coping Capacity'!J67</f>
        <v>7.1</v>
      </c>
      <c r="AC68" s="183">
        <f>'Lack of Coping Capacity'!K67</f>
        <v>6.7</v>
      </c>
      <c r="AD68" s="186">
        <f>'Lack of Coping Capacity'!P67</f>
        <v>4.5999999999999996</v>
      </c>
      <c r="AE68" s="179">
        <f>'Lack of Coping Capacity'!S67</f>
        <v>4</v>
      </c>
      <c r="AF68" s="187">
        <f>'Lack of Coping Capacity'!X67</f>
        <v>6.1</v>
      </c>
      <c r="AG68" s="183">
        <f>'Lack of Coping Capacity'!Y67</f>
        <v>4.9000000000000004</v>
      </c>
      <c r="AH68" s="183">
        <f t="shared" si="6"/>
        <v>5.9</v>
      </c>
      <c r="AI68" s="188">
        <f t="shared" si="7"/>
        <v>5.3</v>
      </c>
    </row>
    <row r="69" spans="1:35" ht="16.5" customHeight="1" x14ac:dyDescent="0.25">
      <c r="A69" s="141" t="s">
        <v>15</v>
      </c>
      <c r="B69" s="116" t="s">
        <v>385</v>
      </c>
      <c r="C69" s="116" t="s">
        <v>14</v>
      </c>
      <c r="D69" s="98" t="s">
        <v>513</v>
      </c>
      <c r="E69" s="176">
        <f>'Hazard &amp; Exposure'!S68</f>
        <v>1.7</v>
      </c>
      <c r="F69" s="176">
        <f>'Hazard &amp; Exposure'!T68</f>
        <v>7.3</v>
      </c>
      <c r="G69" s="176">
        <f>'Hazard &amp; Exposure'!U68</f>
        <v>8.1</v>
      </c>
      <c r="H69" s="181">
        <f>'Hazard &amp; Exposure'!V68</f>
        <v>0.5</v>
      </c>
      <c r="I69" s="183">
        <f>'Hazard &amp; Exposure'!W68</f>
        <v>5.3</v>
      </c>
      <c r="J69" s="182">
        <f>'Hazard &amp; Exposure'!AC68</f>
        <v>4</v>
      </c>
      <c r="K69" s="181">
        <f>'Hazard &amp; Exposure'!Z68</f>
        <v>9.8000000000000007</v>
      </c>
      <c r="L69" s="183">
        <f>'Hazard &amp; Exposure'!AD68</f>
        <v>6.9</v>
      </c>
      <c r="M69" s="183">
        <f t="shared" ref="M69:M132" si="8">ROUND((10-GEOMEAN(((10-I69)/10*9+1),((10-L69)/10*9+1)))/9*10,1)</f>
        <v>6.2</v>
      </c>
      <c r="N69" s="184">
        <f>Vulnerability!F68</f>
        <v>9.8000000000000007</v>
      </c>
      <c r="O69" s="178">
        <f>Vulnerability!I68</f>
        <v>5.4</v>
      </c>
      <c r="P69" s="185">
        <f>Vulnerability!P68</f>
        <v>3.8</v>
      </c>
      <c r="Q69" s="183">
        <f>Vulnerability!Q68</f>
        <v>7.2</v>
      </c>
      <c r="R69" s="184">
        <f>Vulnerability!V68</f>
        <v>5.9</v>
      </c>
      <c r="S69" s="177">
        <f>Vulnerability!AD68</f>
        <v>5.4</v>
      </c>
      <c r="T69" s="177">
        <f>Vulnerability!AG68</f>
        <v>8.1999999999999993</v>
      </c>
      <c r="U69" s="177">
        <f>Vulnerability!AJ68</f>
        <v>4</v>
      </c>
      <c r="V69" s="177">
        <f>Vulnerability!AM68</f>
        <v>0</v>
      </c>
      <c r="W69" s="177">
        <f>Vulnerability!AP68</f>
        <v>1.2</v>
      </c>
      <c r="X69" s="185">
        <f>Vulnerability!AQ68</f>
        <v>4.5</v>
      </c>
      <c r="Y69" s="183">
        <f>Vulnerability!AR68</f>
        <v>5.2</v>
      </c>
      <c r="Z69" s="183">
        <f t="shared" ref="Z69:Z132" si="9">ROUND((10-GEOMEAN(((10-Q69)/10*9+1),((10-Y69)/10*9+1)))/9*10,1)</f>
        <v>6.3</v>
      </c>
      <c r="AA69" s="186">
        <f>'Lack of Coping Capacity'!G68</f>
        <v>6.3</v>
      </c>
      <c r="AB69" s="187">
        <f>'Lack of Coping Capacity'!J68</f>
        <v>7.1</v>
      </c>
      <c r="AC69" s="183">
        <f>'Lack of Coping Capacity'!K68</f>
        <v>6.7</v>
      </c>
      <c r="AD69" s="186">
        <f>'Lack of Coping Capacity'!P68</f>
        <v>7.7</v>
      </c>
      <c r="AE69" s="179">
        <f>'Lack of Coping Capacity'!S68</f>
        <v>7.5</v>
      </c>
      <c r="AF69" s="187">
        <f>'Lack of Coping Capacity'!X68</f>
        <v>8.8000000000000007</v>
      </c>
      <c r="AG69" s="183">
        <f>'Lack of Coping Capacity'!Y68</f>
        <v>8</v>
      </c>
      <c r="AH69" s="183">
        <f t="shared" ref="AH69:AH132" si="10">ROUND((10-GEOMEAN(((10-AC69)/10*9+1),((10-AG69)/10*9+1)))/9*10,1)</f>
        <v>7.4</v>
      </c>
      <c r="AI69" s="188">
        <f t="shared" ref="AI69:AI132" si="11">ROUND(M69^(1/3)*Z69^(1/3)*AH69^(1/3),1)</f>
        <v>6.6</v>
      </c>
    </row>
    <row r="70" spans="1:35" ht="16.5" customHeight="1" x14ac:dyDescent="0.25">
      <c r="A70" s="141" t="s">
        <v>15</v>
      </c>
      <c r="B70" s="116" t="s">
        <v>388</v>
      </c>
      <c r="C70" s="116" t="s">
        <v>14</v>
      </c>
      <c r="D70" s="98" t="s">
        <v>516</v>
      </c>
      <c r="E70" s="176" t="str">
        <f>'Hazard &amp; Exposure'!S69</f>
        <v>x</v>
      </c>
      <c r="F70" s="176">
        <f>'Hazard &amp; Exposure'!T69</f>
        <v>5.6</v>
      </c>
      <c r="G70" s="176">
        <f>'Hazard &amp; Exposure'!U69</f>
        <v>5.7</v>
      </c>
      <c r="H70" s="181">
        <f>'Hazard &amp; Exposure'!V69</f>
        <v>2.9</v>
      </c>
      <c r="I70" s="183">
        <f>'Hazard &amp; Exposure'!W69</f>
        <v>4.9000000000000004</v>
      </c>
      <c r="J70" s="182">
        <f>'Hazard &amp; Exposure'!AC69</f>
        <v>5</v>
      </c>
      <c r="K70" s="181">
        <f>'Hazard &amp; Exposure'!Z69</f>
        <v>9.8000000000000007</v>
      </c>
      <c r="L70" s="183">
        <f>'Hazard &amp; Exposure'!AD69</f>
        <v>7.4</v>
      </c>
      <c r="M70" s="183">
        <f t="shared" si="8"/>
        <v>6.3</v>
      </c>
      <c r="N70" s="184">
        <f>Vulnerability!F69</f>
        <v>3.6</v>
      </c>
      <c r="O70" s="178">
        <f>Vulnerability!I69</f>
        <v>5</v>
      </c>
      <c r="P70" s="185">
        <f>Vulnerability!P69</f>
        <v>3.8</v>
      </c>
      <c r="Q70" s="183">
        <f>Vulnerability!Q69</f>
        <v>4</v>
      </c>
      <c r="R70" s="184">
        <f>Vulnerability!V69</f>
        <v>0</v>
      </c>
      <c r="S70" s="177">
        <f>Vulnerability!AD69</f>
        <v>6.2</v>
      </c>
      <c r="T70" s="177">
        <f>Vulnerability!AG69</f>
        <v>5.0999999999999996</v>
      </c>
      <c r="U70" s="177">
        <f>Vulnerability!AJ69</f>
        <v>0</v>
      </c>
      <c r="V70" s="177">
        <f>Vulnerability!AM69</f>
        <v>0</v>
      </c>
      <c r="W70" s="177" t="str">
        <f>Vulnerability!AP69</f>
        <v>x</v>
      </c>
      <c r="X70" s="185">
        <f>Vulnerability!AQ69</f>
        <v>3.3</v>
      </c>
      <c r="Y70" s="183">
        <f>Vulnerability!AR69</f>
        <v>1.8</v>
      </c>
      <c r="Z70" s="183">
        <f t="shared" si="9"/>
        <v>3</v>
      </c>
      <c r="AA70" s="186">
        <f>'Lack of Coping Capacity'!G69</f>
        <v>6.3</v>
      </c>
      <c r="AB70" s="187">
        <f>'Lack of Coping Capacity'!J69</f>
        <v>7.1</v>
      </c>
      <c r="AC70" s="183">
        <f>'Lack of Coping Capacity'!K69</f>
        <v>6.7</v>
      </c>
      <c r="AD70" s="186">
        <f>'Lack of Coping Capacity'!P69</f>
        <v>5.6</v>
      </c>
      <c r="AE70" s="179">
        <f>'Lack of Coping Capacity'!S69</f>
        <v>8.4</v>
      </c>
      <c r="AF70" s="187">
        <f>'Lack of Coping Capacity'!X69</f>
        <v>7.4</v>
      </c>
      <c r="AG70" s="183">
        <f>'Lack of Coping Capacity'!Y69</f>
        <v>7.1</v>
      </c>
      <c r="AH70" s="183">
        <f t="shared" si="10"/>
        <v>6.9</v>
      </c>
      <c r="AI70" s="188">
        <f t="shared" si="11"/>
        <v>5.0999999999999996</v>
      </c>
    </row>
    <row r="71" spans="1:35" ht="16.5" customHeight="1" x14ac:dyDescent="0.25">
      <c r="A71" s="141" t="s">
        <v>15</v>
      </c>
      <c r="B71" s="116" t="s">
        <v>386</v>
      </c>
      <c r="C71" s="116" t="s">
        <v>14</v>
      </c>
      <c r="D71" s="98" t="s">
        <v>514</v>
      </c>
      <c r="E71" s="176">
        <f>'Hazard &amp; Exposure'!S70</f>
        <v>0.6</v>
      </c>
      <c r="F71" s="176">
        <f>'Hazard &amp; Exposure'!T70</f>
        <v>6.6</v>
      </c>
      <c r="G71" s="176">
        <f>'Hazard &amp; Exposure'!U70</f>
        <v>4.9000000000000004</v>
      </c>
      <c r="H71" s="181">
        <f>'Hazard &amp; Exposure'!V70</f>
        <v>2.4</v>
      </c>
      <c r="I71" s="183">
        <f>'Hazard &amp; Exposure'!W70</f>
        <v>4</v>
      </c>
      <c r="J71" s="182">
        <f>'Hazard &amp; Exposure'!AC70</f>
        <v>10</v>
      </c>
      <c r="K71" s="181">
        <f>'Hazard &amp; Exposure'!Z70</f>
        <v>9.8000000000000007</v>
      </c>
      <c r="L71" s="183">
        <f>'Hazard &amp; Exposure'!AD70</f>
        <v>10</v>
      </c>
      <c r="M71" s="183">
        <f t="shared" si="8"/>
        <v>8.3000000000000007</v>
      </c>
      <c r="N71" s="184">
        <f>Vulnerability!F70</f>
        <v>5.7</v>
      </c>
      <c r="O71" s="178">
        <f>Vulnerability!I70</f>
        <v>5.7</v>
      </c>
      <c r="P71" s="185">
        <f>Vulnerability!P70</f>
        <v>3.8</v>
      </c>
      <c r="Q71" s="183">
        <f>Vulnerability!Q70</f>
        <v>5.2</v>
      </c>
      <c r="R71" s="184">
        <f>Vulnerability!V70</f>
        <v>2.7</v>
      </c>
      <c r="S71" s="177">
        <f>Vulnerability!AD70</f>
        <v>5.6</v>
      </c>
      <c r="T71" s="177">
        <f>Vulnerability!AG70</f>
        <v>4.7</v>
      </c>
      <c r="U71" s="177">
        <f>Vulnerability!AJ70</f>
        <v>0</v>
      </c>
      <c r="V71" s="177">
        <f>Vulnerability!AM70</f>
        <v>0.1</v>
      </c>
      <c r="W71" s="177">
        <f>Vulnerability!AP70</f>
        <v>1</v>
      </c>
      <c r="X71" s="185">
        <f>Vulnerability!AQ70</f>
        <v>2.6</v>
      </c>
      <c r="Y71" s="183">
        <f>Vulnerability!AR70</f>
        <v>2.7</v>
      </c>
      <c r="Z71" s="183">
        <f t="shared" si="9"/>
        <v>4.0999999999999996</v>
      </c>
      <c r="AA71" s="186">
        <f>'Lack of Coping Capacity'!G70</f>
        <v>6.3</v>
      </c>
      <c r="AB71" s="187">
        <f>'Lack of Coping Capacity'!J70</f>
        <v>7.1</v>
      </c>
      <c r="AC71" s="183">
        <f>'Lack of Coping Capacity'!K70</f>
        <v>6.7</v>
      </c>
      <c r="AD71" s="186">
        <f>'Lack of Coping Capacity'!P70</f>
        <v>6.7</v>
      </c>
      <c r="AE71" s="179">
        <f>'Lack of Coping Capacity'!S70</f>
        <v>7.9</v>
      </c>
      <c r="AF71" s="187">
        <f>'Lack of Coping Capacity'!X70</f>
        <v>7.7</v>
      </c>
      <c r="AG71" s="183">
        <f>'Lack of Coping Capacity'!Y70</f>
        <v>7.4</v>
      </c>
      <c r="AH71" s="183">
        <f t="shared" si="10"/>
        <v>7.1</v>
      </c>
      <c r="AI71" s="188">
        <f t="shared" si="11"/>
        <v>6.2</v>
      </c>
    </row>
    <row r="72" spans="1:35" ht="16.5" customHeight="1" x14ac:dyDescent="0.25">
      <c r="A72" s="141" t="s">
        <v>15</v>
      </c>
      <c r="B72" s="116" t="s">
        <v>387</v>
      </c>
      <c r="C72" s="116" t="s">
        <v>14</v>
      </c>
      <c r="D72" s="98" t="s">
        <v>515</v>
      </c>
      <c r="E72" s="176">
        <f>'Hazard &amp; Exposure'!S71</f>
        <v>5.6</v>
      </c>
      <c r="F72" s="176">
        <f>'Hazard &amp; Exposure'!T71</f>
        <v>8.8000000000000007</v>
      </c>
      <c r="G72" s="176">
        <f>'Hazard &amp; Exposure'!U71</f>
        <v>5.7</v>
      </c>
      <c r="H72" s="181">
        <f>'Hazard &amp; Exposure'!V71</f>
        <v>1.5</v>
      </c>
      <c r="I72" s="183">
        <f>'Hazard &amp; Exposure'!W71</f>
        <v>6</v>
      </c>
      <c r="J72" s="182">
        <f>'Hazard &amp; Exposure'!AC71</f>
        <v>10</v>
      </c>
      <c r="K72" s="181">
        <f>'Hazard &amp; Exposure'!Z71</f>
        <v>9.8000000000000007</v>
      </c>
      <c r="L72" s="183">
        <f>'Hazard &amp; Exposure'!AD71</f>
        <v>10</v>
      </c>
      <c r="M72" s="183">
        <f t="shared" si="8"/>
        <v>8.6999999999999993</v>
      </c>
      <c r="N72" s="184">
        <f>Vulnerability!F71</f>
        <v>8.4</v>
      </c>
      <c r="O72" s="178">
        <f>Vulnerability!I71</f>
        <v>5.2</v>
      </c>
      <c r="P72" s="185">
        <f>Vulnerability!P71</f>
        <v>3.8</v>
      </c>
      <c r="Q72" s="183">
        <f>Vulnerability!Q71</f>
        <v>6.5</v>
      </c>
      <c r="R72" s="184">
        <f>Vulnerability!V71</f>
        <v>10</v>
      </c>
      <c r="S72" s="177">
        <f>Vulnerability!AD71</f>
        <v>6.8</v>
      </c>
      <c r="T72" s="177">
        <f>Vulnerability!AG71</f>
        <v>6.2</v>
      </c>
      <c r="U72" s="177">
        <f>Vulnerability!AJ71</f>
        <v>4.5999999999999996</v>
      </c>
      <c r="V72" s="177">
        <f>Vulnerability!AM71</f>
        <v>0</v>
      </c>
      <c r="W72" s="177">
        <f>Vulnerability!AP71</f>
        <v>10</v>
      </c>
      <c r="X72" s="185">
        <f>Vulnerability!AQ71</f>
        <v>6.7</v>
      </c>
      <c r="Y72" s="183">
        <f>Vulnerability!AR71</f>
        <v>8.9</v>
      </c>
      <c r="Z72" s="183">
        <f t="shared" si="9"/>
        <v>7.9</v>
      </c>
      <c r="AA72" s="186">
        <f>'Lack of Coping Capacity'!G71</f>
        <v>6.3</v>
      </c>
      <c r="AB72" s="187">
        <f>'Lack of Coping Capacity'!J71</f>
        <v>7.1</v>
      </c>
      <c r="AC72" s="183">
        <f>'Lack of Coping Capacity'!K71</f>
        <v>6.7</v>
      </c>
      <c r="AD72" s="186">
        <f>'Lack of Coping Capacity'!P71</f>
        <v>6.9</v>
      </c>
      <c r="AE72" s="179">
        <f>'Lack of Coping Capacity'!S71</f>
        <v>7.7</v>
      </c>
      <c r="AF72" s="187">
        <f>'Lack of Coping Capacity'!X71</f>
        <v>8.6</v>
      </c>
      <c r="AG72" s="183">
        <f>'Lack of Coping Capacity'!Y71</f>
        <v>7.7</v>
      </c>
      <c r="AH72" s="183">
        <f t="shared" si="10"/>
        <v>7.2</v>
      </c>
      <c r="AI72" s="188">
        <f t="shared" si="11"/>
        <v>7.9</v>
      </c>
    </row>
    <row r="73" spans="1:35" ht="16.5" customHeight="1" x14ac:dyDescent="0.25">
      <c r="A73" s="141" t="s">
        <v>15</v>
      </c>
      <c r="B73" s="116" t="s">
        <v>389</v>
      </c>
      <c r="C73" s="116" t="s">
        <v>14</v>
      </c>
      <c r="D73" s="98" t="s">
        <v>517</v>
      </c>
      <c r="E73" s="176" t="str">
        <f>'Hazard &amp; Exposure'!S72</f>
        <v>x</v>
      </c>
      <c r="F73" s="176">
        <f>'Hazard &amp; Exposure'!T72</f>
        <v>7.5</v>
      </c>
      <c r="G73" s="176">
        <f>'Hazard &amp; Exposure'!U72</f>
        <v>6.8</v>
      </c>
      <c r="H73" s="181">
        <f>'Hazard &amp; Exposure'!V72</f>
        <v>1.9</v>
      </c>
      <c r="I73" s="183">
        <f>'Hazard &amp; Exposure'!W72</f>
        <v>5.9</v>
      </c>
      <c r="J73" s="182">
        <f>'Hazard &amp; Exposure'!AC72</f>
        <v>6</v>
      </c>
      <c r="K73" s="181">
        <f>'Hazard &amp; Exposure'!Z72</f>
        <v>9.8000000000000007</v>
      </c>
      <c r="L73" s="183">
        <f>'Hazard &amp; Exposure'!AD72</f>
        <v>7.9</v>
      </c>
      <c r="M73" s="183">
        <f t="shared" si="8"/>
        <v>7</v>
      </c>
      <c r="N73" s="184">
        <f>Vulnerability!F72</f>
        <v>4.2</v>
      </c>
      <c r="O73" s="178">
        <f>Vulnerability!I72</f>
        <v>4.7</v>
      </c>
      <c r="P73" s="185">
        <f>Vulnerability!P72</f>
        <v>3.8</v>
      </c>
      <c r="Q73" s="183">
        <f>Vulnerability!Q72</f>
        <v>4.2</v>
      </c>
      <c r="R73" s="184">
        <f>Vulnerability!V72</f>
        <v>5.0999999999999996</v>
      </c>
      <c r="S73" s="177">
        <f>Vulnerability!AD72</f>
        <v>5.7</v>
      </c>
      <c r="T73" s="177">
        <f>Vulnerability!AG72</f>
        <v>3.5</v>
      </c>
      <c r="U73" s="177">
        <f>Vulnerability!AJ72</f>
        <v>0</v>
      </c>
      <c r="V73" s="177">
        <f>Vulnerability!AM72</f>
        <v>0</v>
      </c>
      <c r="W73" s="177" t="str">
        <f>Vulnerability!AP72</f>
        <v>x</v>
      </c>
      <c r="X73" s="185">
        <f>Vulnerability!AQ72</f>
        <v>2.7</v>
      </c>
      <c r="Y73" s="183">
        <f>Vulnerability!AR72</f>
        <v>4</v>
      </c>
      <c r="Z73" s="183">
        <f t="shared" si="9"/>
        <v>4.0999999999999996</v>
      </c>
      <c r="AA73" s="186">
        <f>'Lack of Coping Capacity'!G72</f>
        <v>6.3</v>
      </c>
      <c r="AB73" s="187">
        <f>'Lack of Coping Capacity'!J72</f>
        <v>7.1</v>
      </c>
      <c r="AC73" s="183">
        <f>'Lack of Coping Capacity'!K72</f>
        <v>6.7</v>
      </c>
      <c r="AD73" s="186">
        <f>'Lack of Coping Capacity'!P72</f>
        <v>6.1</v>
      </c>
      <c r="AE73" s="179">
        <f>'Lack of Coping Capacity'!S72</f>
        <v>8.8000000000000007</v>
      </c>
      <c r="AF73" s="187">
        <f>'Lack of Coping Capacity'!X72</f>
        <v>7.4</v>
      </c>
      <c r="AG73" s="183">
        <f>'Lack of Coping Capacity'!Y72</f>
        <v>7.4</v>
      </c>
      <c r="AH73" s="183">
        <f t="shared" si="10"/>
        <v>7.1</v>
      </c>
      <c r="AI73" s="188">
        <f t="shared" si="11"/>
        <v>5.9</v>
      </c>
    </row>
    <row r="74" spans="1:35" ht="16.5" customHeight="1" x14ac:dyDescent="0.25">
      <c r="A74" s="141" t="s">
        <v>15</v>
      </c>
      <c r="B74" s="116" t="s">
        <v>390</v>
      </c>
      <c r="C74" s="116" t="s">
        <v>14</v>
      </c>
      <c r="D74" s="98" t="s">
        <v>518</v>
      </c>
      <c r="E74" s="176" t="str">
        <f>'Hazard &amp; Exposure'!S73</f>
        <v>x</v>
      </c>
      <c r="F74" s="176">
        <f>'Hazard &amp; Exposure'!T73</f>
        <v>7.7</v>
      </c>
      <c r="G74" s="176">
        <f>'Hazard &amp; Exposure'!U73</f>
        <v>6.5</v>
      </c>
      <c r="H74" s="181">
        <f>'Hazard &amp; Exposure'!V73</f>
        <v>1.5</v>
      </c>
      <c r="I74" s="183">
        <f>'Hazard &amp; Exposure'!W73</f>
        <v>5.8</v>
      </c>
      <c r="J74" s="182">
        <f>'Hazard &amp; Exposure'!AC73</f>
        <v>5</v>
      </c>
      <c r="K74" s="181">
        <f>'Hazard &amp; Exposure'!Z73</f>
        <v>9.8000000000000007</v>
      </c>
      <c r="L74" s="183">
        <f>'Hazard &amp; Exposure'!AD73</f>
        <v>7.4</v>
      </c>
      <c r="M74" s="183">
        <f t="shared" si="8"/>
        <v>6.7</v>
      </c>
      <c r="N74" s="184">
        <f>Vulnerability!F73</f>
        <v>3.6</v>
      </c>
      <c r="O74" s="178">
        <f>Vulnerability!I73</f>
        <v>3.5</v>
      </c>
      <c r="P74" s="185">
        <f>Vulnerability!P73</f>
        <v>3.8</v>
      </c>
      <c r="Q74" s="183">
        <f>Vulnerability!Q73</f>
        <v>3.6</v>
      </c>
      <c r="R74" s="184">
        <f>Vulnerability!V73</f>
        <v>0</v>
      </c>
      <c r="S74" s="177">
        <f>Vulnerability!AD73</f>
        <v>4.5</v>
      </c>
      <c r="T74" s="177">
        <f>Vulnerability!AG73</f>
        <v>4.0999999999999996</v>
      </c>
      <c r="U74" s="177">
        <f>Vulnerability!AJ73</f>
        <v>1.3</v>
      </c>
      <c r="V74" s="177">
        <f>Vulnerability!AM73</f>
        <v>9.8000000000000007</v>
      </c>
      <c r="W74" s="177" t="str">
        <f>Vulnerability!AP73</f>
        <v>x</v>
      </c>
      <c r="X74" s="185">
        <f>Vulnerability!AQ73</f>
        <v>6.2</v>
      </c>
      <c r="Y74" s="183">
        <f>Vulnerability!AR73</f>
        <v>3.7</v>
      </c>
      <c r="Z74" s="183">
        <f t="shared" si="9"/>
        <v>3.7</v>
      </c>
      <c r="AA74" s="186">
        <f>'Lack of Coping Capacity'!G73</f>
        <v>6.3</v>
      </c>
      <c r="AB74" s="187">
        <f>'Lack of Coping Capacity'!J73</f>
        <v>7.1</v>
      </c>
      <c r="AC74" s="183">
        <f>'Lack of Coping Capacity'!K73</f>
        <v>6.7</v>
      </c>
      <c r="AD74" s="186">
        <f>'Lack of Coping Capacity'!P73</f>
        <v>5</v>
      </c>
      <c r="AE74" s="179">
        <f>'Lack of Coping Capacity'!S73</f>
        <v>5.5</v>
      </c>
      <c r="AF74" s="187">
        <f>'Lack of Coping Capacity'!X73</f>
        <v>6.9</v>
      </c>
      <c r="AG74" s="183">
        <f>'Lack of Coping Capacity'!Y73</f>
        <v>5.8</v>
      </c>
      <c r="AH74" s="183">
        <f t="shared" si="10"/>
        <v>6.3</v>
      </c>
      <c r="AI74" s="188">
        <f t="shared" si="11"/>
        <v>5.4</v>
      </c>
    </row>
    <row r="75" spans="1:35" ht="16.5" customHeight="1" x14ac:dyDescent="0.25">
      <c r="A75" s="141" t="s">
        <v>15</v>
      </c>
      <c r="B75" s="116" t="s">
        <v>391</v>
      </c>
      <c r="C75" s="116" t="s">
        <v>14</v>
      </c>
      <c r="D75" s="98" t="s">
        <v>519</v>
      </c>
      <c r="E75" s="176" t="str">
        <f>'Hazard &amp; Exposure'!S74</f>
        <v>x</v>
      </c>
      <c r="F75" s="176">
        <f>'Hazard &amp; Exposure'!T74</f>
        <v>7</v>
      </c>
      <c r="G75" s="176">
        <f>'Hazard &amp; Exposure'!U74</f>
        <v>3.4</v>
      </c>
      <c r="H75" s="181">
        <f>'Hazard &amp; Exposure'!V74</f>
        <v>1.5</v>
      </c>
      <c r="I75" s="183">
        <f>'Hazard &amp; Exposure'!W74</f>
        <v>4.4000000000000004</v>
      </c>
      <c r="J75" s="182">
        <f>'Hazard &amp; Exposure'!AC74</f>
        <v>5</v>
      </c>
      <c r="K75" s="181">
        <f>'Hazard &amp; Exposure'!Z74</f>
        <v>9.8000000000000007</v>
      </c>
      <c r="L75" s="183">
        <f>'Hazard &amp; Exposure'!AD74</f>
        <v>7.4</v>
      </c>
      <c r="M75" s="183">
        <f t="shared" si="8"/>
        <v>6.1</v>
      </c>
      <c r="N75" s="184">
        <f>Vulnerability!F74</f>
        <v>5.9</v>
      </c>
      <c r="O75" s="178">
        <f>Vulnerability!I74</f>
        <v>3.6</v>
      </c>
      <c r="P75" s="185">
        <f>Vulnerability!P74</f>
        <v>3.8</v>
      </c>
      <c r="Q75" s="183">
        <f>Vulnerability!Q74</f>
        <v>4.8</v>
      </c>
      <c r="R75" s="184">
        <f>Vulnerability!V74</f>
        <v>0</v>
      </c>
      <c r="S75" s="177">
        <f>Vulnerability!AD74</f>
        <v>5.6</v>
      </c>
      <c r="T75" s="177">
        <f>Vulnerability!AG74</f>
        <v>4.7</v>
      </c>
      <c r="U75" s="177">
        <f>Vulnerability!AJ74</f>
        <v>1.1000000000000001</v>
      </c>
      <c r="V75" s="177">
        <f>Vulnerability!AM74</f>
        <v>0</v>
      </c>
      <c r="W75" s="177" t="str">
        <f>Vulnerability!AP74</f>
        <v>x</v>
      </c>
      <c r="X75" s="185">
        <f>Vulnerability!AQ74</f>
        <v>3.2</v>
      </c>
      <c r="Y75" s="183">
        <f>Vulnerability!AR74</f>
        <v>1.7</v>
      </c>
      <c r="Z75" s="183">
        <f t="shared" si="9"/>
        <v>3.4</v>
      </c>
      <c r="AA75" s="186">
        <f>'Lack of Coping Capacity'!G74</f>
        <v>6.3</v>
      </c>
      <c r="AB75" s="187">
        <f>'Lack of Coping Capacity'!J74</f>
        <v>7.1</v>
      </c>
      <c r="AC75" s="183">
        <f>'Lack of Coping Capacity'!K74</f>
        <v>6.7</v>
      </c>
      <c r="AD75" s="186">
        <f>'Lack of Coping Capacity'!P74</f>
        <v>6.4</v>
      </c>
      <c r="AE75" s="179">
        <f>'Lack of Coping Capacity'!S74</f>
        <v>7.3</v>
      </c>
      <c r="AF75" s="187">
        <f>'Lack of Coping Capacity'!X74</f>
        <v>7.1</v>
      </c>
      <c r="AG75" s="183">
        <f>'Lack of Coping Capacity'!Y74</f>
        <v>6.9</v>
      </c>
      <c r="AH75" s="183">
        <f t="shared" si="10"/>
        <v>6.8</v>
      </c>
      <c r="AI75" s="188">
        <f t="shared" si="11"/>
        <v>5.2</v>
      </c>
    </row>
    <row r="76" spans="1:35" ht="16.5" customHeight="1" x14ac:dyDescent="0.25">
      <c r="A76" s="141" t="s">
        <v>15</v>
      </c>
      <c r="B76" s="116" t="s">
        <v>392</v>
      </c>
      <c r="C76" s="116" t="s">
        <v>14</v>
      </c>
      <c r="D76" s="98" t="s">
        <v>520</v>
      </c>
      <c r="E76" s="176" t="str">
        <f>'Hazard &amp; Exposure'!S75</f>
        <v>x</v>
      </c>
      <c r="F76" s="176">
        <f>'Hazard &amp; Exposure'!T75</f>
        <v>4.7</v>
      </c>
      <c r="G76" s="176">
        <f>'Hazard &amp; Exposure'!U75</f>
        <v>7</v>
      </c>
      <c r="H76" s="181">
        <f>'Hazard &amp; Exposure'!V75</f>
        <v>1.9</v>
      </c>
      <c r="I76" s="183">
        <f>'Hazard &amp; Exposure'!W75</f>
        <v>4.9000000000000004</v>
      </c>
      <c r="J76" s="182">
        <f>'Hazard &amp; Exposure'!AC75</f>
        <v>5</v>
      </c>
      <c r="K76" s="181">
        <f>'Hazard &amp; Exposure'!Z75</f>
        <v>9.8000000000000007</v>
      </c>
      <c r="L76" s="183">
        <f>'Hazard &amp; Exposure'!AD75</f>
        <v>7.4</v>
      </c>
      <c r="M76" s="183">
        <f t="shared" si="8"/>
        <v>6.3</v>
      </c>
      <c r="N76" s="184">
        <f>Vulnerability!F75</f>
        <v>4</v>
      </c>
      <c r="O76" s="178">
        <f>Vulnerability!I75</f>
        <v>3.8</v>
      </c>
      <c r="P76" s="185">
        <f>Vulnerability!P75</f>
        <v>3.8</v>
      </c>
      <c r="Q76" s="183">
        <f>Vulnerability!Q75</f>
        <v>3.9</v>
      </c>
      <c r="R76" s="184">
        <f>Vulnerability!V75</f>
        <v>0</v>
      </c>
      <c r="S76" s="177">
        <f>Vulnerability!AD75</f>
        <v>5.0999999999999996</v>
      </c>
      <c r="T76" s="177">
        <f>Vulnerability!AG75</f>
        <v>2.9</v>
      </c>
      <c r="U76" s="177">
        <f>Vulnerability!AJ75</f>
        <v>0.1</v>
      </c>
      <c r="V76" s="177">
        <f>Vulnerability!AM75</f>
        <v>0</v>
      </c>
      <c r="W76" s="177" t="str">
        <f>Vulnerability!AP75</f>
        <v>x</v>
      </c>
      <c r="X76" s="185">
        <f>Vulnerability!AQ75</f>
        <v>2.2999999999999998</v>
      </c>
      <c r="Y76" s="183">
        <f>Vulnerability!AR75</f>
        <v>1.2</v>
      </c>
      <c r="Z76" s="183">
        <f t="shared" si="9"/>
        <v>2.7</v>
      </c>
      <c r="AA76" s="186">
        <f>'Lack of Coping Capacity'!G75</f>
        <v>6.3</v>
      </c>
      <c r="AB76" s="187">
        <f>'Lack of Coping Capacity'!J75</f>
        <v>7.1</v>
      </c>
      <c r="AC76" s="183">
        <f>'Lack of Coping Capacity'!K75</f>
        <v>6.7</v>
      </c>
      <c r="AD76" s="186">
        <f>'Lack of Coping Capacity'!P75</f>
        <v>4.5</v>
      </c>
      <c r="AE76" s="179">
        <f>'Lack of Coping Capacity'!S75</f>
        <v>3.9</v>
      </c>
      <c r="AF76" s="187">
        <f>'Lack of Coping Capacity'!X75</f>
        <v>6.1</v>
      </c>
      <c r="AG76" s="183">
        <f>'Lack of Coping Capacity'!Y75</f>
        <v>4.8</v>
      </c>
      <c r="AH76" s="183">
        <f t="shared" si="10"/>
        <v>5.8</v>
      </c>
      <c r="AI76" s="188">
        <f t="shared" si="11"/>
        <v>4.5999999999999996</v>
      </c>
    </row>
    <row r="77" spans="1:35" ht="16.5" customHeight="1" x14ac:dyDescent="0.25">
      <c r="A77" s="141" t="s">
        <v>15</v>
      </c>
      <c r="B77" s="116" t="s">
        <v>393</v>
      </c>
      <c r="C77" s="116" t="s">
        <v>14</v>
      </c>
      <c r="D77" s="98" t="s">
        <v>521</v>
      </c>
      <c r="E77" s="176" t="str">
        <f>'Hazard &amp; Exposure'!S76</f>
        <v>x</v>
      </c>
      <c r="F77" s="176">
        <f>'Hazard &amp; Exposure'!T76</f>
        <v>2.5</v>
      </c>
      <c r="G77" s="176">
        <f>'Hazard &amp; Exposure'!U76</f>
        <v>7.3</v>
      </c>
      <c r="H77" s="181">
        <f>'Hazard &amp; Exposure'!V76</f>
        <v>1</v>
      </c>
      <c r="I77" s="183">
        <f>'Hazard &amp; Exposure'!W76</f>
        <v>4.2</v>
      </c>
      <c r="J77" s="182">
        <f>'Hazard &amp; Exposure'!AC76</f>
        <v>5</v>
      </c>
      <c r="K77" s="181">
        <f>'Hazard &amp; Exposure'!Z76</f>
        <v>9.8000000000000007</v>
      </c>
      <c r="L77" s="183">
        <f>'Hazard &amp; Exposure'!AD76</f>
        <v>7.4</v>
      </c>
      <c r="M77" s="183">
        <f t="shared" si="8"/>
        <v>6</v>
      </c>
      <c r="N77" s="184">
        <f>Vulnerability!F76</f>
        <v>3.6</v>
      </c>
      <c r="O77" s="178">
        <f>Vulnerability!I76</f>
        <v>4.8</v>
      </c>
      <c r="P77" s="185">
        <f>Vulnerability!P76</f>
        <v>3.8</v>
      </c>
      <c r="Q77" s="183">
        <f>Vulnerability!Q76</f>
        <v>4</v>
      </c>
      <c r="R77" s="184">
        <f>Vulnerability!V76</f>
        <v>0</v>
      </c>
      <c r="S77" s="177">
        <f>Vulnerability!AD76</f>
        <v>5.3</v>
      </c>
      <c r="T77" s="177">
        <f>Vulnerability!AG76</f>
        <v>4.8</v>
      </c>
      <c r="U77" s="177">
        <f>Vulnerability!AJ76</f>
        <v>0.2</v>
      </c>
      <c r="V77" s="177">
        <f>Vulnerability!AM76</f>
        <v>0</v>
      </c>
      <c r="W77" s="177" t="str">
        <f>Vulnerability!AP76</f>
        <v>x</v>
      </c>
      <c r="X77" s="185">
        <f>Vulnerability!AQ76</f>
        <v>2.9</v>
      </c>
      <c r="Y77" s="183">
        <f>Vulnerability!AR76</f>
        <v>1.6</v>
      </c>
      <c r="Z77" s="183">
        <f t="shared" si="9"/>
        <v>2.9</v>
      </c>
      <c r="AA77" s="186">
        <f>'Lack of Coping Capacity'!G76</f>
        <v>6.3</v>
      </c>
      <c r="AB77" s="187">
        <f>'Lack of Coping Capacity'!J76</f>
        <v>7.1</v>
      </c>
      <c r="AC77" s="183">
        <f>'Lack of Coping Capacity'!K76</f>
        <v>6.7</v>
      </c>
      <c r="AD77" s="186">
        <f>'Lack of Coping Capacity'!P76</f>
        <v>4.5999999999999996</v>
      </c>
      <c r="AE77" s="179">
        <f>'Lack of Coping Capacity'!S76</f>
        <v>5.7</v>
      </c>
      <c r="AF77" s="187">
        <f>'Lack of Coping Capacity'!X76</f>
        <v>5.6</v>
      </c>
      <c r="AG77" s="183">
        <f>'Lack of Coping Capacity'!Y76</f>
        <v>5.3</v>
      </c>
      <c r="AH77" s="183">
        <f t="shared" si="10"/>
        <v>6</v>
      </c>
      <c r="AI77" s="188">
        <f t="shared" si="11"/>
        <v>4.7</v>
      </c>
    </row>
    <row r="78" spans="1:35" ht="16.5" customHeight="1" x14ac:dyDescent="0.25">
      <c r="A78" s="141" t="s">
        <v>15</v>
      </c>
      <c r="B78" s="116" t="s">
        <v>394</v>
      </c>
      <c r="C78" s="116" t="s">
        <v>14</v>
      </c>
      <c r="D78" s="98" t="s">
        <v>522</v>
      </c>
      <c r="E78" s="176" t="str">
        <f>'Hazard &amp; Exposure'!S77</f>
        <v>x</v>
      </c>
      <c r="F78" s="176">
        <f>'Hazard &amp; Exposure'!T77</f>
        <v>2.2999999999999998</v>
      </c>
      <c r="G78" s="176">
        <f>'Hazard &amp; Exposure'!U77</f>
        <v>6.5</v>
      </c>
      <c r="H78" s="181">
        <f>'Hazard &amp; Exposure'!V77</f>
        <v>1.9</v>
      </c>
      <c r="I78" s="183">
        <f>'Hazard &amp; Exposure'!W77</f>
        <v>3.9</v>
      </c>
      <c r="J78" s="182">
        <f>'Hazard &amp; Exposure'!AC77</f>
        <v>5</v>
      </c>
      <c r="K78" s="181">
        <f>'Hazard &amp; Exposure'!Z77</f>
        <v>9.8000000000000007</v>
      </c>
      <c r="L78" s="183">
        <f>'Hazard &amp; Exposure'!AD77</f>
        <v>7.4</v>
      </c>
      <c r="M78" s="183">
        <f t="shared" si="8"/>
        <v>5.9</v>
      </c>
      <c r="N78" s="184">
        <f>Vulnerability!F77</f>
        <v>3.8</v>
      </c>
      <c r="O78" s="178">
        <f>Vulnerability!I77</f>
        <v>3.2</v>
      </c>
      <c r="P78" s="185">
        <f>Vulnerability!P77</f>
        <v>3.8</v>
      </c>
      <c r="Q78" s="183">
        <f>Vulnerability!Q77</f>
        <v>3.7</v>
      </c>
      <c r="R78" s="184">
        <f>Vulnerability!V77</f>
        <v>0</v>
      </c>
      <c r="S78" s="177">
        <f>Vulnerability!AD77</f>
        <v>5.6</v>
      </c>
      <c r="T78" s="177">
        <f>Vulnerability!AG77</f>
        <v>2</v>
      </c>
      <c r="U78" s="177">
        <f>Vulnerability!AJ77</f>
        <v>0.3</v>
      </c>
      <c r="V78" s="177">
        <f>Vulnerability!AM77</f>
        <v>0</v>
      </c>
      <c r="W78" s="177" t="str">
        <f>Vulnerability!AP77</f>
        <v>x</v>
      </c>
      <c r="X78" s="185">
        <f>Vulnerability!AQ77</f>
        <v>2.2999999999999998</v>
      </c>
      <c r="Y78" s="183">
        <f>Vulnerability!AR77</f>
        <v>1.2</v>
      </c>
      <c r="Z78" s="183">
        <f t="shared" si="9"/>
        <v>2.5</v>
      </c>
      <c r="AA78" s="186">
        <f>'Lack of Coping Capacity'!G77</f>
        <v>6.3</v>
      </c>
      <c r="AB78" s="187">
        <f>'Lack of Coping Capacity'!J77</f>
        <v>7.1</v>
      </c>
      <c r="AC78" s="183">
        <f>'Lack of Coping Capacity'!K77</f>
        <v>6.7</v>
      </c>
      <c r="AD78" s="186">
        <f>'Lack of Coping Capacity'!P77</f>
        <v>5.0999999999999996</v>
      </c>
      <c r="AE78" s="179">
        <f>'Lack of Coping Capacity'!S77</f>
        <v>7.9</v>
      </c>
      <c r="AF78" s="187">
        <f>'Lack of Coping Capacity'!X77</f>
        <v>6.2</v>
      </c>
      <c r="AG78" s="183">
        <f>'Lack of Coping Capacity'!Y77</f>
        <v>6.4</v>
      </c>
      <c r="AH78" s="183">
        <f t="shared" si="10"/>
        <v>6.6</v>
      </c>
      <c r="AI78" s="188">
        <f t="shared" si="11"/>
        <v>4.5999999999999996</v>
      </c>
    </row>
    <row r="79" spans="1:35" ht="16.5" customHeight="1" x14ac:dyDescent="0.25">
      <c r="A79" s="141" t="s">
        <v>15</v>
      </c>
      <c r="B79" s="116" t="s">
        <v>395</v>
      </c>
      <c r="C79" s="116" t="s">
        <v>14</v>
      </c>
      <c r="D79" s="98" t="s">
        <v>523</v>
      </c>
      <c r="E79" s="176">
        <f>'Hazard &amp; Exposure'!S78</f>
        <v>0</v>
      </c>
      <c r="F79" s="176">
        <f>'Hazard &amp; Exposure'!T78</f>
        <v>3.8</v>
      </c>
      <c r="G79" s="176">
        <f>'Hazard &amp; Exposure'!U78</f>
        <v>2.2000000000000002</v>
      </c>
      <c r="H79" s="181">
        <f>'Hazard &amp; Exposure'!V78</f>
        <v>0</v>
      </c>
      <c r="I79" s="183">
        <f>'Hazard &amp; Exposure'!W78</f>
        <v>1.6</v>
      </c>
      <c r="J79" s="182">
        <f>'Hazard &amp; Exposure'!AC78</f>
        <v>5</v>
      </c>
      <c r="K79" s="181">
        <f>'Hazard &amp; Exposure'!Z78</f>
        <v>9.8000000000000007</v>
      </c>
      <c r="L79" s="183">
        <f>'Hazard &amp; Exposure'!AD78</f>
        <v>7.4</v>
      </c>
      <c r="M79" s="183">
        <f t="shared" si="8"/>
        <v>5.2</v>
      </c>
      <c r="N79" s="184">
        <f>Vulnerability!F78</f>
        <v>3.3</v>
      </c>
      <c r="O79" s="178">
        <f>Vulnerability!I78</f>
        <v>4.3</v>
      </c>
      <c r="P79" s="185">
        <f>Vulnerability!P78</f>
        <v>3.8</v>
      </c>
      <c r="Q79" s="183">
        <f>Vulnerability!Q78</f>
        <v>3.7</v>
      </c>
      <c r="R79" s="184">
        <f>Vulnerability!V78</f>
        <v>0</v>
      </c>
      <c r="S79" s="177">
        <f>Vulnerability!AD78</f>
        <v>5.2</v>
      </c>
      <c r="T79" s="177">
        <f>Vulnerability!AG78</f>
        <v>4.0999999999999996</v>
      </c>
      <c r="U79" s="177">
        <f>Vulnerability!AJ78</f>
        <v>0.3</v>
      </c>
      <c r="V79" s="177">
        <f>Vulnerability!AM78</f>
        <v>0</v>
      </c>
      <c r="W79" s="177">
        <f>Vulnerability!AP78</f>
        <v>0.6</v>
      </c>
      <c r="X79" s="185">
        <f>Vulnerability!AQ78</f>
        <v>2.2999999999999998</v>
      </c>
      <c r="Y79" s="183">
        <f>Vulnerability!AR78</f>
        <v>1.2</v>
      </c>
      <c r="Z79" s="183">
        <f t="shared" si="9"/>
        <v>2.5</v>
      </c>
      <c r="AA79" s="186">
        <f>'Lack of Coping Capacity'!G78</f>
        <v>6.3</v>
      </c>
      <c r="AB79" s="187">
        <f>'Lack of Coping Capacity'!J78</f>
        <v>7.1</v>
      </c>
      <c r="AC79" s="183">
        <f>'Lack of Coping Capacity'!K78</f>
        <v>6.7</v>
      </c>
      <c r="AD79" s="186">
        <f>'Lack of Coping Capacity'!P78</f>
        <v>4.9000000000000004</v>
      </c>
      <c r="AE79" s="179">
        <f>'Lack of Coping Capacity'!S78</f>
        <v>5.8</v>
      </c>
      <c r="AF79" s="187">
        <f>'Lack of Coping Capacity'!X78</f>
        <v>6.8</v>
      </c>
      <c r="AG79" s="183">
        <f>'Lack of Coping Capacity'!Y78</f>
        <v>5.8</v>
      </c>
      <c r="AH79" s="183">
        <f t="shared" si="10"/>
        <v>6.3</v>
      </c>
      <c r="AI79" s="188">
        <f t="shared" si="11"/>
        <v>4.3</v>
      </c>
    </row>
    <row r="80" spans="1:35" ht="16.5" customHeight="1" x14ac:dyDescent="0.25">
      <c r="A80" s="141" t="s">
        <v>15</v>
      </c>
      <c r="B80" s="116" t="s">
        <v>396</v>
      </c>
      <c r="C80" s="116" t="s">
        <v>14</v>
      </c>
      <c r="D80" s="98" t="s">
        <v>524</v>
      </c>
      <c r="E80" s="176">
        <f>'Hazard &amp; Exposure'!S79</f>
        <v>1.3</v>
      </c>
      <c r="F80" s="176">
        <f>'Hazard &amp; Exposure'!T79</f>
        <v>5.4</v>
      </c>
      <c r="G80" s="176">
        <f>'Hazard &amp; Exposure'!U79</f>
        <v>6.2</v>
      </c>
      <c r="H80" s="181">
        <f>'Hazard &amp; Exposure'!V79</f>
        <v>1.5</v>
      </c>
      <c r="I80" s="183">
        <f>'Hazard &amp; Exposure'!W79</f>
        <v>3.9</v>
      </c>
      <c r="J80" s="182">
        <f>'Hazard &amp; Exposure'!AC79</f>
        <v>4</v>
      </c>
      <c r="K80" s="181">
        <f>'Hazard &amp; Exposure'!Z79</f>
        <v>9.8000000000000007</v>
      </c>
      <c r="L80" s="183">
        <f>'Hazard &amp; Exposure'!AD79</f>
        <v>6.9</v>
      </c>
      <c r="M80" s="183">
        <f t="shared" si="8"/>
        <v>5.6</v>
      </c>
      <c r="N80" s="184">
        <f>Vulnerability!F79</f>
        <v>8.6999999999999993</v>
      </c>
      <c r="O80" s="178">
        <f>Vulnerability!I79</f>
        <v>5.4</v>
      </c>
      <c r="P80" s="185">
        <f>Vulnerability!P79</f>
        <v>3.8</v>
      </c>
      <c r="Q80" s="183">
        <f>Vulnerability!Q79</f>
        <v>6.7</v>
      </c>
      <c r="R80" s="184">
        <f>Vulnerability!V79</f>
        <v>5.6</v>
      </c>
      <c r="S80" s="177">
        <f>Vulnerability!AD79</f>
        <v>6.4</v>
      </c>
      <c r="T80" s="177">
        <f>Vulnerability!AG79</f>
        <v>8</v>
      </c>
      <c r="U80" s="177">
        <f>Vulnerability!AJ79</f>
        <v>3.1</v>
      </c>
      <c r="V80" s="177">
        <f>Vulnerability!AM79</f>
        <v>0</v>
      </c>
      <c r="W80" s="177">
        <f>Vulnerability!AP79</f>
        <v>1.1000000000000001</v>
      </c>
      <c r="X80" s="185">
        <f>Vulnerability!AQ79</f>
        <v>4.5</v>
      </c>
      <c r="Y80" s="183">
        <f>Vulnerability!AR79</f>
        <v>5.0999999999999996</v>
      </c>
      <c r="Z80" s="183">
        <f t="shared" si="9"/>
        <v>6</v>
      </c>
      <c r="AA80" s="186">
        <f>'Lack of Coping Capacity'!G79</f>
        <v>6.3</v>
      </c>
      <c r="AB80" s="187">
        <f>'Lack of Coping Capacity'!J79</f>
        <v>7.1</v>
      </c>
      <c r="AC80" s="183">
        <f>'Lack of Coping Capacity'!K79</f>
        <v>6.7</v>
      </c>
      <c r="AD80" s="186">
        <f>'Lack of Coping Capacity'!P79</f>
        <v>7.2</v>
      </c>
      <c r="AE80" s="179">
        <f>'Lack of Coping Capacity'!S79</f>
        <v>8.1999999999999993</v>
      </c>
      <c r="AF80" s="187">
        <f>'Lack of Coping Capacity'!X79</f>
        <v>9</v>
      </c>
      <c r="AG80" s="183">
        <f>'Lack of Coping Capacity'!Y79</f>
        <v>8.1</v>
      </c>
      <c r="AH80" s="183">
        <f t="shared" si="10"/>
        <v>7.5</v>
      </c>
      <c r="AI80" s="188">
        <f t="shared" si="11"/>
        <v>6.3</v>
      </c>
    </row>
    <row r="81" spans="1:35" ht="16.5" customHeight="1" x14ac:dyDescent="0.25">
      <c r="A81" s="141" t="s">
        <v>15</v>
      </c>
      <c r="B81" s="116" t="s">
        <v>397</v>
      </c>
      <c r="C81" s="116" t="s">
        <v>14</v>
      </c>
      <c r="D81" s="98" t="s">
        <v>525</v>
      </c>
      <c r="E81" s="176" t="str">
        <f>'Hazard &amp; Exposure'!S80</f>
        <v>x</v>
      </c>
      <c r="F81" s="176">
        <f>'Hazard &amp; Exposure'!T80</f>
        <v>2.8</v>
      </c>
      <c r="G81" s="176">
        <f>'Hazard &amp; Exposure'!U80</f>
        <v>7.5</v>
      </c>
      <c r="H81" s="181">
        <f>'Hazard &amp; Exposure'!V80</f>
        <v>1.5</v>
      </c>
      <c r="I81" s="183">
        <f>'Hazard &amp; Exposure'!W80</f>
        <v>4.5</v>
      </c>
      <c r="J81" s="182">
        <f>'Hazard &amp; Exposure'!AC80</f>
        <v>5</v>
      </c>
      <c r="K81" s="181">
        <f>'Hazard &amp; Exposure'!Z80</f>
        <v>9.8000000000000007</v>
      </c>
      <c r="L81" s="183">
        <f>'Hazard &amp; Exposure'!AD80</f>
        <v>7.4</v>
      </c>
      <c r="M81" s="183">
        <f t="shared" si="8"/>
        <v>6.2</v>
      </c>
      <c r="N81" s="184">
        <f>Vulnerability!F80</f>
        <v>4</v>
      </c>
      <c r="O81" s="178">
        <f>Vulnerability!I80</f>
        <v>4</v>
      </c>
      <c r="P81" s="185">
        <f>Vulnerability!P80</f>
        <v>3.8</v>
      </c>
      <c r="Q81" s="183">
        <f>Vulnerability!Q80</f>
        <v>4</v>
      </c>
      <c r="R81" s="184">
        <f>Vulnerability!V80</f>
        <v>0</v>
      </c>
      <c r="S81" s="177">
        <f>Vulnerability!AD80</f>
        <v>4.7</v>
      </c>
      <c r="T81" s="177">
        <f>Vulnerability!AG80</f>
        <v>5.3</v>
      </c>
      <c r="U81" s="177">
        <f>Vulnerability!AJ80</f>
        <v>0.4</v>
      </c>
      <c r="V81" s="177">
        <f>Vulnerability!AM80</f>
        <v>0</v>
      </c>
      <c r="W81" s="177" t="str">
        <f>Vulnerability!AP80</f>
        <v>x</v>
      </c>
      <c r="X81" s="185">
        <f>Vulnerability!AQ80</f>
        <v>3</v>
      </c>
      <c r="Y81" s="183">
        <f>Vulnerability!AR80</f>
        <v>1.6</v>
      </c>
      <c r="Z81" s="183">
        <f t="shared" si="9"/>
        <v>2.9</v>
      </c>
      <c r="AA81" s="186">
        <f>'Lack of Coping Capacity'!G80</f>
        <v>6.3</v>
      </c>
      <c r="AB81" s="187">
        <f>'Lack of Coping Capacity'!J80</f>
        <v>7.1</v>
      </c>
      <c r="AC81" s="183">
        <f>'Lack of Coping Capacity'!K80</f>
        <v>6.7</v>
      </c>
      <c r="AD81" s="186">
        <f>'Lack of Coping Capacity'!P80</f>
        <v>4.4000000000000004</v>
      </c>
      <c r="AE81" s="179">
        <f>'Lack of Coping Capacity'!S80</f>
        <v>3.2</v>
      </c>
      <c r="AF81" s="187">
        <f>'Lack of Coping Capacity'!X80</f>
        <v>6.8</v>
      </c>
      <c r="AG81" s="183">
        <f>'Lack of Coping Capacity'!Y80</f>
        <v>4.8</v>
      </c>
      <c r="AH81" s="183">
        <f t="shared" si="10"/>
        <v>5.8</v>
      </c>
      <c r="AI81" s="188">
        <f t="shared" si="11"/>
        <v>4.7</v>
      </c>
    </row>
    <row r="82" spans="1:35" ht="16.5" customHeight="1" x14ac:dyDescent="0.25">
      <c r="A82" s="141" t="s">
        <v>15</v>
      </c>
      <c r="B82" s="116" t="s">
        <v>398</v>
      </c>
      <c r="C82" s="116" t="s">
        <v>14</v>
      </c>
      <c r="D82" s="98" t="s">
        <v>526</v>
      </c>
      <c r="E82" s="176">
        <f>'Hazard &amp; Exposure'!S81</f>
        <v>1.3</v>
      </c>
      <c r="F82" s="176">
        <f>'Hazard &amp; Exposure'!T81</f>
        <v>9</v>
      </c>
      <c r="G82" s="176">
        <f>'Hazard &amp; Exposure'!U81</f>
        <v>5.3</v>
      </c>
      <c r="H82" s="181">
        <f>'Hazard &amp; Exposure'!V81</f>
        <v>1.9</v>
      </c>
      <c r="I82" s="183">
        <f>'Hazard &amp; Exposure'!W81</f>
        <v>5.3</v>
      </c>
      <c r="J82" s="182">
        <f>'Hazard &amp; Exposure'!AC81</f>
        <v>4</v>
      </c>
      <c r="K82" s="181">
        <f>'Hazard &amp; Exposure'!Z81</f>
        <v>9.8000000000000007</v>
      </c>
      <c r="L82" s="183">
        <f>'Hazard &amp; Exposure'!AD81</f>
        <v>6.9</v>
      </c>
      <c r="M82" s="183">
        <f t="shared" si="8"/>
        <v>6.2</v>
      </c>
      <c r="N82" s="184">
        <f>Vulnerability!F81</f>
        <v>9.6</v>
      </c>
      <c r="O82" s="178">
        <f>Vulnerability!I81</f>
        <v>6</v>
      </c>
      <c r="P82" s="185">
        <f>Vulnerability!P81</f>
        <v>3.8</v>
      </c>
      <c r="Q82" s="183">
        <f>Vulnerability!Q81</f>
        <v>7.3</v>
      </c>
      <c r="R82" s="184">
        <f>Vulnerability!V81</f>
        <v>0</v>
      </c>
      <c r="S82" s="177">
        <f>Vulnerability!AD81</f>
        <v>4.5</v>
      </c>
      <c r="T82" s="177">
        <f>Vulnerability!AG81</f>
        <v>9.1</v>
      </c>
      <c r="U82" s="177">
        <f>Vulnerability!AJ81</f>
        <v>6</v>
      </c>
      <c r="V82" s="177">
        <f>Vulnerability!AM81</f>
        <v>0.1</v>
      </c>
      <c r="W82" s="177">
        <f>Vulnerability!AP81</f>
        <v>1.9</v>
      </c>
      <c r="X82" s="185">
        <f>Vulnerability!AQ81</f>
        <v>5.3</v>
      </c>
      <c r="Y82" s="183">
        <f>Vulnerability!AR81</f>
        <v>3.1</v>
      </c>
      <c r="Z82" s="183">
        <f t="shared" si="9"/>
        <v>5.6</v>
      </c>
      <c r="AA82" s="186">
        <f>'Lack of Coping Capacity'!G81</f>
        <v>6.3</v>
      </c>
      <c r="AB82" s="187">
        <f>'Lack of Coping Capacity'!J81</f>
        <v>7.1</v>
      </c>
      <c r="AC82" s="183">
        <f>'Lack of Coping Capacity'!K81</f>
        <v>6.7</v>
      </c>
      <c r="AD82" s="186">
        <f>'Lack of Coping Capacity'!P81</f>
        <v>7.8</v>
      </c>
      <c r="AE82" s="179">
        <f>'Lack of Coping Capacity'!S81</f>
        <v>5.8</v>
      </c>
      <c r="AF82" s="187">
        <f>'Lack of Coping Capacity'!X81</f>
        <v>8.6</v>
      </c>
      <c r="AG82" s="183">
        <f>'Lack of Coping Capacity'!Y81</f>
        <v>7.4</v>
      </c>
      <c r="AH82" s="183">
        <f t="shared" si="10"/>
        <v>7.1</v>
      </c>
      <c r="AI82" s="188">
        <f t="shared" si="11"/>
        <v>6.3</v>
      </c>
    </row>
    <row r="83" spans="1:35" ht="16.5" customHeight="1" x14ac:dyDescent="0.25">
      <c r="A83" s="141" t="s">
        <v>15</v>
      </c>
      <c r="B83" s="116" t="s">
        <v>399</v>
      </c>
      <c r="C83" s="116" t="s">
        <v>14</v>
      </c>
      <c r="D83" s="98" t="s">
        <v>527</v>
      </c>
      <c r="E83" s="176">
        <f>'Hazard &amp; Exposure'!S82</f>
        <v>1.3</v>
      </c>
      <c r="F83" s="176">
        <f>'Hazard &amp; Exposure'!T82</f>
        <v>7</v>
      </c>
      <c r="G83" s="176">
        <f>'Hazard &amp; Exposure'!U82</f>
        <v>6.1</v>
      </c>
      <c r="H83" s="181">
        <f>'Hazard &amp; Exposure'!V82</f>
        <v>0.5</v>
      </c>
      <c r="I83" s="183">
        <f>'Hazard &amp; Exposure'!W82</f>
        <v>4.3</v>
      </c>
      <c r="J83" s="182">
        <f>'Hazard &amp; Exposure'!AC82</f>
        <v>8</v>
      </c>
      <c r="K83" s="181">
        <f>'Hazard &amp; Exposure'!Z82</f>
        <v>9.8000000000000007</v>
      </c>
      <c r="L83" s="183">
        <f>'Hazard &amp; Exposure'!AD82</f>
        <v>8</v>
      </c>
      <c r="M83" s="183">
        <f t="shared" si="8"/>
        <v>6.5</v>
      </c>
      <c r="N83" s="184">
        <f>Vulnerability!F82</f>
        <v>7.2</v>
      </c>
      <c r="O83" s="178">
        <f>Vulnerability!I82</f>
        <v>5.5</v>
      </c>
      <c r="P83" s="185">
        <f>Vulnerability!P82</f>
        <v>3.8</v>
      </c>
      <c r="Q83" s="183">
        <f>Vulnerability!Q82</f>
        <v>5.9</v>
      </c>
      <c r="R83" s="184">
        <f>Vulnerability!V82</f>
        <v>0</v>
      </c>
      <c r="S83" s="177">
        <f>Vulnerability!AD82</f>
        <v>4.5999999999999996</v>
      </c>
      <c r="T83" s="177">
        <f>Vulnerability!AG82</f>
        <v>5.6</v>
      </c>
      <c r="U83" s="177">
        <f>Vulnerability!AJ82</f>
        <v>2.2000000000000002</v>
      </c>
      <c r="V83" s="177">
        <f>Vulnerability!AM82</f>
        <v>0</v>
      </c>
      <c r="W83" s="177">
        <f>Vulnerability!AP82</f>
        <v>0.6</v>
      </c>
      <c r="X83" s="185">
        <f>Vulnerability!AQ82</f>
        <v>2.9</v>
      </c>
      <c r="Y83" s="183">
        <f>Vulnerability!AR82</f>
        <v>1.6</v>
      </c>
      <c r="Z83" s="183">
        <f t="shared" si="9"/>
        <v>4.0999999999999996</v>
      </c>
      <c r="AA83" s="186">
        <f>'Lack of Coping Capacity'!G82</f>
        <v>6.3</v>
      </c>
      <c r="AB83" s="187">
        <f>'Lack of Coping Capacity'!J82</f>
        <v>7.1</v>
      </c>
      <c r="AC83" s="183">
        <f>'Lack of Coping Capacity'!K82</f>
        <v>6.7</v>
      </c>
      <c r="AD83" s="186">
        <f>'Lack of Coping Capacity'!P82</f>
        <v>6.1</v>
      </c>
      <c r="AE83" s="179">
        <f>'Lack of Coping Capacity'!S82</f>
        <v>7.8</v>
      </c>
      <c r="AF83" s="187">
        <f>'Lack of Coping Capacity'!X82</f>
        <v>8.6999999999999993</v>
      </c>
      <c r="AG83" s="183">
        <f>'Lack of Coping Capacity'!Y82</f>
        <v>7.5</v>
      </c>
      <c r="AH83" s="183">
        <f t="shared" si="10"/>
        <v>7.1</v>
      </c>
      <c r="AI83" s="188">
        <f t="shared" si="11"/>
        <v>5.7</v>
      </c>
    </row>
    <row r="84" spans="1:35" ht="16.5" customHeight="1" x14ac:dyDescent="0.25">
      <c r="A84" s="141" t="s">
        <v>15</v>
      </c>
      <c r="B84" s="116" t="s">
        <v>401</v>
      </c>
      <c r="C84" s="116" t="s">
        <v>14</v>
      </c>
      <c r="D84" s="98" t="s">
        <v>529</v>
      </c>
      <c r="E84" s="176">
        <f>'Hazard &amp; Exposure'!S83</f>
        <v>1.9</v>
      </c>
      <c r="F84" s="176">
        <f>'Hazard &amp; Exposure'!T83</f>
        <v>6.4</v>
      </c>
      <c r="G84" s="176">
        <f>'Hazard &amp; Exposure'!U83</f>
        <v>4.4000000000000004</v>
      </c>
      <c r="H84" s="181">
        <f>'Hazard &amp; Exposure'!V83</f>
        <v>1.9</v>
      </c>
      <c r="I84" s="183">
        <f>'Hazard &amp; Exposure'!W83</f>
        <v>3.9</v>
      </c>
      <c r="J84" s="182">
        <f>'Hazard &amp; Exposure'!AC83</f>
        <v>4</v>
      </c>
      <c r="K84" s="181">
        <f>'Hazard &amp; Exposure'!Z83</f>
        <v>9.8000000000000007</v>
      </c>
      <c r="L84" s="183">
        <f>'Hazard &amp; Exposure'!AD83</f>
        <v>6.9</v>
      </c>
      <c r="M84" s="183">
        <f t="shared" si="8"/>
        <v>5.6</v>
      </c>
      <c r="N84" s="184">
        <f>Vulnerability!F83</f>
        <v>8.5</v>
      </c>
      <c r="O84" s="178">
        <f>Vulnerability!I83</f>
        <v>7.7</v>
      </c>
      <c r="P84" s="185">
        <f>Vulnerability!P83</f>
        <v>3.8</v>
      </c>
      <c r="Q84" s="183">
        <f>Vulnerability!Q83</f>
        <v>7.1</v>
      </c>
      <c r="R84" s="184">
        <f>Vulnerability!V83</f>
        <v>0</v>
      </c>
      <c r="S84" s="177">
        <f>Vulnerability!AD83</f>
        <v>5.5</v>
      </c>
      <c r="T84" s="177">
        <f>Vulnerability!AG83</f>
        <v>8</v>
      </c>
      <c r="U84" s="177">
        <f>Vulnerability!AJ83</f>
        <v>2.4</v>
      </c>
      <c r="V84" s="177">
        <f>Vulnerability!AM83</f>
        <v>0</v>
      </c>
      <c r="W84" s="177">
        <f>Vulnerability!AP83</f>
        <v>1.9</v>
      </c>
      <c r="X84" s="185">
        <f>Vulnerability!AQ83</f>
        <v>4.2</v>
      </c>
      <c r="Y84" s="183">
        <f>Vulnerability!AR83</f>
        <v>2.2999999999999998</v>
      </c>
      <c r="Z84" s="183">
        <f t="shared" si="9"/>
        <v>5.2</v>
      </c>
      <c r="AA84" s="186">
        <f>'Lack of Coping Capacity'!G83</f>
        <v>6.3</v>
      </c>
      <c r="AB84" s="187">
        <f>'Lack of Coping Capacity'!J83</f>
        <v>7.1</v>
      </c>
      <c r="AC84" s="183">
        <f>'Lack of Coping Capacity'!K83</f>
        <v>6.7</v>
      </c>
      <c r="AD84" s="186">
        <f>'Lack of Coping Capacity'!P83</f>
        <v>6.9</v>
      </c>
      <c r="AE84" s="179">
        <f>'Lack of Coping Capacity'!S83</f>
        <v>6.7</v>
      </c>
      <c r="AF84" s="187">
        <f>'Lack of Coping Capacity'!X83</f>
        <v>8.4</v>
      </c>
      <c r="AG84" s="183">
        <f>'Lack of Coping Capacity'!Y83</f>
        <v>7.3</v>
      </c>
      <c r="AH84" s="183">
        <f t="shared" si="10"/>
        <v>7</v>
      </c>
      <c r="AI84" s="188">
        <f t="shared" si="11"/>
        <v>5.9</v>
      </c>
    </row>
    <row r="85" spans="1:35" ht="16.5" customHeight="1" x14ac:dyDescent="0.25">
      <c r="A85" s="141" t="s">
        <v>15</v>
      </c>
      <c r="B85" s="116" t="s">
        <v>403</v>
      </c>
      <c r="C85" s="116" t="s">
        <v>14</v>
      </c>
      <c r="D85" s="98" t="s">
        <v>531</v>
      </c>
      <c r="E85" s="176">
        <f>'Hazard &amp; Exposure'!S84</f>
        <v>2.5</v>
      </c>
      <c r="F85" s="176">
        <f>'Hazard &amp; Exposure'!T84</f>
        <v>5.7</v>
      </c>
      <c r="G85" s="176">
        <f>'Hazard &amp; Exposure'!U84</f>
        <v>4.0999999999999996</v>
      </c>
      <c r="H85" s="181">
        <f>'Hazard &amp; Exposure'!V84</f>
        <v>1.9</v>
      </c>
      <c r="I85" s="183">
        <f>'Hazard &amp; Exposure'!W84</f>
        <v>3.7</v>
      </c>
      <c r="J85" s="182">
        <f>'Hazard &amp; Exposure'!AC84</f>
        <v>8</v>
      </c>
      <c r="K85" s="181">
        <f>'Hazard &amp; Exposure'!Z84</f>
        <v>9.8000000000000007</v>
      </c>
      <c r="L85" s="183">
        <f>'Hazard &amp; Exposure'!AD84</f>
        <v>8</v>
      </c>
      <c r="M85" s="183">
        <f t="shared" si="8"/>
        <v>6.3</v>
      </c>
      <c r="N85" s="184">
        <f>Vulnerability!F84</f>
        <v>9.6</v>
      </c>
      <c r="O85" s="178">
        <f>Vulnerability!I84</f>
        <v>6.9</v>
      </c>
      <c r="P85" s="185">
        <f>Vulnerability!P84</f>
        <v>3.8</v>
      </c>
      <c r="Q85" s="183">
        <f>Vulnerability!Q84</f>
        <v>7.5</v>
      </c>
      <c r="R85" s="184">
        <f>Vulnerability!V84</f>
        <v>0</v>
      </c>
      <c r="S85" s="177">
        <f>Vulnerability!AD84</f>
        <v>5.7</v>
      </c>
      <c r="T85" s="177">
        <f>Vulnerability!AG84</f>
        <v>8.5</v>
      </c>
      <c r="U85" s="177">
        <f>Vulnerability!AJ84</f>
        <v>2.1</v>
      </c>
      <c r="V85" s="177">
        <f>Vulnerability!AM84</f>
        <v>0</v>
      </c>
      <c r="W85" s="177">
        <f>Vulnerability!AP84</f>
        <v>1</v>
      </c>
      <c r="X85" s="185">
        <f>Vulnerability!AQ84</f>
        <v>4.3</v>
      </c>
      <c r="Y85" s="183">
        <f>Vulnerability!AR84</f>
        <v>2.4</v>
      </c>
      <c r="Z85" s="183">
        <f t="shared" si="9"/>
        <v>5.5</v>
      </c>
      <c r="AA85" s="186">
        <f>'Lack of Coping Capacity'!G84</f>
        <v>6.3</v>
      </c>
      <c r="AB85" s="187">
        <f>'Lack of Coping Capacity'!J84</f>
        <v>7.1</v>
      </c>
      <c r="AC85" s="183">
        <f>'Lack of Coping Capacity'!K84</f>
        <v>6.7</v>
      </c>
      <c r="AD85" s="186">
        <f>'Lack of Coping Capacity'!P84</f>
        <v>7.7</v>
      </c>
      <c r="AE85" s="179">
        <f>'Lack of Coping Capacity'!S84</f>
        <v>7.9</v>
      </c>
      <c r="AF85" s="187">
        <f>'Lack of Coping Capacity'!X84</f>
        <v>8.8000000000000007</v>
      </c>
      <c r="AG85" s="183">
        <f>'Lack of Coping Capacity'!Y84</f>
        <v>8.1</v>
      </c>
      <c r="AH85" s="183">
        <f t="shared" si="10"/>
        <v>7.5</v>
      </c>
      <c r="AI85" s="188">
        <f t="shared" si="11"/>
        <v>6.4</v>
      </c>
    </row>
    <row r="86" spans="1:35" ht="16.5" customHeight="1" x14ac:dyDescent="0.25">
      <c r="A86" s="141" t="s">
        <v>15</v>
      </c>
      <c r="B86" s="116" t="s">
        <v>400</v>
      </c>
      <c r="C86" s="116" t="s">
        <v>14</v>
      </c>
      <c r="D86" s="98" t="s">
        <v>528</v>
      </c>
      <c r="E86" s="176">
        <f>'Hazard &amp; Exposure'!S85</f>
        <v>0.6</v>
      </c>
      <c r="F86" s="176">
        <f>'Hazard &amp; Exposure'!T85</f>
        <v>8.5</v>
      </c>
      <c r="G86" s="176">
        <f>'Hazard &amp; Exposure'!U85</f>
        <v>5.6</v>
      </c>
      <c r="H86" s="181">
        <f>'Hazard &amp; Exposure'!V85</f>
        <v>1</v>
      </c>
      <c r="I86" s="183">
        <f>'Hazard &amp; Exposure'!W85</f>
        <v>4.9000000000000004</v>
      </c>
      <c r="J86" s="182">
        <f>'Hazard &amp; Exposure'!AC85</f>
        <v>0</v>
      </c>
      <c r="K86" s="181">
        <f>'Hazard &amp; Exposure'!Z85</f>
        <v>9.8000000000000007</v>
      </c>
      <c r="L86" s="183">
        <f>'Hazard &amp; Exposure'!AD85</f>
        <v>4.9000000000000004</v>
      </c>
      <c r="M86" s="183">
        <f t="shared" si="8"/>
        <v>4.9000000000000004</v>
      </c>
      <c r="N86" s="184">
        <f>Vulnerability!F85</f>
        <v>9.3000000000000007</v>
      </c>
      <c r="O86" s="178">
        <f>Vulnerability!I85</f>
        <v>7.3</v>
      </c>
      <c r="P86" s="185">
        <f>Vulnerability!P85</f>
        <v>3.8</v>
      </c>
      <c r="Q86" s="183">
        <f>Vulnerability!Q85</f>
        <v>7.4</v>
      </c>
      <c r="R86" s="184">
        <f>Vulnerability!V85</f>
        <v>0</v>
      </c>
      <c r="S86" s="177">
        <f>Vulnerability!AD85</f>
        <v>5.5</v>
      </c>
      <c r="T86" s="177">
        <f>Vulnerability!AG85</f>
        <v>8.6999999999999993</v>
      </c>
      <c r="U86" s="177">
        <f>Vulnerability!AJ85</f>
        <v>2.8</v>
      </c>
      <c r="V86" s="177">
        <f>Vulnerability!AM85</f>
        <v>0</v>
      </c>
      <c r="W86" s="177">
        <f>Vulnerability!AP85</f>
        <v>1.2</v>
      </c>
      <c r="X86" s="185">
        <f>Vulnerability!AQ85</f>
        <v>4.5</v>
      </c>
      <c r="Y86" s="183">
        <f>Vulnerability!AR85</f>
        <v>2.5</v>
      </c>
      <c r="Z86" s="183">
        <f t="shared" si="9"/>
        <v>5.5</v>
      </c>
      <c r="AA86" s="186">
        <f>'Lack of Coping Capacity'!G85</f>
        <v>6.3</v>
      </c>
      <c r="AB86" s="187">
        <f>'Lack of Coping Capacity'!J85</f>
        <v>7.1</v>
      </c>
      <c r="AC86" s="183">
        <f>'Lack of Coping Capacity'!K85</f>
        <v>6.7</v>
      </c>
      <c r="AD86" s="186">
        <f>'Lack of Coping Capacity'!P85</f>
        <v>7.4</v>
      </c>
      <c r="AE86" s="179">
        <f>'Lack of Coping Capacity'!S85</f>
        <v>8.3000000000000007</v>
      </c>
      <c r="AF86" s="187">
        <f>'Lack of Coping Capacity'!X85</f>
        <v>9.3000000000000007</v>
      </c>
      <c r="AG86" s="183">
        <f>'Lack of Coping Capacity'!Y85</f>
        <v>8.3000000000000007</v>
      </c>
      <c r="AH86" s="183">
        <f t="shared" si="10"/>
        <v>7.6</v>
      </c>
      <c r="AI86" s="188">
        <f t="shared" si="11"/>
        <v>5.9</v>
      </c>
    </row>
    <row r="87" spans="1:35" ht="16.5" customHeight="1" x14ac:dyDescent="0.25">
      <c r="A87" s="141" t="s">
        <v>15</v>
      </c>
      <c r="B87" s="116" t="s">
        <v>402</v>
      </c>
      <c r="C87" s="116" t="s">
        <v>14</v>
      </c>
      <c r="D87" s="98" t="s">
        <v>530</v>
      </c>
      <c r="E87" s="176" t="str">
        <f>'Hazard &amp; Exposure'!S86</f>
        <v>x</v>
      </c>
      <c r="F87" s="176">
        <f>'Hazard &amp; Exposure'!T86</f>
        <v>7</v>
      </c>
      <c r="G87" s="176">
        <f>'Hazard &amp; Exposure'!U86</f>
        <v>5.9</v>
      </c>
      <c r="H87" s="181">
        <f>'Hazard &amp; Exposure'!V86</f>
        <v>1.5</v>
      </c>
      <c r="I87" s="183">
        <f>'Hazard &amp; Exposure'!W86</f>
        <v>5.2</v>
      </c>
      <c r="J87" s="182">
        <f>'Hazard &amp; Exposure'!AC86</f>
        <v>6</v>
      </c>
      <c r="K87" s="181">
        <f>'Hazard &amp; Exposure'!Z86</f>
        <v>9.8000000000000007</v>
      </c>
      <c r="L87" s="183">
        <f>'Hazard &amp; Exposure'!AD86</f>
        <v>7.9</v>
      </c>
      <c r="M87" s="183">
        <f t="shared" si="8"/>
        <v>6.8</v>
      </c>
      <c r="N87" s="184">
        <f>Vulnerability!F86</f>
        <v>5.5</v>
      </c>
      <c r="O87" s="178">
        <f>Vulnerability!I86</f>
        <v>6.2</v>
      </c>
      <c r="P87" s="185">
        <f>Vulnerability!P86</f>
        <v>3.8</v>
      </c>
      <c r="Q87" s="183">
        <f>Vulnerability!Q86</f>
        <v>5.3</v>
      </c>
      <c r="R87" s="184">
        <f>Vulnerability!V86</f>
        <v>0</v>
      </c>
      <c r="S87" s="177">
        <f>Vulnerability!AD86</f>
        <v>4.4000000000000004</v>
      </c>
      <c r="T87" s="177">
        <f>Vulnerability!AG86</f>
        <v>4.0999999999999996</v>
      </c>
      <c r="U87" s="177">
        <f>Vulnerability!AJ86</f>
        <v>0</v>
      </c>
      <c r="V87" s="177">
        <f>Vulnerability!AM86</f>
        <v>9.8000000000000007</v>
      </c>
      <c r="W87" s="177" t="str">
        <f>Vulnerability!AP86</f>
        <v>x</v>
      </c>
      <c r="X87" s="185">
        <f>Vulnerability!AQ86</f>
        <v>6</v>
      </c>
      <c r="Y87" s="183">
        <f>Vulnerability!AR86</f>
        <v>3.6</v>
      </c>
      <c r="Z87" s="183">
        <f t="shared" si="9"/>
        <v>4.5</v>
      </c>
      <c r="AA87" s="186">
        <f>'Lack of Coping Capacity'!G86</f>
        <v>6.3</v>
      </c>
      <c r="AB87" s="187">
        <f>'Lack of Coping Capacity'!J86</f>
        <v>7.1</v>
      </c>
      <c r="AC87" s="183">
        <f>'Lack of Coping Capacity'!K86</f>
        <v>6.7</v>
      </c>
      <c r="AD87" s="186">
        <f>'Lack of Coping Capacity'!P86</f>
        <v>5.8</v>
      </c>
      <c r="AE87" s="179">
        <f>'Lack of Coping Capacity'!S86</f>
        <v>7.4</v>
      </c>
      <c r="AF87" s="187">
        <f>'Lack of Coping Capacity'!X86</f>
        <v>8</v>
      </c>
      <c r="AG87" s="183">
        <f>'Lack of Coping Capacity'!Y86</f>
        <v>7.1</v>
      </c>
      <c r="AH87" s="183">
        <f t="shared" si="10"/>
        <v>6.9</v>
      </c>
      <c r="AI87" s="188">
        <f t="shared" si="11"/>
        <v>6</v>
      </c>
    </row>
    <row r="88" spans="1:35" ht="16.5" customHeight="1" x14ac:dyDescent="0.25">
      <c r="A88" s="141" t="s">
        <v>15</v>
      </c>
      <c r="B88" s="116" t="s">
        <v>404</v>
      </c>
      <c r="C88" s="116" t="s">
        <v>14</v>
      </c>
      <c r="D88" s="98" t="s">
        <v>532</v>
      </c>
      <c r="E88" s="176" t="str">
        <f>'Hazard &amp; Exposure'!S87</f>
        <v>x</v>
      </c>
      <c r="F88" s="176">
        <f>'Hazard &amp; Exposure'!T87</f>
        <v>5.2</v>
      </c>
      <c r="G88" s="176">
        <f>'Hazard &amp; Exposure'!U87</f>
        <v>3.3</v>
      </c>
      <c r="H88" s="181">
        <f>'Hazard &amp; Exposure'!V87</f>
        <v>1</v>
      </c>
      <c r="I88" s="183">
        <f>'Hazard &amp; Exposure'!W87</f>
        <v>3.4</v>
      </c>
      <c r="J88" s="182">
        <f>'Hazard &amp; Exposure'!AC87</f>
        <v>4</v>
      </c>
      <c r="K88" s="181">
        <f>'Hazard &amp; Exposure'!Z87</f>
        <v>9.8000000000000007</v>
      </c>
      <c r="L88" s="183">
        <f>'Hazard &amp; Exposure'!AD87</f>
        <v>6.9</v>
      </c>
      <c r="M88" s="183">
        <f t="shared" si="8"/>
        <v>5.4</v>
      </c>
      <c r="N88" s="184">
        <f>Vulnerability!F87</f>
        <v>4.9000000000000004</v>
      </c>
      <c r="O88" s="178">
        <f>Vulnerability!I87</f>
        <v>5.3</v>
      </c>
      <c r="P88" s="185">
        <f>Vulnerability!P87</f>
        <v>3.8</v>
      </c>
      <c r="Q88" s="183">
        <f>Vulnerability!Q87</f>
        <v>4.7</v>
      </c>
      <c r="R88" s="184">
        <f>Vulnerability!V87</f>
        <v>0</v>
      </c>
      <c r="S88" s="177">
        <f>Vulnerability!AD87</f>
        <v>4.4000000000000004</v>
      </c>
      <c r="T88" s="177">
        <f>Vulnerability!AG87</f>
        <v>3.5</v>
      </c>
      <c r="U88" s="177">
        <f>Vulnerability!AJ87</f>
        <v>0</v>
      </c>
      <c r="V88" s="177">
        <f>Vulnerability!AM87</f>
        <v>0</v>
      </c>
      <c r="W88" s="177" t="str">
        <f>Vulnerability!AP87</f>
        <v>x</v>
      </c>
      <c r="X88" s="185">
        <f>Vulnerability!AQ87</f>
        <v>2.2000000000000002</v>
      </c>
      <c r="Y88" s="183">
        <f>Vulnerability!AR87</f>
        <v>1.2</v>
      </c>
      <c r="Z88" s="183">
        <f t="shared" si="9"/>
        <v>3.1</v>
      </c>
      <c r="AA88" s="186">
        <f>'Lack of Coping Capacity'!G87</f>
        <v>6.3</v>
      </c>
      <c r="AB88" s="187">
        <f>'Lack of Coping Capacity'!J87</f>
        <v>7.1</v>
      </c>
      <c r="AC88" s="183">
        <f>'Lack of Coping Capacity'!K87</f>
        <v>6.7</v>
      </c>
      <c r="AD88" s="186">
        <f>'Lack of Coping Capacity'!P87</f>
        <v>5.4</v>
      </c>
      <c r="AE88" s="179">
        <f>'Lack of Coping Capacity'!S87</f>
        <v>5.7</v>
      </c>
      <c r="AF88" s="187">
        <f>'Lack of Coping Capacity'!X87</f>
        <v>8.3000000000000007</v>
      </c>
      <c r="AG88" s="183">
        <f>'Lack of Coping Capacity'!Y87</f>
        <v>6.5</v>
      </c>
      <c r="AH88" s="183">
        <f t="shared" si="10"/>
        <v>6.6</v>
      </c>
      <c r="AI88" s="188">
        <f t="shared" si="11"/>
        <v>4.8</v>
      </c>
    </row>
    <row r="89" spans="1:35" ht="16.5" customHeight="1" x14ac:dyDescent="0.25">
      <c r="A89" s="141" t="s">
        <v>15</v>
      </c>
      <c r="B89" s="116" t="s">
        <v>405</v>
      </c>
      <c r="C89" s="116" t="s">
        <v>14</v>
      </c>
      <c r="D89" s="98" t="s">
        <v>533</v>
      </c>
      <c r="E89" s="176" t="str">
        <f>'Hazard &amp; Exposure'!S88</f>
        <v>x</v>
      </c>
      <c r="F89" s="176">
        <f>'Hazard &amp; Exposure'!T88</f>
        <v>9</v>
      </c>
      <c r="G89" s="176">
        <f>'Hazard &amp; Exposure'!U88</f>
        <v>0.8</v>
      </c>
      <c r="H89" s="181">
        <f>'Hazard &amp; Exposure'!V88</f>
        <v>1.5</v>
      </c>
      <c r="I89" s="183">
        <f>'Hazard &amp; Exposure'!W88</f>
        <v>5.2</v>
      </c>
      <c r="J89" s="182">
        <f>'Hazard &amp; Exposure'!AC88</f>
        <v>5</v>
      </c>
      <c r="K89" s="181">
        <f>'Hazard &amp; Exposure'!Z88</f>
        <v>9.8000000000000007</v>
      </c>
      <c r="L89" s="183">
        <f>'Hazard &amp; Exposure'!AD88</f>
        <v>7.4</v>
      </c>
      <c r="M89" s="183">
        <f t="shared" si="8"/>
        <v>6.4</v>
      </c>
      <c r="N89" s="184">
        <f>Vulnerability!F88</f>
        <v>2.6</v>
      </c>
      <c r="O89" s="178">
        <f>Vulnerability!I88</f>
        <v>2.8</v>
      </c>
      <c r="P89" s="185">
        <f>Vulnerability!P88</f>
        <v>3.8</v>
      </c>
      <c r="Q89" s="183">
        <f>Vulnerability!Q88</f>
        <v>3</v>
      </c>
      <c r="R89" s="184">
        <f>Vulnerability!V88</f>
        <v>1.5</v>
      </c>
      <c r="S89" s="177">
        <f>Vulnerability!AD88</f>
        <v>4.5</v>
      </c>
      <c r="T89" s="177">
        <f>Vulnerability!AG88</f>
        <v>3.3</v>
      </c>
      <c r="U89" s="177">
        <f>Vulnerability!AJ88</f>
        <v>0.5</v>
      </c>
      <c r="V89" s="177">
        <f>Vulnerability!AM88</f>
        <v>0</v>
      </c>
      <c r="W89" s="177" t="str">
        <f>Vulnerability!AP88</f>
        <v>x</v>
      </c>
      <c r="X89" s="185">
        <f>Vulnerability!AQ88</f>
        <v>2.2999999999999998</v>
      </c>
      <c r="Y89" s="183">
        <f>Vulnerability!AR88</f>
        <v>1.9</v>
      </c>
      <c r="Z89" s="183">
        <f t="shared" si="9"/>
        <v>2.5</v>
      </c>
      <c r="AA89" s="186">
        <f>'Lack of Coping Capacity'!G88</f>
        <v>6.3</v>
      </c>
      <c r="AB89" s="187">
        <f>'Lack of Coping Capacity'!J88</f>
        <v>7.1</v>
      </c>
      <c r="AC89" s="183">
        <f>'Lack of Coping Capacity'!K88</f>
        <v>6.7</v>
      </c>
      <c r="AD89" s="186">
        <f>'Lack of Coping Capacity'!P88</f>
        <v>4</v>
      </c>
      <c r="AE89" s="179">
        <f>'Lack of Coping Capacity'!S88</f>
        <v>3.8</v>
      </c>
      <c r="AF89" s="187">
        <f>'Lack of Coping Capacity'!X88</f>
        <v>5.4</v>
      </c>
      <c r="AG89" s="183">
        <f>'Lack of Coping Capacity'!Y88</f>
        <v>4.4000000000000004</v>
      </c>
      <c r="AH89" s="183">
        <f t="shared" si="10"/>
        <v>5.7</v>
      </c>
      <c r="AI89" s="188">
        <f t="shared" si="11"/>
        <v>4.5</v>
      </c>
    </row>
    <row r="90" spans="1:35" ht="16.5" customHeight="1" x14ac:dyDescent="0.25">
      <c r="A90" s="141" t="s">
        <v>15</v>
      </c>
      <c r="B90" s="116" t="s">
        <v>406</v>
      </c>
      <c r="C90" s="116" t="s">
        <v>14</v>
      </c>
      <c r="D90" s="98" t="s">
        <v>534</v>
      </c>
      <c r="E90" s="176" t="str">
        <f>'Hazard &amp; Exposure'!S89</f>
        <v>x</v>
      </c>
      <c r="F90" s="176">
        <f>'Hazard &amp; Exposure'!T89</f>
        <v>6.1</v>
      </c>
      <c r="G90" s="176">
        <f>'Hazard &amp; Exposure'!U89</f>
        <v>3.1</v>
      </c>
      <c r="H90" s="181">
        <f>'Hazard &amp; Exposure'!V89</f>
        <v>1.9</v>
      </c>
      <c r="I90" s="183">
        <f>'Hazard &amp; Exposure'!W89</f>
        <v>3.9</v>
      </c>
      <c r="J90" s="182">
        <f>'Hazard &amp; Exposure'!AC89</f>
        <v>10</v>
      </c>
      <c r="K90" s="181">
        <f>'Hazard &amp; Exposure'!Z89</f>
        <v>9.8000000000000007</v>
      </c>
      <c r="L90" s="183">
        <f>'Hazard &amp; Exposure'!AD89</f>
        <v>10</v>
      </c>
      <c r="M90" s="183">
        <f t="shared" si="8"/>
        <v>8.3000000000000007</v>
      </c>
      <c r="N90" s="184">
        <f>Vulnerability!F89</f>
        <v>5.9</v>
      </c>
      <c r="O90" s="178">
        <f>Vulnerability!I89</f>
        <v>6.7</v>
      </c>
      <c r="P90" s="185">
        <f>Vulnerability!P89</f>
        <v>3.8</v>
      </c>
      <c r="Q90" s="183">
        <f>Vulnerability!Q89</f>
        <v>5.6</v>
      </c>
      <c r="R90" s="184">
        <f>Vulnerability!V89</f>
        <v>0</v>
      </c>
      <c r="S90" s="177">
        <f>Vulnerability!AD89</f>
        <v>4.5</v>
      </c>
      <c r="T90" s="177">
        <f>Vulnerability!AG89</f>
        <v>6.6</v>
      </c>
      <c r="U90" s="177">
        <f>Vulnerability!AJ89</f>
        <v>0.1</v>
      </c>
      <c r="V90" s="177">
        <f>Vulnerability!AM89</f>
        <v>0</v>
      </c>
      <c r="W90" s="177" t="str">
        <f>Vulnerability!AP89</f>
        <v>x</v>
      </c>
      <c r="X90" s="185">
        <f>Vulnerability!AQ89</f>
        <v>3.3</v>
      </c>
      <c r="Y90" s="183">
        <f>Vulnerability!AR89</f>
        <v>1.8</v>
      </c>
      <c r="Z90" s="183">
        <f t="shared" si="9"/>
        <v>3.9</v>
      </c>
      <c r="AA90" s="186">
        <f>'Lack of Coping Capacity'!G89</f>
        <v>6.3</v>
      </c>
      <c r="AB90" s="187">
        <f>'Lack of Coping Capacity'!J89</f>
        <v>7.1</v>
      </c>
      <c r="AC90" s="183">
        <f>'Lack of Coping Capacity'!K89</f>
        <v>6.7</v>
      </c>
      <c r="AD90" s="186">
        <f>'Lack of Coping Capacity'!P89</f>
        <v>6.7</v>
      </c>
      <c r="AE90" s="179">
        <f>'Lack of Coping Capacity'!S89</f>
        <v>8.6</v>
      </c>
      <c r="AF90" s="187">
        <f>'Lack of Coping Capacity'!X89</f>
        <v>7.6</v>
      </c>
      <c r="AG90" s="183">
        <f>'Lack of Coping Capacity'!Y89</f>
        <v>7.6</v>
      </c>
      <c r="AH90" s="183">
        <f t="shared" si="10"/>
        <v>7.2</v>
      </c>
      <c r="AI90" s="188">
        <f t="shared" si="11"/>
        <v>6.2</v>
      </c>
    </row>
    <row r="91" spans="1:35" ht="16.5" customHeight="1" x14ac:dyDescent="0.25">
      <c r="A91" s="141" t="s">
        <v>15</v>
      </c>
      <c r="B91" s="116" t="s">
        <v>13</v>
      </c>
      <c r="C91" s="116" t="s">
        <v>14</v>
      </c>
      <c r="D91" s="98" t="s">
        <v>535</v>
      </c>
      <c r="E91" s="176">
        <f>'Hazard &amp; Exposure'!S90</f>
        <v>0.6</v>
      </c>
      <c r="F91" s="176">
        <f>'Hazard &amp; Exposure'!T90</f>
        <v>6.7</v>
      </c>
      <c r="G91" s="176">
        <f>'Hazard &amp; Exposure'!U90</f>
        <v>2.8</v>
      </c>
      <c r="H91" s="181">
        <f>'Hazard &amp; Exposure'!V90</f>
        <v>1.5</v>
      </c>
      <c r="I91" s="183">
        <f>'Hazard &amp; Exposure'!W90</f>
        <v>3.3</v>
      </c>
      <c r="J91" s="182">
        <f>'Hazard &amp; Exposure'!AC90</f>
        <v>6</v>
      </c>
      <c r="K91" s="181">
        <f>'Hazard &amp; Exposure'!Z90</f>
        <v>9.8000000000000007</v>
      </c>
      <c r="L91" s="183">
        <f>'Hazard &amp; Exposure'!AD90</f>
        <v>7.9</v>
      </c>
      <c r="M91" s="183">
        <f t="shared" si="8"/>
        <v>6.1</v>
      </c>
      <c r="N91" s="184">
        <f>Vulnerability!F90</f>
        <v>7.8</v>
      </c>
      <c r="O91" s="178">
        <f>Vulnerability!I90</f>
        <v>6.7</v>
      </c>
      <c r="P91" s="185">
        <f>Vulnerability!P90</f>
        <v>3.8</v>
      </c>
      <c r="Q91" s="183">
        <f>Vulnerability!Q90</f>
        <v>6.5</v>
      </c>
      <c r="R91" s="184">
        <f>Vulnerability!V90</f>
        <v>0</v>
      </c>
      <c r="S91" s="177">
        <f>Vulnerability!AD90</f>
        <v>4</v>
      </c>
      <c r="T91" s="177">
        <f>Vulnerability!AG90</f>
        <v>6.8</v>
      </c>
      <c r="U91" s="177">
        <f>Vulnerability!AJ90</f>
        <v>1.1000000000000001</v>
      </c>
      <c r="V91" s="177">
        <f>Vulnerability!AM90</f>
        <v>9.8000000000000007</v>
      </c>
      <c r="W91" s="177">
        <f>Vulnerability!AP90</f>
        <v>1.2</v>
      </c>
      <c r="X91" s="185">
        <f>Vulnerability!AQ90</f>
        <v>5.9</v>
      </c>
      <c r="Y91" s="183">
        <f>Vulnerability!AR90</f>
        <v>3.5</v>
      </c>
      <c r="Z91" s="183">
        <f t="shared" si="9"/>
        <v>5.2</v>
      </c>
      <c r="AA91" s="186">
        <f>'Lack of Coping Capacity'!G90</f>
        <v>6.3</v>
      </c>
      <c r="AB91" s="187">
        <f>'Lack of Coping Capacity'!J90</f>
        <v>7.1</v>
      </c>
      <c r="AC91" s="183">
        <f>'Lack of Coping Capacity'!K90</f>
        <v>6.7</v>
      </c>
      <c r="AD91" s="186">
        <f>'Lack of Coping Capacity'!P90</f>
        <v>6.9</v>
      </c>
      <c r="AE91" s="179">
        <f>'Lack of Coping Capacity'!S90</f>
        <v>8.4</v>
      </c>
      <c r="AF91" s="187">
        <f>'Lack of Coping Capacity'!X90</f>
        <v>8.6</v>
      </c>
      <c r="AG91" s="183">
        <f>'Lack of Coping Capacity'!Y90</f>
        <v>8</v>
      </c>
      <c r="AH91" s="183">
        <f t="shared" si="10"/>
        <v>7.4</v>
      </c>
      <c r="AI91" s="188">
        <f t="shared" si="11"/>
        <v>6.2</v>
      </c>
    </row>
    <row r="92" spans="1:35" ht="16.5" customHeight="1" x14ac:dyDescent="0.25">
      <c r="A92" s="141" t="s">
        <v>15</v>
      </c>
      <c r="B92" s="116" t="s">
        <v>407</v>
      </c>
      <c r="C92" s="116" t="s">
        <v>14</v>
      </c>
      <c r="D92" s="98" t="s">
        <v>536</v>
      </c>
      <c r="E92" s="176" t="str">
        <f>'Hazard &amp; Exposure'!S91</f>
        <v>x</v>
      </c>
      <c r="F92" s="176">
        <f>'Hazard &amp; Exposure'!T91</f>
        <v>5</v>
      </c>
      <c r="G92" s="176">
        <f>'Hazard &amp; Exposure'!U91</f>
        <v>5.7</v>
      </c>
      <c r="H92" s="181">
        <f>'Hazard &amp; Exposure'!V91</f>
        <v>1</v>
      </c>
      <c r="I92" s="183">
        <f>'Hazard &amp; Exposure'!W91</f>
        <v>4.2</v>
      </c>
      <c r="J92" s="182">
        <f>'Hazard &amp; Exposure'!AC91</f>
        <v>5</v>
      </c>
      <c r="K92" s="181">
        <f>'Hazard &amp; Exposure'!Z91</f>
        <v>9.8000000000000007</v>
      </c>
      <c r="L92" s="183">
        <f>'Hazard &amp; Exposure'!AD91</f>
        <v>7.4</v>
      </c>
      <c r="M92" s="183">
        <f t="shared" si="8"/>
        <v>6</v>
      </c>
      <c r="N92" s="184">
        <f>Vulnerability!F91</f>
        <v>3.8</v>
      </c>
      <c r="O92" s="178">
        <f>Vulnerability!I91</f>
        <v>5.4</v>
      </c>
      <c r="P92" s="185">
        <f>Vulnerability!P91</f>
        <v>3.8</v>
      </c>
      <c r="Q92" s="183">
        <f>Vulnerability!Q91</f>
        <v>4.2</v>
      </c>
      <c r="R92" s="184">
        <f>Vulnerability!V91</f>
        <v>0</v>
      </c>
      <c r="S92" s="177">
        <f>Vulnerability!AD91</f>
        <v>4.4000000000000004</v>
      </c>
      <c r="T92" s="177">
        <f>Vulnerability!AG91</f>
        <v>4.8</v>
      </c>
      <c r="U92" s="177">
        <f>Vulnerability!AJ91</f>
        <v>0.8</v>
      </c>
      <c r="V92" s="177">
        <f>Vulnerability!AM91</f>
        <v>0</v>
      </c>
      <c r="W92" s="177" t="str">
        <f>Vulnerability!AP91</f>
        <v>x</v>
      </c>
      <c r="X92" s="185">
        <f>Vulnerability!AQ91</f>
        <v>2.8</v>
      </c>
      <c r="Y92" s="183">
        <f>Vulnerability!AR91</f>
        <v>1.5</v>
      </c>
      <c r="Z92" s="183">
        <f t="shared" si="9"/>
        <v>3</v>
      </c>
      <c r="AA92" s="186">
        <f>'Lack of Coping Capacity'!G91</f>
        <v>6.3</v>
      </c>
      <c r="AB92" s="187">
        <f>'Lack of Coping Capacity'!J91</f>
        <v>7.1</v>
      </c>
      <c r="AC92" s="183">
        <f>'Lack of Coping Capacity'!K91</f>
        <v>6.7</v>
      </c>
      <c r="AD92" s="186">
        <f>'Lack of Coping Capacity'!P91</f>
        <v>5.3</v>
      </c>
      <c r="AE92" s="179">
        <f>'Lack of Coping Capacity'!S91</f>
        <v>5</v>
      </c>
      <c r="AF92" s="187">
        <f>'Lack of Coping Capacity'!X91</f>
        <v>8.1999999999999993</v>
      </c>
      <c r="AG92" s="183">
        <f>'Lack of Coping Capacity'!Y91</f>
        <v>6.2</v>
      </c>
      <c r="AH92" s="183">
        <f t="shared" si="10"/>
        <v>6.5</v>
      </c>
      <c r="AI92" s="188">
        <f t="shared" si="11"/>
        <v>4.9000000000000004</v>
      </c>
    </row>
    <row r="93" spans="1:35" ht="16.5" customHeight="1" x14ac:dyDescent="0.25">
      <c r="A93" s="141" t="s">
        <v>15</v>
      </c>
      <c r="B93" s="116" t="s">
        <v>408</v>
      </c>
      <c r="C93" s="116" t="s">
        <v>14</v>
      </c>
      <c r="D93" s="98" t="s">
        <v>537</v>
      </c>
      <c r="E93" s="176" t="str">
        <f>'Hazard &amp; Exposure'!S92</f>
        <v>x</v>
      </c>
      <c r="F93" s="176">
        <f>'Hazard &amp; Exposure'!T92</f>
        <v>5.2</v>
      </c>
      <c r="G93" s="176">
        <f>'Hazard &amp; Exposure'!U92</f>
        <v>8.1</v>
      </c>
      <c r="H93" s="181">
        <f>'Hazard &amp; Exposure'!V92</f>
        <v>1.5</v>
      </c>
      <c r="I93" s="183">
        <f>'Hazard &amp; Exposure'!W92</f>
        <v>5.6</v>
      </c>
      <c r="J93" s="182">
        <f>'Hazard &amp; Exposure'!AC92</f>
        <v>4</v>
      </c>
      <c r="K93" s="181">
        <f>'Hazard &amp; Exposure'!Z92</f>
        <v>9.8000000000000007</v>
      </c>
      <c r="L93" s="183">
        <f>'Hazard &amp; Exposure'!AD92</f>
        <v>6.9</v>
      </c>
      <c r="M93" s="183">
        <f t="shared" si="8"/>
        <v>6.3</v>
      </c>
      <c r="N93" s="184">
        <f>Vulnerability!F92</f>
        <v>4.5</v>
      </c>
      <c r="O93" s="178">
        <f>Vulnerability!I92</f>
        <v>3.1</v>
      </c>
      <c r="P93" s="185">
        <f>Vulnerability!P92</f>
        <v>3.8</v>
      </c>
      <c r="Q93" s="183">
        <f>Vulnerability!Q92</f>
        <v>4</v>
      </c>
      <c r="R93" s="184">
        <f>Vulnerability!V92</f>
        <v>0</v>
      </c>
      <c r="S93" s="177">
        <f>Vulnerability!AD92</f>
        <v>4.7</v>
      </c>
      <c r="T93" s="177">
        <f>Vulnerability!AG92</f>
        <v>4.8</v>
      </c>
      <c r="U93" s="177">
        <f>Vulnerability!AJ92</f>
        <v>1.8</v>
      </c>
      <c r="V93" s="177">
        <f>Vulnerability!AM92</f>
        <v>0</v>
      </c>
      <c r="W93" s="177" t="str">
        <f>Vulnerability!AP92</f>
        <v>x</v>
      </c>
      <c r="X93" s="185">
        <f>Vulnerability!AQ92</f>
        <v>3.1</v>
      </c>
      <c r="Y93" s="183">
        <f>Vulnerability!AR92</f>
        <v>1.7</v>
      </c>
      <c r="Z93" s="183">
        <f t="shared" si="9"/>
        <v>2.9</v>
      </c>
      <c r="AA93" s="186">
        <f>'Lack of Coping Capacity'!G92</f>
        <v>6.3</v>
      </c>
      <c r="AB93" s="187">
        <f>'Lack of Coping Capacity'!J92</f>
        <v>7.1</v>
      </c>
      <c r="AC93" s="183">
        <f>'Lack of Coping Capacity'!K92</f>
        <v>6.7</v>
      </c>
      <c r="AD93" s="186">
        <f>'Lack of Coping Capacity'!P92</f>
        <v>5.4</v>
      </c>
      <c r="AE93" s="179">
        <f>'Lack of Coping Capacity'!S92</f>
        <v>6.4</v>
      </c>
      <c r="AF93" s="187">
        <f>'Lack of Coping Capacity'!X92</f>
        <v>6.8</v>
      </c>
      <c r="AG93" s="183">
        <f>'Lack of Coping Capacity'!Y92</f>
        <v>6.2</v>
      </c>
      <c r="AH93" s="183">
        <f t="shared" si="10"/>
        <v>6.5</v>
      </c>
      <c r="AI93" s="188">
        <f t="shared" si="11"/>
        <v>4.9000000000000004</v>
      </c>
    </row>
    <row r="94" spans="1:35" ht="16.5" customHeight="1" x14ac:dyDescent="0.25">
      <c r="A94" s="141" t="s">
        <v>15</v>
      </c>
      <c r="B94" s="116" t="s">
        <v>409</v>
      </c>
      <c r="C94" s="116" t="s">
        <v>14</v>
      </c>
      <c r="D94" s="98" t="s">
        <v>538</v>
      </c>
      <c r="E94" s="176" t="str">
        <f>'Hazard &amp; Exposure'!S93</f>
        <v>x</v>
      </c>
      <c r="F94" s="176">
        <f>'Hazard &amp; Exposure'!T93</f>
        <v>4.3</v>
      </c>
      <c r="G94" s="176">
        <f>'Hazard &amp; Exposure'!U93</f>
        <v>5.9</v>
      </c>
      <c r="H94" s="181">
        <f>'Hazard &amp; Exposure'!V93</f>
        <v>1.5</v>
      </c>
      <c r="I94" s="183">
        <f>'Hazard &amp; Exposure'!W93</f>
        <v>4.0999999999999996</v>
      </c>
      <c r="J94" s="182">
        <f>'Hazard &amp; Exposure'!AC93</f>
        <v>5</v>
      </c>
      <c r="K94" s="181">
        <f>'Hazard &amp; Exposure'!Z93</f>
        <v>9.8000000000000007</v>
      </c>
      <c r="L94" s="183">
        <f>'Hazard &amp; Exposure'!AD93</f>
        <v>7.4</v>
      </c>
      <c r="M94" s="183">
        <f t="shared" si="8"/>
        <v>6</v>
      </c>
      <c r="N94" s="184">
        <f>Vulnerability!F93</f>
        <v>4.0999999999999996</v>
      </c>
      <c r="O94" s="178">
        <f>Vulnerability!I93</f>
        <v>5</v>
      </c>
      <c r="P94" s="185">
        <f>Vulnerability!P93</f>
        <v>3.8</v>
      </c>
      <c r="Q94" s="183">
        <f>Vulnerability!Q93</f>
        <v>4.3</v>
      </c>
      <c r="R94" s="184">
        <f>Vulnerability!V93</f>
        <v>0</v>
      </c>
      <c r="S94" s="177">
        <f>Vulnerability!AD93</f>
        <v>5</v>
      </c>
      <c r="T94" s="177">
        <f>Vulnerability!AG93</f>
        <v>5.6</v>
      </c>
      <c r="U94" s="177">
        <f>Vulnerability!AJ93</f>
        <v>1.1000000000000001</v>
      </c>
      <c r="V94" s="177">
        <f>Vulnerability!AM93</f>
        <v>0</v>
      </c>
      <c r="W94" s="177" t="str">
        <f>Vulnerability!AP93</f>
        <v>x</v>
      </c>
      <c r="X94" s="185">
        <f>Vulnerability!AQ93</f>
        <v>3.3</v>
      </c>
      <c r="Y94" s="183">
        <f>Vulnerability!AR93</f>
        <v>1.8</v>
      </c>
      <c r="Z94" s="183">
        <f t="shared" si="9"/>
        <v>3.1</v>
      </c>
      <c r="AA94" s="186">
        <f>'Lack of Coping Capacity'!G93</f>
        <v>6.3</v>
      </c>
      <c r="AB94" s="187">
        <f>'Lack of Coping Capacity'!J93</f>
        <v>7.1</v>
      </c>
      <c r="AC94" s="183">
        <f>'Lack of Coping Capacity'!K93</f>
        <v>6.7</v>
      </c>
      <c r="AD94" s="186">
        <f>'Lack of Coping Capacity'!P93</f>
        <v>4.5</v>
      </c>
      <c r="AE94" s="179">
        <f>'Lack of Coping Capacity'!S93</f>
        <v>5.4</v>
      </c>
      <c r="AF94" s="187">
        <f>'Lack of Coping Capacity'!X93</f>
        <v>6.4</v>
      </c>
      <c r="AG94" s="183">
        <f>'Lack of Coping Capacity'!Y93</f>
        <v>5.4</v>
      </c>
      <c r="AH94" s="183">
        <f t="shared" si="10"/>
        <v>6.1</v>
      </c>
      <c r="AI94" s="188">
        <f t="shared" si="11"/>
        <v>4.8</v>
      </c>
    </row>
    <row r="95" spans="1:35" ht="16.5" customHeight="1" x14ac:dyDescent="0.25">
      <c r="A95" s="141" t="s">
        <v>15</v>
      </c>
      <c r="B95" s="116" t="s">
        <v>410</v>
      </c>
      <c r="C95" s="116" t="s">
        <v>14</v>
      </c>
      <c r="D95" s="98" t="s">
        <v>539</v>
      </c>
      <c r="E95" s="176" t="str">
        <f>'Hazard &amp; Exposure'!S94</f>
        <v>x</v>
      </c>
      <c r="F95" s="176">
        <f>'Hazard &amp; Exposure'!T94</f>
        <v>3</v>
      </c>
      <c r="G95" s="176">
        <f>'Hazard &amp; Exposure'!U94</f>
        <v>2.2999999999999998</v>
      </c>
      <c r="H95" s="181">
        <f>'Hazard &amp; Exposure'!V94</f>
        <v>1.5</v>
      </c>
      <c r="I95" s="183">
        <f>'Hazard &amp; Exposure'!W94</f>
        <v>2.2999999999999998</v>
      </c>
      <c r="J95" s="182">
        <f>'Hazard &amp; Exposure'!AC94</f>
        <v>4</v>
      </c>
      <c r="K95" s="181">
        <f>'Hazard &amp; Exposure'!Z94</f>
        <v>9.8000000000000007</v>
      </c>
      <c r="L95" s="183">
        <f>'Hazard &amp; Exposure'!AD94</f>
        <v>6.9</v>
      </c>
      <c r="M95" s="183">
        <f t="shared" si="8"/>
        <v>5</v>
      </c>
      <c r="N95" s="184">
        <f>Vulnerability!F94</f>
        <v>5.4</v>
      </c>
      <c r="O95" s="178">
        <f>Vulnerability!I94</f>
        <v>3.7</v>
      </c>
      <c r="P95" s="185">
        <f>Vulnerability!P94</f>
        <v>3.8</v>
      </c>
      <c r="Q95" s="183">
        <f>Vulnerability!Q94</f>
        <v>4.5999999999999996</v>
      </c>
      <c r="R95" s="184">
        <f>Vulnerability!V94</f>
        <v>0</v>
      </c>
      <c r="S95" s="177">
        <f>Vulnerability!AD94</f>
        <v>5</v>
      </c>
      <c r="T95" s="177">
        <f>Vulnerability!AG94</f>
        <v>4</v>
      </c>
      <c r="U95" s="177">
        <f>Vulnerability!AJ94</f>
        <v>0.4</v>
      </c>
      <c r="V95" s="177">
        <f>Vulnerability!AM94</f>
        <v>0</v>
      </c>
      <c r="W95" s="177" t="str">
        <f>Vulnerability!AP94</f>
        <v>x</v>
      </c>
      <c r="X95" s="185">
        <f>Vulnerability!AQ94</f>
        <v>2.6</v>
      </c>
      <c r="Y95" s="183">
        <f>Vulnerability!AR94</f>
        <v>1.4</v>
      </c>
      <c r="Z95" s="183">
        <f t="shared" si="9"/>
        <v>3.2</v>
      </c>
      <c r="AA95" s="186">
        <f>'Lack of Coping Capacity'!G94</f>
        <v>6.3</v>
      </c>
      <c r="AB95" s="187">
        <f>'Lack of Coping Capacity'!J94</f>
        <v>7.1</v>
      </c>
      <c r="AC95" s="183">
        <f>'Lack of Coping Capacity'!K94</f>
        <v>6.7</v>
      </c>
      <c r="AD95" s="186">
        <f>'Lack of Coping Capacity'!P94</f>
        <v>5.5</v>
      </c>
      <c r="AE95" s="179">
        <f>'Lack of Coping Capacity'!S94</f>
        <v>6.1</v>
      </c>
      <c r="AF95" s="187">
        <f>'Lack of Coping Capacity'!X94</f>
        <v>8</v>
      </c>
      <c r="AG95" s="183">
        <f>'Lack of Coping Capacity'!Y94</f>
        <v>6.5</v>
      </c>
      <c r="AH95" s="183">
        <f t="shared" si="10"/>
        <v>6.6</v>
      </c>
      <c r="AI95" s="188">
        <f t="shared" si="11"/>
        <v>4.7</v>
      </c>
    </row>
    <row r="96" spans="1:35" ht="16.5" customHeight="1" x14ac:dyDescent="0.25">
      <c r="A96" s="141" t="s">
        <v>15</v>
      </c>
      <c r="B96" s="116" t="s">
        <v>411</v>
      </c>
      <c r="C96" s="116" t="s">
        <v>14</v>
      </c>
      <c r="D96" s="98" t="s">
        <v>540</v>
      </c>
      <c r="E96" s="176">
        <f>'Hazard &amp; Exposure'!S95</f>
        <v>1.9</v>
      </c>
      <c r="F96" s="176">
        <f>'Hazard &amp; Exposure'!T95</f>
        <v>3.6</v>
      </c>
      <c r="G96" s="176">
        <f>'Hazard &amp; Exposure'!U95</f>
        <v>6.2</v>
      </c>
      <c r="H96" s="181">
        <f>'Hazard &amp; Exposure'!V95</f>
        <v>0.5</v>
      </c>
      <c r="I96" s="183">
        <f>'Hazard &amp; Exposure'!W95</f>
        <v>3.4</v>
      </c>
      <c r="J96" s="182">
        <f>'Hazard &amp; Exposure'!AC95</f>
        <v>10</v>
      </c>
      <c r="K96" s="181">
        <f>'Hazard &amp; Exposure'!Z95</f>
        <v>9.8000000000000007</v>
      </c>
      <c r="L96" s="183">
        <f>'Hazard &amp; Exposure'!AD95</f>
        <v>10</v>
      </c>
      <c r="M96" s="183">
        <f t="shared" si="8"/>
        <v>8.1999999999999993</v>
      </c>
      <c r="N96" s="184">
        <f>Vulnerability!F95</f>
        <v>6.5</v>
      </c>
      <c r="O96" s="178">
        <f>Vulnerability!I95</f>
        <v>5.8</v>
      </c>
      <c r="P96" s="185">
        <f>Vulnerability!P95</f>
        <v>3.8</v>
      </c>
      <c r="Q96" s="183">
        <f>Vulnerability!Q95</f>
        <v>5.7</v>
      </c>
      <c r="R96" s="184">
        <f>Vulnerability!V95</f>
        <v>0</v>
      </c>
      <c r="S96" s="177">
        <f>Vulnerability!AD95</f>
        <v>4.3</v>
      </c>
      <c r="T96" s="177">
        <f>Vulnerability!AG95</f>
        <v>5.6</v>
      </c>
      <c r="U96" s="177">
        <f>Vulnerability!AJ95</f>
        <v>0.4</v>
      </c>
      <c r="V96" s="177">
        <f>Vulnerability!AM95</f>
        <v>0</v>
      </c>
      <c r="W96" s="177">
        <f>Vulnerability!AP95</f>
        <v>2.5</v>
      </c>
      <c r="X96" s="185">
        <f>Vulnerability!AQ95</f>
        <v>2.9</v>
      </c>
      <c r="Y96" s="183">
        <f>Vulnerability!AR95</f>
        <v>1.6</v>
      </c>
      <c r="Z96" s="183">
        <f t="shared" si="9"/>
        <v>3.9</v>
      </c>
      <c r="AA96" s="186">
        <f>'Lack of Coping Capacity'!G95</f>
        <v>6.3</v>
      </c>
      <c r="AB96" s="187">
        <f>'Lack of Coping Capacity'!J95</f>
        <v>7.1</v>
      </c>
      <c r="AC96" s="183">
        <f>'Lack of Coping Capacity'!K95</f>
        <v>6.7</v>
      </c>
      <c r="AD96" s="186">
        <f>'Lack of Coping Capacity'!P95</f>
        <v>6.3</v>
      </c>
      <c r="AE96" s="179">
        <f>'Lack of Coping Capacity'!S95</f>
        <v>9.1</v>
      </c>
      <c r="AF96" s="187">
        <f>'Lack of Coping Capacity'!X95</f>
        <v>7.5</v>
      </c>
      <c r="AG96" s="183">
        <f>'Lack of Coping Capacity'!Y95</f>
        <v>7.6</v>
      </c>
      <c r="AH96" s="183">
        <f t="shared" si="10"/>
        <v>7.2</v>
      </c>
      <c r="AI96" s="188">
        <f t="shared" si="11"/>
        <v>6.1</v>
      </c>
    </row>
    <row r="97" spans="1:35" ht="16.5" customHeight="1" x14ac:dyDescent="0.25">
      <c r="A97" s="141" t="s">
        <v>15</v>
      </c>
      <c r="B97" s="116" t="s">
        <v>412</v>
      </c>
      <c r="C97" s="116" t="s">
        <v>14</v>
      </c>
      <c r="D97" s="98" t="s">
        <v>541</v>
      </c>
      <c r="E97" s="176" t="str">
        <f>'Hazard &amp; Exposure'!S96</f>
        <v>x</v>
      </c>
      <c r="F97" s="176">
        <f>'Hazard &amp; Exposure'!T96</f>
        <v>6.5</v>
      </c>
      <c r="G97" s="176">
        <f>'Hazard &amp; Exposure'!U96</f>
        <v>6.2</v>
      </c>
      <c r="H97" s="181">
        <f>'Hazard &amp; Exposure'!V96</f>
        <v>1</v>
      </c>
      <c r="I97" s="183">
        <f>'Hazard &amp; Exposure'!W96</f>
        <v>5</v>
      </c>
      <c r="J97" s="182">
        <f>'Hazard &amp; Exposure'!AC96</f>
        <v>6</v>
      </c>
      <c r="K97" s="181">
        <f>'Hazard &amp; Exposure'!Z96</f>
        <v>9.8000000000000007</v>
      </c>
      <c r="L97" s="183">
        <f>'Hazard &amp; Exposure'!AD96</f>
        <v>7.9</v>
      </c>
      <c r="M97" s="183">
        <f t="shared" si="8"/>
        <v>6.7</v>
      </c>
      <c r="N97" s="184">
        <f>Vulnerability!F96</f>
        <v>3.8</v>
      </c>
      <c r="O97" s="178">
        <f>Vulnerability!I96</f>
        <v>3.8</v>
      </c>
      <c r="P97" s="185">
        <f>Vulnerability!P96</f>
        <v>3.8</v>
      </c>
      <c r="Q97" s="183">
        <f>Vulnerability!Q96</f>
        <v>3.8</v>
      </c>
      <c r="R97" s="184">
        <f>Vulnerability!V96</f>
        <v>0</v>
      </c>
      <c r="S97" s="177">
        <f>Vulnerability!AD96</f>
        <v>5.3</v>
      </c>
      <c r="T97" s="177">
        <f>Vulnerability!AG96</f>
        <v>3.8</v>
      </c>
      <c r="U97" s="177">
        <f>Vulnerability!AJ96</f>
        <v>0.6</v>
      </c>
      <c r="V97" s="177">
        <f>Vulnerability!AM96</f>
        <v>0</v>
      </c>
      <c r="W97" s="177" t="str">
        <f>Vulnerability!AP96</f>
        <v>x</v>
      </c>
      <c r="X97" s="185">
        <f>Vulnerability!AQ96</f>
        <v>2.7</v>
      </c>
      <c r="Y97" s="183">
        <f>Vulnerability!AR96</f>
        <v>1.4</v>
      </c>
      <c r="Z97" s="183">
        <f t="shared" si="9"/>
        <v>2.7</v>
      </c>
      <c r="AA97" s="186">
        <f>'Lack of Coping Capacity'!G96</f>
        <v>6.3</v>
      </c>
      <c r="AB97" s="187">
        <f>'Lack of Coping Capacity'!J96</f>
        <v>7.1</v>
      </c>
      <c r="AC97" s="183">
        <f>'Lack of Coping Capacity'!K96</f>
        <v>6.7</v>
      </c>
      <c r="AD97" s="186">
        <f>'Lack of Coping Capacity'!P96</f>
        <v>4.5</v>
      </c>
      <c r="AE97" s="179">
        <f>'Lack of Coping Capacity'!S96</f>
        <v>5.0999999999999996</v>
      </c>
      <c r="AF97" s="187">
        <f>'Lack of Coping Capacity'!X96</f>
        <v>6.8</v>
      </c>
      <c r="AG97" s="183">
        <f>'Lack of Coping Capacity'!Y96</f>
        <v>5.5</v>
      </c>
      <c r="AH97" s="183">
        <f t="shared" si="10"/>
        <v>6.1</v>
      </c>
      <c r="AI97" s="188">
        <f t="shared" si="11"/>
        <v>4.8</v>
      </c>
    </row>
    <row r="98" spans="1:35" ht="16.5" customHeight="1" x14ac:dyDescent="0.25">
      <c r="A98" s="141" t="s">
        <v>15</v>
      </c>
      <c r="B98" s="116" t="s">
        <v>413</v>
      </c>
      <c r="C98" s="116" t="s">
        <v>14</v>
      </c>
      <c r="D98" s="98" t="s">
        <v>542</v>
      </c>
      <c r="E98" s="176">
        <f>'Hazard &amp; Exposure'!S97</f>
        <v>0.6</v>
      </c>
      <c r="F98" s="176">
        <f>'Hazard &amp; Exposure'!T97</f>
        <v>8.6</v>
      </c>
      <c r="G98" s="176">
        <f>'Hazard &amp; Exposure'!U97</f>
        <v>3.3</v>
      </c>
      <c r="H98" s="181">
        <f>'Hazard &amp; Exposure'!V97</f>
        <v>1.9</v>
      </c>
      <c r="I98" s="183">
        <f>'Hazard &amp; Exposure'!W97</f>
        <v>4.5</v>
      </c>
      <c r="J98" s="182">
        <f>'Hazard &amp; Exposure'!AC97</f>
        <v>6</v>
      </c>
      <c r="K98" s="181">
        <f>'Hazard &amp; Exposure'!Z97</f>
        <v>9.8000000000000007</v>
      </c>
      <c r="L98" s="183">
        <f>'Hazard &amp; Exposure'!AD97</f>
        <v>7.9</v>
      </c>
      <c r="M98" s="183">
        <f t="shared" si="8"/>
        <v>6.5</v>
      </c>
      <c r="N98" s="184">
        <f>Vulnerability!F97</f>
        <v>10</v>
      </c>
      <c r="O98" s="178">
        <f>Vulnerability!I97</f>
        <v>6.7</v>
      </c>
      <c r="P98" s="185">
        <f>Vulnerability!P97</f>
        <v>3.8</v>
      </c>
      <c r="Q98" s="183">
        <f>Vulnerability!Q97</f>
        <v>7.6</v>
      </c>
      <c r="R98" s="184">
        <f>Vulnerability!V97</f>
        <v>0</v>
      </c>
      <c r="S98" s="177">
        <f>Vulnerability!AD97</f>
        <v>3.3</v>
      </c>
      <c r="T98" s="177">
        <f>Vulnerability!AG97</f>
        <v>8</v>
      </c>
      <c r="U98" s="177">
        <f>Vulnerability!AJ97</f>
        <v>4</v>
      </c>
      <c r="V98" s="177">
        <f>Vulnerability!AM97</f>
        <v>0</v>
      </c>
      <c r="W98" s="177">
        <f>Vulnerability!AP97</f>
        <v>1.3</v>
      </c>
      <c r="X98" s="185">
        <f>Vulnerability!AQ97</f>
        <v>3.9</v>
      </c>
      <c r="Y98" s="183">
        <f>Vulnerability!AR97</f>
        <v>2.2000000000000002</v>
      </c>
      <c r="Z98" s="183">
        <f t="shared" si="9"/>
        <v>5.5</v>
      </c>
      <c r="AA98" s="186">
        <f>'Lack of Coping Capacity'!G97</f>
        <v>6.3</v>
      </c>
      <c r="AB98" s="187">
        <f>'Lack of Coping Capacity'!J97</f>
        <v>7.1</v>
      </c>
      <c r="AC98" s="183">
        <f>'Lack of Coping Capacity'!K97</f>
        <v>6.7</v>
      </c>
      <c r="AD98" s="186">
        <f>'Lack of Coping Capacity'!P97</f>
        <v>7.5</v>
      </c>
      <c r="AE98" s="179">
        <f>'Lack of Coping Capacity'!S97</f>
        <v>8.3000000000000007</v>
      </c>
      <c r="AF98" s="187">
        <f>'Lack of Coping Capacity'!X97</f>
        <v>9.4</v>
      </c>
      <c r="AG98" s="183">
        <f>'Lack of Coping Capacity'!Y97</f>
        <v>8.4</v>
      </c>
      <c r="AH98" s="183">
        <f t="shared" si="10"/>
        <v>7.7</v>
      </c>
      <c r="AI98" s="188">
        <f t="shared" si="11"/>
        <v>6.5</v>
      </c>
    </row>
    <row r="99" spans="1:35" ht="16.5" customHeight="1" x14ac:dyDescent="0.25">
      <c r="A99" s="141" t="s">
        <v>15</v>
      </c>
      <c r="B99" s="116" t="s">
        <v>414</v>
      </c>
      <c r="C99" s="116" t="s">
        <v>14</v>
      </c>
      <c r="D99" s="98" t="s">
        <v>543</v>
      </c>
      <c r="E99" s="176">
        <f>'Hazard &amp; Exposure'!S98</f>
        <v>0</v>
      </c>
      <c r="F99" s="176">
        <f>'Hazard &amp; Exposure'!T98</f>
        <v>6.9</v>
      </c>
      <c r="G99" s="176">
        <f>'Hazard &amp; Exposure'!U98</f>
        <v>5.7</v>
      </c>
      <c r="H99" s="181">
        <f>'Hazard &amp; Exposure'!V98</f>
        <v>1.9</v>
      </c>
      <c r="I99" s="183">
        <f>'Hazard &amp; Exposure'!W98</f>
        <v>4.2</v>
      </c>
      <c r="J99" s="182">
        <f>'Hazard &amp; Exposure'!AC98</f>
        <v>7</v>
      </c>
      <c r="K99" s="181">
        <f>'Hazard &amp; Exposure'!Z98</f>
        <v>9.8000000000000007</v>
      </c>
      <c r="L99" s="183">
        <f>'Hazard &amp; Exposure'!AD98</f>
        <v>8.4</v>
      </c>
      <c r="M99" s="183">
        <f t="shared" si="8"/>
        <v>6.8</v>
      </c>
      <c r="N99" s="184">
        <f>Vulnerability!F98</f>
        <v>6.9</v>
      </c>
      <c r="O99" s="178">
        <f>Vulnerability!I98</f>
        <v>5</v>
      </c>
      <c r="P99" s="185">
        <f>Vulnerability!P98</f>
        <v>3.8</v>
      </c>
      <c r="Q99" s="183">
        <f>Vulnerability!Q98</f>
        <v>5.7</v>
      </c>
      <c r="R99" s="184">
        <f>Vulnerability!V98</f>
        <v>7</v>
      </c>
      <c r="S99" s="177">
        <f>Vulnerability!AD98</f>
        <v>5.3</v>
      </c>
      <c r="T99" s="177">
        <f>Vulnerability!AG98</f>
        <v>5.2</v>
      </c>
      <c r="U99" s="177">
        <f>Vulnerability!AJ98</f>
        <v>1.8</v>
      </c>
      <c r="V99" s="177">
        <f>Vulnerability!AM98</f>
        <v>0</v>
      </c>
      <c r="W99" s="177">
        <f>Vulnerability!AP98</f>
        <v>1.2</v>
      </c>
      <c r="X99" s="185">
        <f>Vulnerability!AQ98</f>
        <v>3</v>
      </c>
      <c r="Y99" s="183">
        <f>Vulnerability!AR98</f>
        <v>5.3</v>
      </c>
      <c r="Z99" s="183">
        <f t="shared" si="9"/>
        <v>5.5</v>
      </c>
      <c r="AA99" s="186">
        <f>'Lack of Coping Capacity'!G98</f>
        <v>6.3</v>
      </c>
      <c r="AB99" s="187">
        <f>'Lack of Coping Capacity'!J98</f>
        <v>7.1</v>
      </c>
      <c r="AC99" s="183">
        <f>'Lack of Coping Capacity'!K98</f>
        <v>6.7</v>
      </c>
      <c r="AD99" s="186">
        <f>'Lack of Coping Capacity'!P98</f>
        <v>7.6</v>
      </c>
      <c r="AE99" s="179">
        <f>'Lack of Coping Capacity'!S98</f>
        <v>8.9</v>
      </c>
      <c r="AF99" s="187">
        <f>'Lack of Coping Capacity'!X98</f>
        <v>8.4</v>
      </c>
      <c r="AG99" s="183">
        <f>'Lack of Coping Capacity'!Y98</f>
        <v>8.3000000000000007</v>
      </c>
      <c r="AH99" s="183">
        <f t="shared" si="10"/>
        <v>7.6</v>
      </c>
      <c r="AI99" s="188">
        <f t="shared" si="11"/>
        <v>6.6</v>
      </c>
    </row>
    <row r="100" spans="1:35" ht="16.5" customHeight="1" x14ac:dyDescent="0.25">
      <c r="A100" s="141" t="s">
        <v>15</v>
      </c>
      <c r="B100" s="116" t="s">
        <v>415</v>
      </c>
      <c r="C100" s="116" t="s">
        <v>14</v>
      </c>
      <c r="D100" s="98" t="s">
        <v>544</v>
      </c>
      <c r="E100" s="176">
        <f>'Hazard &amp; Exposure'!S99</f>
        <v>5.6</v>
      </c>
      <c r="F100" s="176">
        <f>'Hazard &amp; Exposure'!T99</f>
        <v>9.1999999999999993</v>
      </c>
      <c r="G100" s="176">
        <f>'Hazard &amp; Exposure'!U99</f>
        <v>5.3</v>
      </c>
      <c r="H100" s="181">
        <f>'Hazard &amp; Exposure'!V99</f>
        <v>1.9</v>
      </c>
      <c r="I100" s="183">
        <f>'Hazard &amp; Exposure'!W99</f>
        <v>6.2</v>
      </c>
      <c r="J100" s="182">
        <f>'Hazard &amp; Exposure'!AC99</f>
        <v>10</v>
      </c>
      <c r="K100" s="181">
        <f>'Hazard &amp; Exposure'!Z99</f>
        <v>9.8000000000000007</v>
      </c>
      <c r="L100" s="183">
        <f>'Hazard &amp; Exposure'!AD99</f>
        <v>10</v>
      </c>
      <c r="M100" s="183">
        <f t="shared" si="8"/>
        <v>8.8000000000000007</v>
      </c>
      <c r="N100" s="184">
        <f>Vulnerability!F99</f>
        <v>9.6999999999999993</v>
      </c>
      <c r="O100" s="178">
        <f>Vulnerability!I99</f>
        <v>6.3</v>
      </c>
      <c r="P100" s="185">
        <f>Vulnerability!P99</f>
        <v>3.8</v>
      </c>
      <c r="Q100" s="183">
        <f>Vulnerability!Q99</f>
        <v>7.4</v>
      </c>
      <c r="R100" s="184">
        <f>Vulnerability!V99</f>
        <v>7.8</v>
      </c>
      <c r="S100" s="177">
        <f>Vulnerability!AD99</f>
        <v>6.5</v>
      </c>
      <c r="T100" s="177">
        <f>Vulnerability!AG99</f>
        <v>8</v>
      </c>
      <c r="U100" s="177">
        <f>Vulnerability!AJ99</f>
        <v>6.7</v>
      </c>
      <c r="V100" s="177">
        <f>Vulnerability!AM99</f>
        <v>0</v>
      </c>
      <c r="W100" s="177">
        <f>Vulnerability!AP99</f>
        <v>10</v>
      </c>
      <c r="X100" s="185">
        <f>Vulnerability!AQ99</f>
        <v>7.3</v>
      </c>
      <c r="Y100" s="183">
        <f>Vulnerability!AR99</f>
        <v>7.6</v>
      </c>
      <c r="Z100" s="183">
        <f t="shared" si="9"/>
        <v>7.5</v>
      </c>
      <c r="AA100" s="186">
        <f>'Lack of Coping Capacity'!G99</f>
        <v>6.3</v>
      </c>
      <c r="AB100" s="187">
        <f>'Lack of Coping Capacity'!J99</f>
        <v>7.1</v>
      </c>
      <c r="AC100" s="183">
        <f>'Lack of Coping Capacity'!K99</f>
        <v>6.7</v>
      </c>
      <c r="AD100" s="186">
        <f>'Lack of Coping Capacity'!P99</f>
        <v>7.8</v>
      </c>
      <c r="AE100" s="179">
        <f>'Lack of Coping Capacity'!S99</f>
        <v>8.1</v>
      </c>
      <c r="AF100" s="187">
        <f>'Lack of Coping Capacity'!X99</f>
        <v>8.8000000000000007</v>
      </c>
      <c r="AG100" s="183">
        <f>'Lack of Coping Capacity'!Y99</f>
        <v>8.1999999999999993</v>
      </c>
      <c r="AH100" s="183">
        <f t="shared" si="10"/>
        <v>7.5</v>
      </c>
      <c r="AI100" s="188">
        <f t="shared" si="11"/>
        <v>7.9</v>
      </c>
    </row>
    <row r="101" spans="1:35" ht="16.5" customHeight="1" thickBot="1" x14ac:dyDescent="0.3">
      <c r="A101" s="142" t="s">
        <v>15</v>
      </c>
      <c r="B101" s="143" t="s">
        <v>416</v>
      </c>
      <c r="C101" s="143" t="s">
        <v>14</v>
      </c>
      <c r="D101" s="144" t="s">
        <v>545</v>
      </c>
      <c r="E101" s="176">
        <f>'Hazard &amp; Exposure'!S100</f>
        <v>2.5</v>
      </c>
      <c r="F101" s="176">
        <f>'Hazard &amp; Exposure'!T100</f>
        <v>7.6</v>
      </c>
      <c r="G101" s="176">
        <f>'Hazard &amp; Exposure'!U100</f>
        <v>7</v>
      </c>
      <c r="H101" s="181">
        <f>'Hazard &amp; Exposure'!V100</f>
        <v>1</v>
      </c>
      <c r="I101" s="183">
        <f>'Hazard &amp; Exposure'!W100</f>
        <v>5.2</v>
      </c>
      <c r="J101" s="182">
        <f>'Hazard &amp; Exposure'!AC100</f>
        <v>10</v>
      </c>
      <c r="K101" s="181">
        <f>'Hazard &amp; Exposure'!Z100</f>
        <v>9.8000000000000007</v>
      </c>
      <c r="L101" s="183">
        <f>'Hazard &amp; Exposure'!AD100</f>
        <v>10</v>
      </c>
      <c r="M101" s="183">
        <f t="shared" si="8"/>
        <v>8.5</v>
      </c>
      <c r="N101" s="184">
        <f>Vulnerability!F100</f>
        <v>9.6999999999999993</v>
      </c>
      <c r="O101" s="178">
        <f>Vulnerability!I100</f>
        <v>5.3</v>
      </c>
      <c r="P101" s="185">
        <f>Vulnerability!P100</f>
        <v>3.8</v>
      </c>
      <c r="Q101" s="183">
        <f>Vulnerability!Q100</f>
        <v>7.1</v>
      </c>
      <c r="R101" s="184">
        <f>Vulnerability!V100</f>
        <v>0</v>
      </c>
      <c r="S101" s="177">
        <f>Vulnerability!AD100</f>
        <v>5.4</v>
      </c>
      <c r="T101" s="177">
        <f>Vulnerability!AG100</f>
        <v>8.3000000000000007</v>
      </c>
      <c r="U101" s="177">
        <f>Vulnerability!AJ100</f>
        <v>3.1</v>
      </c>
      <c r="V101" s="177">
        <f>Vulnerability!AM100</f>
        <v>0</v>
      </c>
      <c r="W101" s="177">
        <f>Vulnerability!AP100</f>
        <v>2.1</v>
      </c>
      <c r="X101" s="185">
        <f>Vulnerability!AQ100</f>
        <v>4.5</v>
      </c>
      <c r="Y101" s="183">
        <f>Vulnerability!AR100</f>
        <v>2.5</v>
      </c>
      <c r="Z101" s="183">
        <f t="shared" si="9"/>
        <v>5.2</v>
      </c>
      <c r="AA101" s="186">
        <f>'Lack of Coping Capacity'!G100</f>
        <v>6.3</v>
      </c>
      <c r="AB101" s="187">
        <f>'Lack of Coping Capacity'!J100</f>
        <v>7.1</v>
      </c>
      <c r="AC101" s="183">
        <f>'Lack of Coping Capacity'!K100</f>
        <v>6.7</v>
      </c>
      <c r="AD101" s="186">
        <f>'Lack of Coping Capacity'!P100</f>
        <v>7.8</v>
      </c>
      <c r="AE101" s="179">
        <f>'Lack of Coping Capacity'!S100</f>
        <v>8.1</v>
      </c>
      <c r="AF101" s="187">
        <f>'Lack of Coping Capacity'!X100</f>
        <v>9.5</v>
      </c>
      <c r="AG101" s="183">
        <f>'Lack of Coping Capacity'!Y100</f>
        <v>8.5</v>
      </c>
      <c r="AH101" s="183">
        <f t="shared" si="10"/>
        <v>7.7</v>
      </c>
      <c r="AI101" s="188">
        <f t="shared" si="11"/>
        <v>7</v>
      </c>
    </row>
    <row r="102" spans="1:35" ht="16.5" customHeight="1" x14ac:dyDescent="0.25">
      <c r="A102" s="138" t="s">
        <v>17</v>
      </c>
      <c r="B102" s="139" t="s">
        <v>418</v>
      </c>
      <c r="C102" s="139" t="s">
        <v>16</v>
      </c>
      <c r="D102" s="140" t="s">
        <v>547</v>
      </c>
      <c r="E102" s="176">
        <f>'Hazard &amp; Exposure'!S101</f>
        <v>0.9</v>
      </c>
      <c r="F102" s="176">
        <f>'Hazard &amp; Exposure'!T101</f>
        <v>0</v>
      </c>
      <c r="G102" s="176">
        <f>'Hazard &amp; Exposure'!U101</f>
        <v>0.8</v>
      </c>
      <c r="H102" s="181">
        <f>'Hazard &amp; Exposure'!V101</f>
        <v>6.8</v>
      </c>
      <c r="I102" s="183">
        <f>'Hazard &amp; Exposure'!W101</f>
        <v>2.7</v>
      </c>
      <c r="J102" s="182">
        <f>'Hazard &amp; Exposure'!AC101</f>
        <v>0</v>
      </c>
      <c r="K102" s="181">
        <f>'Hazard &amp; Exposure'!Z101</f>
        <v>4.4000000000000004</v>
      </c>
      <c r="L102" s="183">
        <f>'Hazard &amp; Exposure'!AD101</f>
        <v>2.2000000000000002</v>
      </c>
      <c r="M102" s="183">
        <f t="shared" si="8"/>
        <v>2.5</v>
      </c>
      <c r="N102" s="184">
        <f>Vulnerability!F101</f>
        <v>4.2</v>
      </c>
      <c r="O102" s="178">
        <f>Vulnerability!I101</f>
        <v>3.5</v>
      </c>
      <c r="P102" s="185">
        <f>Vulnerability!P101</f>
        <v>5.0999999999999996</v>
      </c>
      <c r="Q102" s="183">
        <f>Vulnerability!Q101</f>
        <v>4.3</v>
      </c>
      <c r="R102" s="184">
        <f>Vulnerability!V101</f>
        <v>0</v>
      </c>
      <c r="S102" s="177">
        <f>Vulnerability!AD101</f>
        <v>2</v>
      </c>
      <c r="T102" s="177">
        <f>Vulnerability!AG101</f>
        <v>2.6</v>
      </c>
      <c r="U102" s="177">
        <f>Vulnerability!AJ101</f>
        <v>2.2000000000000002</v>
      </c>
      <c r="V102" s="177">
        <f>Vulnerability!AM101</f>
        <v>0</v>
      </c>
      <c r="W102" s="177">
        <f>Vulnerability!AP101</f>
        <v>0</v>
      </c>
      <c r="X102" s="185">
        <f>Vulnerability!AQ101</f>
        <v>1.4</v>
      </c>
      <c r="Y102" s="183">
        <f>Vulnerability!AR101</f>
        <v>0.7</v>
      </c>
      <c r="Z102" s="183">
        <f t="shared" si="9"/>
        <v>2.7</v>
      </c>
      <c r="AA102" s="186">
        <f>'Lack of Coping Capacity'!G101</f>
        <v>6.7</v>
      </c>
      <c r="AB102" s="187">
        <f>'Lack of Coping Capacity'!J101</f>
        <v>5.6</v>
      </c>
      <c r="AC102" s="183">
        <f>'Lack of Coping Capacity'!K101</f>
        <v>6.2</v>
      </c>
      <c r="AD102" s="186">
        <f>'Lack of Coping Capacity'!P101</f>
        <v>4.5999999999999996</v>
      </c>
      <c r="AE102" s="179">
        <f>'Lack of Coping Capacity'!S101</f>
        <v>1.7</v>
      </c>
      <c r="AF102" s="187">
        <f>'Lack of Coping Capacity'!X101</f>
        <v>5.0999999999999996</v>
      </c>
      <c r="AG102" s="183">
        <f>'Lack of Coping Capacity'!Y101</f>
        <v>3.8</v>
      </c>
      <c r="AH102" s="183">
        <f t="shared" si="10"/>
        <v>5.0999999999999996</v>
      </c>
      <c r="AI102" s="188">
        <f t="shared" si="11"/>
        <v>3.3</v>
      </c>
    </row>
    <row r="103" spans="1:35" ht="16.5" customHeight="1" x14ac:dyDescent="0.25">
      <c r="A103" s="141" t="s">
        <v>17</v>
      </c>
      <c r="B103" s="116" t="s">
        <v>417</v>
      </c>
      <c r="C103" s="116" t="s">
        <v>16</v>
      </c>
      <c r="D103" s="98" t="s">
        <v>546</v>
      </c>
      <c r="E103" s="176">
        <f>'Hazard &amp; Exposure'!S102</f>
        <v>2.8</v>
      </c>
      <c r="F103" s="176">
        <f>'Hazard &amp; Exposure'!T102</f>
        <v>2.7</v>
      </c>
      <c r="G103" s="176">
        <f>'Hazard &amp; Exposure'!U102</f>
        <v>2.4</v>
      </c>
      <c r="H103" s="181">
        <f>'Hazard &amp; Exposure'!V102</f>
        <v>5.8</v>
      </c>
      <c r="I103" s="183">
        <f>'Hazard &amp; Exposure'!W102</f>
        <v>3.6</v>
      </c>
      <c r="J103" s="182">
        <f>'Hazard &amp; Exposure'!AC102</f>
        <v>0</v>
      </c>
      <c r="K103" s="181">
        <f>'Hazard &amp; Exposure'!Z102</f>
        <v>4.4000000000000004</v>
      </c>
      <c r="L103" s="183">
        <f>'Hazard &amp; Exposure'!AD102</f>
        <v>2.2000000000000002</v>
      </c>
      <c r="M103" s="183">
        <f t="shared" si="8"/>
        <v>2.9</v>
      </c>
      <c r="N103" s="184">
        <f>Vulnerability!F102</f>
        <v>7.6</v>
      </c>
      <c r="O103" s="178">
        <f>Vulnerability!I102</f>
        <v>4.2</v>
      </c>
      <c r="P103" s="185">
        <f>Vulnerability!P102</f>
        <v>5.0999999999999996</v>
      </c>
      <c r="Q103" s="183">
        <f>Vulnerability!Q102</f>
        <v>6.1</v>
      </c>
      <c r="R103" s="184">
        <f>Vulnerability!V102</f>
        <v>0</v>
      </c>
      <c r="S103" s="177">
        <f>Vulnerability!AD102</f>
        <v>1.8</v>
      </c>
      <c r="T103" s="177">
        <f>Vulnerability!AG102</f>
        <v>4</v>
      </c>
      <c r="U103" s="177">
        <f>Vulnerability!AJ102</f>
        <v>3.7</v>
      </c>
      <c r="V103" s="177">
        <f>Vulnerability!AM102</f>
        <v>0</v>
      </c>
      <c r="W103" s="177">
        <f>Vulnerability!AP102</f>
        <v>1.2</v>
      </c>
      <c r="X103" s="185">
        <f>Vulnerability!AQ102</f>
        <v>2.2999999999999998</v>
      </c>
      <c r="Y103" s="183">
        <f>Vulnerability!AR102</f>
        <v>1.2</v>
      </c>
      <c r="Z103" s="183">
        <f t="shared" si="9"/>
        <v>4.0999999999999996</v>
      </c>
      <c r="AA103" s="186">
        <f>'Lack of Coping Capacity'!G102</f>
        <v>6.7</v>
      </c>
      <c r="AB103" s="187">
        <f>'Lack of Coping Capacity'!J102</f>
        <v>5.6</v>
      </c>
      <c r="AC103" s="183">
        <f>'Lack of Coping Capacity'!K102</f>
        <v>6.2</v>
      </c>
      <c r="AD103" s="186">
        <f>'Lack of Coping Capacity'!P102</f>
        <v>6.7</v>
      </c>
      <c r="AE103" s="179">
        <f>'Lack of Coping Capacity'!S102</f>
        <v>5.2</v>
      </c>
      <c r="AF103" s="187">
        <f>'Lack of Coping Capacity'!X102</f>
        <v>6</v>
      </c>
      <c r="AG103" s="183">
        <f>'Lack of Coping Capacity'!Y102</f>
        <v>6</v>
      </c>
      <c r="AH103" s="183">
        <f t="shared" si="10"/>
        <v>6.1</v>
      </c>
      <c r="AI103" s="188">
        <f t="shared" si="11"/>
        <v>4.2</v>
      </c>
    </row>
    <row r="104" spans="1:35" ht="16.5" customHeight="1" x14ac:dyDescent="0.25">
      <c r="A104" s="141" t="s">
        <v>17</v>
      </c>
      <c r="B104" s="116" t="s">
        <v>419</v>
      </c>
      <c r="C104" s="116" t="s">
        <v>16</v>
      </c>
      <c r="D104" s="98" t="s">
        <v>548</v>
      </c>
      <c r="E104" s="176">
        <f>'Hazard &amp; Exposure'!S103</f>
        <v>2.2000000000000002</v>
      </c>
      <c r="F104" s="176">
        <f>'Hazard &amp; Exposure'!T103</f>
        <v>4.0999999999999996</v>
      </c>
      <c r="G104" s="176">
        <f>'Hazard &amp; Exposure'!U103</f>
        <v>3.7</v>
      </c>
      <c r="H104" s="181">
        <f>'Hazard &amp; Exposure'!V103</f>
        <v>5.8</v>
      </c>
      <c r="I104" s="183">
        <f>'Hazard &amp; Exposure'!W103</f>
        <v>4.0999999999999996</v>
      </c>
      <c r="J104" s="182">
        <f>'Hazard &amp; Exposure'!AC103</f>
        <v>0</v>
      </c>
      <c r="K104" s="181">
        <f>'Hazard &amp; Exposure'!Z103</f>
        <v>4.4000000000000004</v>
      </c>
      <c r="L104" s="183">
        <f>'Hazard &amp; Exposure'!AD103</f>
        <v>2.2000000000000002</v>
      </c>
      <c r="M104" s="183">
        <f t="shared" si="8"/>
        <v>3.2</v>
      </c>
      <c r="N104" s="184">
        <f>Vulnerability!F103</f>
        <v>6.1</v>
      </c>
      <c r="O104" s="178">
        <f>Vulnerability!I103</f>
        <v>5.2</v>
      </c>
      <c r="P104" s="185">
        <f>Vulnerability!P103</f>
        <v>5.0999999999999996</v>
      </c>
      <c r="Q104" s="183">
        <f>Vulnerability!Q103</f>
        <v>5.6</v>
      </c>
      <c r="R104" s="184">
        <f>Vulnerability!V103</f>
        <v>0</v>
      </c>
      <c r="S104" s="177">
        <f>Vulnerability!AD103</f>
        <v>2.1</v>
      </c>
      <c r="T104" s="177">
        <f>Vulnerability!AG103</f>
        <v>3.9</v>
      </c>
      <c r="U104" s="177">
        <f>Vulnerability!AJ103</f>
        <v>2</v>
      </c>
      <c r="V104" s="177">
        <f>Vulnerability!AM103</f>
        <v>0.1</v>
      </c>
      <c r="W104" s="177">
        <f>Vulnerability!AP103</f>
        <v>0.3</v>
      </c>
      <c r="X104" s="185">
        <f>Vulnerability!AQ103</f>
        <v>1.8</v>
      </c>
      <c r="Y104" s="183">
        <f>Vulnerability!AR103</f>
        <v>0.9</v>
      </c>
      <c r="Z104" s="183">
        <f t="shared" si="9"/>
        <v>3.6</v>
      </c>
      <c r="AA104" s="186">
        <f>'Lack of Coping Capacity'!G103</f>
        <v>6.7</v>
      </c>
      <c r="AB104" s="187">
        <f>'Lack of Coping Capacity'!J103</f>
        <v>5.6</v>
      </c>
      <c r="AC104" s="183">
        <f>'Lack of Coping Capacity'!K103</f>
        <v>6.2</v>
      </c>
      <c r="AD104" s="186">
        <f>'Lack of Coping Capacity'!P103</f>
        <v>6.4</v>
      </c>
      <c r="AE104" s="179">
        <f>'Lack of Coping Capacity'!S103</f>
        <v>7</v>
      </c>
      <c r="AF104" s="187">
        <f>'Lack of Coping Capacity'!X103</f>
        <v>5.6</v>
      </c>
      <c r="AG104" s="183">
        <f>'Lack of Coping Capacity'!Y103</f>
        <v>6.3</v>
      </c>
      <c r="AH104" s="183">
        <f t="shared" si="10"/>
        <v>6.3</v>
      </c>
      <c r="AI104" s="188">
        <f t="shared" si="11"/>
        <v>4.2</v>
      </c>
    </row>
    <row r="105" spans="1:35" ht="16.5" customHeight="1" x14ac:dyDescent="0.25">
      <c r="A105" s="141" t="s">
        <v>17</v>
      </c>
      <c r="B105" s="116" t="s">
        <v>420</v>
      </c>
      <c r="C105" s="116" t="s">
        <v>16</v>
      </c>
      <c r="D105" s="98" t="s">
        <v>549</v>
      </c>
      <c r="E105" s="176">
        <f>'Hazard &amp; Exposure'!S104</f>
        <v>2.1</v>
      </c>
      <c r="F105" s="176">
        <f>'Hazard &amp; Exposure'!T104</f>
        <v>3.4</v>
      </c>
      <c r="G105" s="176">
        <f>'Hazard &amp; Exposure'!U104</f>
        <v>4.7</v>
      </c>
      <c r="H105" s="181">
        <f>'Hazard &amp; Exposure'!V104</f>
        <v>5.3</v>
      </c>
      <c r="I105" s="183">
        <f>'Hazard &amp; Exposure'!W104</f>
        <v>4</v>
      </c>
      <c r="J105" s="182">
        <f>'Hazard &amp; Exposure'!AC104</f>
        <v>0</v>
      </c>
      <c r="K105" s="181">
        <f>'Hazard &amp; Exposure'!Z104</f>
        <v>4.4000000000000004</v>
      </c>
      <c r="L105" s="183">
        <f>'Hazard &amp; Exposure'!AD104</f>
        <v>2.2000000000000002</v>
      </c>
      <c r="M105" s="183">
        <f t="shared" si="8"/>
        <v>3.2</v>
      </c>
      <c r="N105" s="184">
        <f>Vulnerability!F104</f>
        <v>8.9</v>
      </c>
      <c r="O105" s="178">
        <f>Vulnerability!I104</f>
        <v>5.6</v>
      </c>
      <c r="P105" s="185">
        <f>Vulnerability!P104</f>
        <v>5.0999999999999996</v>
      </c>
      <c r="Q105" s="183">
        <f>Vulnerability!Q104</f>
        <v>7.1</v>
      </c>
      <c r="R105" s="184">
        <f>Vulnerability!V104</f>
        <v>0</v>
      </c>
      <c r="S105" s="177">
        <f>Vulnerability!AD104</f>
        <v>1.5</v>
      </c>
      <c r="T105" s="177">
        <f>Vulnerability!AG104</f>
        <v>4.9000000000000004</v>
      </c>
      <c r="U105" s="177">
        <f>Vulnerability!AJ104</f>
        <v>4.7</v>
      </c>
      <c r="V105" s="177">
        <f>Vulnerability!AM104</f>
        <v>0.1</v>
      </c>
      <c r="W105" s="177">
        <f>Vulnerability!AP104</f>
        <v>1.4</v>
      </c>
      <c r="X105" s="185">
        <f>Vulnerability!AQ104</f>
        <v>2.7</v>
      </c>
      <c r="Y105" s="183">
        <f>Vulnerability!AR104</f>
        <v>1.4</v>
      </c>
      <c r="Z105" s="183">
        <f t="shared" si="9"/>
        <v>4.9000000000000004</v>
      </c>
      <c r="AA105" s="186">
        <f>'Lack of Coping Capacity'!G104</f>
        <v>6.7</v>
      </c>
      <c r="AB105" s="187">
        <f>'Lack of Coping Capacity'!J104</f>
        <v>5.6</v>
      </c>
      <c r="AC105" s="183">
        <f>'Lack of Coping Capacity'!K104</f>
        <v>6.2</v>
      </c>
      <c r="AD105" s="186">
        <f>'Lack of Coping Capacity'!P104</f>
        <v>7.7</v>
      </c>
      <c r="AE105" s="179">
        <f>'Lack of Coping Capacity'!S104</f>
        <v>5</v>
      </c>
      <c r="AF105" s="187">
        <f>'Lack of Coping Capacity'!X104</f>
        <v>5.7</v>
      </c>
      <c r="AG105" s="183">
        <f>'Lack of Coping Capacity'!Y104</f>
        <v>6.1</v>
      </c>
      <c r="AH105" s="183">
        <f t="shared" si="10"/>
        <v>6.2</v>
      </c>
      <c r="AI105" s="188">
        <f t="shared" si="11"/>
        <v>4.5999999999999996</v>
      </c>
    </row>
    <row r="106" spans="1:35" ht="16.5" customHeight="1" x14ac:dyDescent="0.25">
      <c r="A106" s="141" t="s">
        <v>17</v>
      </c>
      <c r="B106" s="116" t="s">
        <v>423</v>
      </c>
      <c r="C106" s="116" t="s">
        <v>16</v>
      </c>
      <c r="D106" s="98" t="s">
        <v>552</v>
      </c>
      <c r="E106" s="176">
        <f>'Hazard &amp; Exposure'!S105</f>
        <v>2.2000000000000002</v>
      </c>
      <c r="F106" s="176">
        <f>'Hazard &amp; Exposure'!T105</f>
        <v>4.3</v>
      </c>
      <c r="G106" s="176">
        <f>'Hazard &amp; Exposure'!U105</f>
        <v>4</v>
      </c>
      <c r="H106" s="181">
        <f>'Hazard &amp; Exposure'!V105</f>
        <v>4.3</v>
      </c>
      <c r="I106" s="183">
        <f>'Hazard &amp; Exposure'!W105</f>
        <v>3.7</v>
      </c>
      <c r="J106" s="182">
        <f>'Hazard &amp; Exposure'!AC105</f>
        <v>0</v>
      </c>
      <c r="K106" s="181">
        <f>'Hazard &amp; Exposure'!Z105</f>
        <v>4.4000000000000004</v>
      </c>
      <c r="L106" s="183">
        <f>'Hazard &amp; Exposure'!AD105</f>
        <v>2.2000000000000002</v>
      </c>
      <c r="M106" s="183">
        <f t="shared" si="8"/>
        <v>3</v>
      </c>
      <c r="N106" s="184">
        <f>Vulnerability!F105</f>
        <v>6.5</v>
      </c>
      <c r="O106" s="178">
        <f>Vulnerability!I105</f>
        <v>5.9</v>
      </c>
      <c r="P106" s="185">
        <f>Vulnerability!P105</f>
        <v>5.0999999999999996</v>
      </c>
      <c r="Q106" s="183">
        <f>Vulnerability!Q105</f>
        <v>6</v>
      </c>
      <c r="R106" s="184">
        <f>Vulnerability!V105</f>
        <v>0</v>
      </c>
      <c r="S106" s="177">
        <f>Vulnerability!AD105</f>
        <v>1.3</v>
      </c>
      <c r="T106" s="177">
        <f>Vulnerability!AG105</f>
        <v>4.5999999999999996</v>
      </c>
      <c r="U106" s="177">
        <f>Vulnerability!AJ105</f>
        <v>2.9</v>
      </c>
      <c r="V106" s="177">
        <f>Vulnerability!AM105</f>
        <v>0.1</v>
      </c>
      <c r="W106" s="177">
        <f>Vulnerability!AP105</f>
        <v>1.5</v>
      </c>
      <c r="X106" s="185">
        <f>Vulnerability!AQ105</f>
        <v>2.2000000000000002</v>
      </c>
      <c r="Y106" s="183">
        <f>Vulnerability!AR105</f>
        <v>1.2</v>
      </c>
      <c r="Z106" s="183">
        <f t="shared" si="9"/>
        <v>4</v>
      </c>
      <c r="AA106" s="186">
        <f>'Lack of Coping Capacity'!G105</f>
        <v>6.7</v>
      </c>
      <c r="AB106" s="187">
        <f>'Lack of Coping Capacity'!J105</f>
        <v>5.6</v>
      </c>
      <c r="AC106" s="183">
        <f>'Lack of Coping Capacity'!K105</f>
        <v>6.2</v>
      </c>
      <c r="AD106" s="186">
        <f>'Lack of Coping Capacity'!P105</f>
        <v>6.5</v>
      </c>
      <c r="AE106" s="179">
        <f>'Lack of Coping Capacity'!S105</f>
        <v>4.3</v>
      </c>
      <c r="AF106" s="187">
        <f>'Lack of Coping Capacity'!X105</f>
        <v>5.7</v>
      </c>
      <c r="AG106" s="183">
        <f>'Lack of Coping Capacity'!Y105</f>
        <v>5.5</v>
      </c>
      <c r="AH106" s="183">
        <f t="shared" si="10"/>
        <v>5.9</v>
      </c>
      <c r="AI106" s="188">
        <f t="shared" si="11"/>
        <v>4.0999999999999996</v>
      </c>
    </row>
    <row r="107" spans="1:35" ht="16.5" customHeight="1" x14ac:dyDescent="0.25">
      <c r="A107" s="141" t="s">
        <v>17</v>
      </c>
      <c r="B107" s="116" t="s">
        <v>422</v>
      </c>
      <c r="C107" s="116" t="s">
        <v>16</v>
      </c>
      <c r="D107" s="98" t="s">
        <v>551</v>
      </c>
      <c r="E107" s="176">
        <f>'Hazard &amp; Exposure'!S106</f>
        <v>3.2</v>
      </c>
      <c r="F107" s="176">
        <f>'Hazard &amp; Exposure'!T106</f>
        <v>6.5</v>
      </c>
      <c r="G107" s="176">
        <f>'Hazard &amp; Exposure'!U106</f>
        <v>0.9</v>
      </c>
      <c r="H107" s="181">
        <f>'Hazard &amp; Exposure'!V106</f>
        <v>3</v>
      </c>
      <c r="I107" s="183">
        <f>'Hazard &amp; Exposure'!W106</f>
        <v>3.7</v>
      </c>
      <c r="J107" s="182">
        <f>'Hazard &amp; Exposure'!AC106</f>
        <v>0</v>
      </c>
      <c r="K107" s="181">
        <f>'Hazard &amp; Exposure'!Z106</f>
        <v>4.4000000000000004</v>
      </c>
      <c r="L107" s="183">
        <f>'Hazard &amp; Exposure'!AD106</f>
        <v>2.2000000000000002</v>
      </c>
      <c r="M107" s="183">
        <f t="shared" si="8"/>
        <v>3</v>
      </c>
      <c r="N107" s="184">
        <f>Vulnerability!F106</f>
        <v>7.5</v>
      </c>
      <c r="O107" s="178">
        <f>Vulnerability!I106</f>
        <v>5.2</v>
      </c>
      <c r="P107" s="185">
        <f>Vulnerability!P106</f>
        <v>5.0999999999999996</v>
      </c>
      <c r="Q107" s="183">
        <f>Vulnerability!Q106</f>
        <v>6.3</v>
      </c>
      <c r="R107" s="184">
        <f>Vulnerability!V106</f>
        <v>0</v>
      </c>
      <c r="S107" s="177">
        <f>Vulnerability!AD106</f>
        <v>1.4</v>
      </c>
      <c r="T107" s="177">
        <f>Vulnerability!AG106</f>
        <v>5.7</v>
      </c>
      <c r="U107" s="177">
        <f>Vulnerability!AJ106</f>
        <v>1.5</v>
      </c>
      <c r="V107" s="177">
        <f>Vulnerability!AM106</f>
        <v>0</v>
      </c>
      <c r="W107" s="177">
        <f>Vulnerability!AP106</f>
        <v>2.7</v>
      </c>
      <c r="X107" s="185">
        <f>Vulnerability!AQ106</f>
        <v>2.5</v>
      </c>
      <c r="Y107" s="183">
        <f>Vulnerability!AR106</f>
        <v>1.3</v>
      </c>
      <c r="Z107" s="183">
        <f t="shared" si="9"/>
        <v>4.2</v>
      </c>
      <c r="AA107" s="186">
        <f>'Lack of Coping Capacity'!G106</f>
        <v>6.7</v>
      </c>
      <c r="AB107" s="187">
        <f>'Lack of Coping Capacity'!J106</f>
        <v>5.6</v>
      </c>
      <c r="AC107" s="183">
        <f>'Lack of Coping Capacity'!K106</f>
        <v>6.2</v>
      </c>
      <c r="AD107" s="186">
        <f>'Lack of Coping Capacity'!P106</f>
        <v>7.3</v>
      </c>
      <c r="AE107" s="179">
        <f>'Lack of Coping Capacity'!S106</f>
        <v>6.4</v>
      </c>
      <c r="AF107" s="187">
        <f>'Lack of Coping Capacity'!X106</f>
        <v>8.4</v>
      </c>
      <c r="AG107" s="183">
        <f>'Lack of Coping Capacity'!Y106</f>
        <v>7.4</v>
      </c>
      <c r="AH107" s="183">
        <f t="shared" si="10"/>
        <v>6.8</v>
      </c>
      <c r="AI107" s="188">
        <f t="shared" si="11"/>
        <v>4.4000000000000004</v>
      </c>
    </row>
    <row r="108" spans="1:35" ht="16.5" customHeight="1" x14ac:dyDescent="0.25">
      <c r="A108" s="141" t="s">
        <v>17</v>
      </c>
      <c r="B108" s="116" t="s">
        <v>421</v>
      </c>
      <c r="C108" s="116" t="s">
        <v>16</v>
      </c>
      <c r="D108" s="98" t="s">
        <v>550</v>
      </c>
      <c r="E108" s="176">
        <f>'Hazard &amp; Exposure'!S107</f>
        <v>3.1</v>
      </c>
      <c r="F108" s="176">
        <f>'Hazard &amp; Exposure'!T107</f>
        <v>5</v>
      </c>
      <c r="G108" s="176">
        <f>'Hazard &amp; Exposure'!U107</f>
        <v>7.7</v>
      </c>
      <c r="H108" s="181">
        <f>'Hazard &amp; Exposure'!V107</f>
        <v>3</v>
      </c>
      <c r="I108" s="183">
        <f>'Hazard &amp; Exposure'!W107</f>
        <v>5</v>
      </c>
      <c r="J108" s="182">
        <f>'Hazard &amp; Exposure'!AC107</f>
        <v>5</v>
      </c>
      <c r="K108" s="181">
        <f>'Hazard &amp; Exposure'!Z107</f>
        <v>4.4000000000000004</v>
      </c>
      <c r="L108" s="183">
        <f>'Hazard &amp; Exposure'!AD107</f>
        <v>4.7</v>
      </c>
      <c r="M108" s="183">
        <f t="shared" si="8"/>
        <v>4.9000000000000004</v>
      </c>
      <c r="N108" s="184">
        <f>Vulnerability!F107</f>
        <v>8.9</v>
      </c>
      <c r="O108" s="178">
        <f>Vulnerability!I107</f>
        <v>7.2</v>
      </c>
      <c r="P108" s="185">
        <f>Vulnerability!P107</f>
        <v>5.0999999999999996</v>
      </c>
      <c r="Q108" s="183">
        <f>Vulnerability!Q107</f>
        <v>7.5</v>
      </c>
      <c r="R108" s="184">
        <f>Vulnerability!V107</f>
        <v>0</v>
      </c>
      <c r="S108" s="177">
        <f>Vulnerability!AD107</f>
        <v>1.8</v>
      </c>
      <c r="T108" s="177">
        <f>Vulnerability!AG107</f>
        <v>6.8</v>
      </c>
      <c r="U108" s="177">
        <f>Vulnerability!AJ107</f>
        <v>5.4</v>
      </c>
      <c r="V108" s="177">
        <f>Vulnerability!AM107</f>
        <v>0</v>
      </c>
      <c r="W108" s="177">
        <f>Vulnerability!AP107</f>
        <v>2.6</v>
      </c>
      <c r="X108" s="185">
        <f>Vulnerability!AQ107</f>
        <v>3.7</v>
      </c>
      <c r="Y108" s="183">
        <f>Vulnerability!AR107</f>
        <v>2</v>
      </c>
      <c r="Z108" s="183">
        <f t="shared" si="9"/>
        <v>5.4</v>
      </c>
      <c r="AA108" s="186">
        <f>'Lack of Coping Capacity'!G107</f>
        <v>6.7</v>
      </c>
      <c r="AB108" s="187">
        <f>'Lack of Coping Capacity'!J107</f>
        <v>5.6</v>
      </c>
      <c r="AC108" s="183">
        <f>'Lack of Coping Capacity'!K107</f>
        <v>6.2</v>
      </c>
      <c r="AD108" s="186">
        <f>'Lack of Coping Capacity'!P107</f>
        <v>7.6</v>
      </c>
      <c r="AE108" s="179">
        <f>'Lack of Coping Capacity'!S107</f>
        <v>9.6999999999999993</v>
      </c>
      <c r="AF108" s="187">
        <f>'Lack of Coping Capacity'!X107</f>
        <v>5.9</v>
      </c>
      <c r="AG108" s="183">
        <f>'Lack of Coping Capacity'!Y107</f>
        <v>7.7</v>
      </c>
      <c r="AH108" s="183">
        <f t="shared" si="10"/>
        <v>7</v>
      </c>
      <c r="AI108" s="188">
        <f t="shared" si="11"/>
        <v>5.7</v>
      </c>
    </row>
    <row r="109" spans="1:35" ht="16.5" customHeight="1" x14ac:dyDescent="0.25">
      <c r="A109" s="141" t="s">
        <v>17</v>
      </c>
      <c r="B109" s="116" t="s">
        <v>424</v>
      </c>
      <c r="C109" s="116" t="s">
        <v>16</v>
      </c>
      <c r="D109" s="98" t="s">
        <v>553</v>
      </c>
      <c r="E109" s="176">
        <f>'Hazard &amp; Exposure'!S108</f>
        <v>3.1</v>
      </c>
      <c r="F109" s="176">
        <f>'Hazard &amp; Exposure'!T108</f>
        <v>1.5</v>
      </c>
      <c r="G109" s="176">
        <f>'Hazard &amp; Exposure'!U108</f>
        <v>6.8</v>
      </c>
      <c r="H109" s="181">
        <f>'Hazard &amp; Exposure'!V108</f>
        <v>4.8</v>
      </c>
      <c r="I109" s="183">
        <f>'Hazard &amp; Exposure'!W108</f>
        <v>4.3</v>
      </c>
      <c r="J109" s="182">
        <f>'Hazard &amp; Exposure'!AC108</f>
        <v>0</v>
      </c>
      <c r="K109" s="181">
        <f>'Hazard &amp; Exposure'!Z108</f>
        <v>4.4000000000000004</v>
      </c>
      <c r="L109" s="183">
        <f>'Hazard &amp; Exposure'!AD108</f>
        <v>2.2000000000000002</v>
      </c>
      <c r="M109" s="183">
        <f t="shared" si="8"/>
        <v>3.3</v>
      </c>
      <c r="N109" s="184">
        <f>Vulnerability!F108</f>
        <v>7.2</v>
      </c>
      <c r="O109" s="178">
        <f>Vulnerability!I108</f>
        <v>4.5</v>
      </c>
      <c r="P109" s="185">
        <f>Vulnerability!P108</f>
        <v>5.0999999999999996</v>
      </c>
      <c r="Q109" s="183">
        <f>Vulnerability!Q108</f>
        <v>6</v>
      </c>
      <c r="R109" s="184">
        <f>Vulnerability!V108</f>
        <v>0</v>
      </c>
      <c r="S109" s="177">
        <f>Vulnerability!AD108</f>
        <v>1.3</v>
      </c>
      <c r="T109" s="177">
        <f>Vulnerability!AG108</f>
        <v>4.4000000000000004</v>
      </c>
      <c r="U109" s="177">
        <f>Vulnerability!AJ108</f>
        <v>5.8</v>
      </c>
      <c r="V109" s="177">
        <f>Vulnerability!AM108</f>
        <v>0</v>
      </c>
      <c r="W109" s="177">
        <f>Vulnerability!AP108</f>
        <v>1.6</v>
      </c>
      <c r="X109" s="185">
        <f>Vulnerability!AQ108</f>
        <v>2.9</v>
      </c>
      <c r="Y109" s="183">
        <f>Vulnerability!AR108</f>
        <v>1.6</v>
      </c>
      <c r="Z109" s="183">
        <f t="shared" si="9"/>
        <v>4.0999999999999996</v>
      </c>
      <c r="AA109" s="186">
        <f>'Lack of Coping Capacity'!G108</f>
        <v>6.7</v>
      </c>
      <c r="AB109" s="187">
        <f>'Lack of Coping Capacity'!J108</f>
        <v>5.6</v>
      </c>
      <c r="AC109" s="183">
        <f>'Lack of Coping Capacity'!K108</f>
        <v>6.2</v>
      </c>
      <c r="AD109" s="186">
        <f>'Lack of Coping Capacity'!P108</f>
        <v>7</v>
      </c>
      <c r="AE109" s="179">
        <f>'Lack of Coping Capacity'!S108</f>
        <v>2.5</v>
      </c>
      <c r="AF109" s="187">
        <f>'Lack of Coping Capacity'!X108</f>
        <v>6.3</v>
      </c>
      <c r="AG109" s="183">
        <f>'Lack of Coping Capacity'!Y108</f>
        <v>5.3</v>
      </c>
      <c r="AH109" s="183">
        <f t="shared" si="10"/>
        <v>5.8</v>
      </c>
      <c r="AI109" s="188">
        <f t="shared" si="11"/>
        <v>4.3</v>
      </c>
    </row>
    <row r="110" spans="1:35" ht="16.5" customHeight="1" x14ac:dyDescent="0.25">
      <c r="A110" s="141" t="s">
        <v>17</v>
      </c>
      <c r="B110" s="116" t="s">
        <v>425</v>
      </c>
      <c r="C110" s="116" t="s">
        <v>16</v>
      </c>
      <c r="D110" s="98" t="s">
        <v>554</v>
      </c>
      <c r="E110" s="176">
        <f>'Hazard &amp; Exposure'!S109</f>
        <v>4.7</v>
      </c>
      <c r="F110" s="176">
        <f>'Hazard &amp; Exposure'!T109</f>
        <v>5.7</v>
      </c>
      <c r="G110" s="176">
        <f>'Hazard &amp; Exposure'!U109</f>
        <v>8.6999999999999993</v>
      </c>
      <c r="H110" s="181">
        <f>'Hazard &amp; Exposure'!V109</f>
        <v>4.8</v>
      </c>
      <c r="I110" s="183">
        <f>'Hazard &amp; Exposure'!W109</f>
        <v>6.3</v>
      </c>
      <c r="J110" s="182">
        <f>'Hazard &amp; Exposure'!AC109</f>
        <v>0</v>
      </c>
      <c r="K110" s="181">
        <f>'Hazard &amp; Exposure'!Z109</f>
        <v>4.4000000000000004</v>
      </c>
      <c r="L110" s="183">
        <f>'Hazard &amp; Exposure'!AD109</f>
        <v>2.2000000000000002</v>
      </c>
      <c r="M110" s="183">
        <f t="shared" si="8"/>
        <v>4.5999999999999996</v>
      </c>
      <c r="N110" s="184">
        <f>Vulnerability!F109</f>
        <v>7.6</v>
      </c>
      <c r="O110" s="178">
        <f>Vulnerability!I109</f>
        <v>4.2</v>
      </c>
      <c r="P110" s="185">
        <f>Vulnerability!P109</f>
        <v>5.0999999999999996</v>
      </c>
      <c r="Q110" s="183">
        <f>Vulnerability!Q109</f>
        <v>6.1</v>
      </c>
      <c r="R110" s="184">
        <f>Vulnerability!V109</f>
        <v>0</v>
      </c>
      <c r="S110" s="177">
        <f>Vulnerability!AD109</f>
        <v>2.2000000000000002</v>
      </c>
      <c r="T110" s="177">
        <f>Vulnerability!AG109</f>
        <v>4.8</v>
      </c>
      <c r="U110" s="177">
        <f>Vulnerability!AJ109</f>
        <v>5.8</v>
      </c>
      <c r="V110" s="177">
        <f>Vulnerability!AM109</f>
        <v>0</v>
      </c>
      <c r="W110" s="177">
        <f>Vulnerability!AP109</f>
        <v>4</v>
      </c>
      <c r="X110" s="185">
        <f>Vulnerability!AQ109</f>
        <v>3.6</v>
      </c>
      <c r="Y110" s="183">
        <f>Vulnerability!AR109</f>
        <v>2</v>
      </c>
      <c r="Z110" s="183">
        <f t="shared" si="9"/>
        <v>4.4000000000000004</v>
      </c>
      <c r="AA110" s="186">
        <f>'Lack of Coping Capacity'!G109</f>
        <v>6.7</v>
      </c>
      <c r="AB110" s="187">
        <f>'Lack of Coping Capacity'!J109</f>
        <v>5.6</v>
      </c>
      <c r="AC110" s="183">
        <f>'Lack of Coping Capacity'!K109</f>
        <v>6.2</v>
      </c>
      <c r="AD110" s="186">
        <f>'Lack of Coping Capacity'!P109</f>
        <v>7</v>
      </c>
      <c r="AE110" s="179">
        <f>'Lack of Coping Capacity'!S109</f>
        <v>5.3</v>
      </c>
      <c r="AF110" s="187">
        <f>'Lack of Coping Capacity'!X109</f>
        <v>6.4</v>
      </c>
      <c r="AG110" s="183">
        <f>'Lack of Coping Capacity'!Y109</f>
        <v>6.2</v>
      </c>
      <c r="AH110" s="183">
        <f t="shared" si="10"/>
        <v>6.2</v>
      </c>
      <c r="AI110" s="188">
        <f t="shared" si="11"/>
        <v>5</v>
      </c>
    </row>
    <row r="111" spans="1:35" ht="16.5" customHeight="1" x14ac:dyDescent="0.25">
      <c r="A111" s="141" t="s">
        <v>17</v>
      </c>
      <c r="B111" s="116" t="s">
        <v>427</v>
      </c>
      <c r="C111" s="116" t="s">
        <v>16</v>
      </c>
      <c r="D111" s="98" t="s">
        <v>556</v>
      </c>
      <c r="E111" s="176">
        <f>'Hazard &amp; Exposure'!S110</f>
        <v>2.8</v>
      </c>
      <c r="F111" s="176">
        <f>'Hazard &amp; Exposure'!T110</f>
        <v>9.1999999999999993</v>
      </c>
      <c r="G111" s="176">
        <f>'Hazard &amp; Exposure'!U110</f>
        <v>3</v>
      </c>
      <c r="H111" s="181">
        <f>'Hazard &amp; Exposure'!V110</f>
        <v>7.3</v>
      </c>
      <c r="I111" s="183">
        <f>'Hazard &amp; Exposure'!W110</f>
        <v>6.4</v>
      </c>
      <c r="J111" s="182">
        <f>'Hazard &amp; Exposure'!AC110</f>
        <v>0</v>
      </c>
      <c r="K111" s="181">
        <f>'Hazard &amp; Exposure'!Z110</f>
        <v>4.4000000000000004</v>
      </c>
      <c r="L111" s="183">
        <f>'Hazard &amp; Exposure'!AD110</f>
        <v>2.2000000000000002</v>
      </c>
      <c r="M111" s="183">
        <f t="shared" si="8"/>
        <v>4.5999999999999996</v>
      </c>
      <c r="N111" s="184">
        <f>Vulnerability!F110</f>
        <v>6.1</v>
      </c>
      <c r="O111" s="178">
        <f>Vulnerability!I110</f>
        <v>4.4000000000000004</v>
      </c>
      <c r="P111" s="185">
        <f>Vulnerability!P110</f>
        <v>5.0999999999999996</v>
      </c>
      <c r="Q111" s="183">
        <f>Vulnerability!Q110</f>
        <v>5.4</v>
      </c>
      <c r="R111" s="184">
        <f>Vulnerability!V110</f>
        <v>0</v>
      </c>
      <c r="S111" s="177">
        <f>Vulnerability!AD110</f>
        <v>2</v>
      </c>
      <c r="T111" s="177">
        <f>Vulnerability!AG110</f>
        <v>3.5</v>
      </c>
      <c r="U111" s="177">
        <f>Vulnerability!AJ110</f>
        <v>3.3</v>
      </c>
      <c r="V111" s="177">
        <f>Vulnerability!AM110</f>
        <v>0.1</v>
      </c>
      <c r="W111" s="177">
        <f>Vulnerability!AP110</f>
        <v>1</v>
      </c>
      <c r="X111" s="185">
        <f>Vulnerability!AQ110</f>
        <v>2.1</v>
      </c>
      <c r="Y111" s="183">
        <f>Vulnerability!AR110</f>
        <v>1.1000000000000001</v>
      </c>
      <c r="Z111" s="183">
        <f t="shared" si="9"/>
        <v>3.5</v>
      </c>
      <c r="AA111" s="186">
        <f>'Lack of Coping Capacity'!G110</f>
        <v>6.7</v>
      </c>
      <c r="AB111" s="187">
        <f>'Lack of Coping Capacity'!J110</f>
        <v>5.6</v>
      </c>
      <c r="AC111" s="183">
        <f>'Lack of Coping Capacity'!K110</f>
        <v>6.2</v>
      </c>
      <c r="AD111" s="186">
        <f>'Lack of Coping Capacity'!P110</f>
        <v>6.3</v>
      </c>
      <c r="AE111" s="179">
        <f>'Lack of Coping Capacity'!S110</f>
        <v>3.9</v>
      </c>
      <c r="AF111" s="187">
        <f>'Lack of Coping Capacity'!X110</f>
        <v>5.3</v>
      </c>
      <c r="AG111" s="183">
        <f>'Lack of Coping Capacity'!Y110</f>
        <v>5.2</v>
      </c>
      <c r="AH111" s="183">
        <f t="shared" si="10"/>
        <v>5.7</v>
      </c>
      <c r="AI111" s="188">
        <f t="shared" si="11"/>
        <v>4.5</v>
      </c>
    </row>
    <row r="112" spans="1:35" ht="16.5" customHeight="1" x14ac:dyDescent="0.25">
      <c r="A112" s="141" t="s">
        <v>17</v>
      </c>
      <c r="B112" s="116" t="s">
        <v>426</v>
      </c>
      <c r="C112" s="116" t="s">
        <v>16</v>
      </c>
      <c r="D112" s="98" t="s">
        <v>555</v>
      </c>
      <c r="E112" s="176">
        <f>'Hazard &amp; Exposure'!S111</f>
        <v>2.9</v>
      </c>
      <c r="F112" s="176">
        <f>'Hazard &amp; Exposure'!T111</f>
        <v>3.1</v>
      </c>
      <c r="G112" s="176">
        <f>'Hazard &amp; Exposure'!U111</f>
        <v>7.2</v>
      </c>
      <c r="H112" s="181">
        <f>'Hazard &amp; Exposure'!V111</f>
        <v>2.5</v>
      </c>
      <c r="I112" s="183">
        <f>'Hazard &amp; Exposure'!W111</f>
        <v>4.3</v>
      </c>
      <c r="J112" s="182">
        <f>'Hazard &amp; Exposure'!AC111</f>
        <v>5</v>
      </c>
      <c r="K112" s="181">
        <f>'Hazard &amp; Exposure'!Z111</f>
        <v>4.4000000000000004</v>
      </c>
      <c r="L112" s="183">
        <f>'Hazard &amp; Exposure'!AD111</f>
        <v>4.7</v>
      </c>
      <c r="M112" s="183">
        <f t="shared" si="8"/>
        <v>4.5</v>
      </c>
      <c r="N112" s="184">
        <f>Vulnerability!F111</f>
        <v>7.8</v>
      </c>
      <c r="O112" s="178">
        <f>Vulnerability!I111</f>
        <v>5.2</v>
      </c>
      <c r="P112" s="185">
        <f>Vulnerability!P111</f>
        <v>5.0999999999999996</v>
      </c>
      <c r="Q112" s="183">
        <f>Vulnerability!Q111</f>
        <v>6.5</v>
      </c>
      <c r="R112" s="184">
        <f>Vulnerability!V111</f>
        <v>0</v>
      </c>
      <c r="S112" s="177">
        <f>Vulnerability!AD111</f>
        <v>1.4</v>
      </c>
      <c r="T112" s="177">
        <f>Vulnerability!AG111</f>
        <v>6</v>
      </c>
      <c r="U112" s="177">
        <f>Vulnerability!AJ111</f>
        <v>3.8</v>
      </c>
      <c r="V112" s="177">
        <f>Vulnerability!AM111</f>
        <v>0</v>
      </c>
      <c r="W112" s="177">
        <f>Vulnerability!AP111</f>
        <v>1.4</v>
      </c>
      <c r="X112" s="185">
        <f>Vulnerability!AQ111</f>
        <v>2.8</v>
      </c>
      <c r="Y112" s="183">
        <f>Vulnerability!AR111</f>
        <v>1.5</v>
      </c>
      <c r="Z112" s="183">
        <f t="shared" si="9"/>
        <v>4.5</v>
      </c>
      <c r="AA112" s="186">
        <f>'Lack of Coping Capacity'!G111</f>
        <v>6.7</v>
      </c>
      <c r="AB112" s="187">
        <f>'Lack of Coping Capacity'!J111</f>
        <v>5.6</v>
      </c>
      <c r="AC112" s="183">
        <f>'Lack of Coping Capacity'!K111</f>
        <v>6.2</v>
      </c>
      <c r="AD112" s="186">
        <f>'Lack of Coping Capacity'!P111</f>
        <v>7.1</v>
      </c>
      <c r="AE112" s="179">
        <f>'Lack of Coping Capacity'!S111</f>
        <v>7.4</v>
      </c>
      <c r="AF112" s="187">
        <f>'Lack of Coping Capacity'!X111</f>
        <v>5.7</v>
      </c>
      <c r="AG112" s="183">
        <f>'Lack of Coping Capacity'!Y111</f>
        <v>6.7</v>
      </c>
      <c r="AH112" s="183">
        <f t="shared" si="10"/>
        <v>6.5</v>
      </c>
      <c r="AI112" s="188">
        <f t="shared" si="11"/>
        <v>5.0999999999999996</v>
      </c>
    </row>
    <row r="113" spans="1:35" ht="16.5" customHeight="1" x14ac:dyDescent="0.25">
      <c r="A113" s="141" t="s">
        <v>17</v>
      </c>
      <c r="B113" s="116" t="s">
        <v>428</v>
      </c>
      <c r="C113" s="116" t="s">
        <v>16</v>
      </c>
      <c r="D113" s="98" t="s">
        <v>557</v>
      </c>
      <c r="E113" s="176">
        <f>'Hazard &amp; Exposure'!S112</f>
        <v>4.0999999999999996</v>
      </c>
      <c r="F113" s="176">
        <f>'Hazard &amp; Exposure'!T112</f>
        <v>3.7</v>
      </c>
      <c r="G113" s="176">
        <f>'Hazard &amp; Exposure'!U112</f>
        <v>3.8</v>
      </c>
      <c r="H113" s="181">
        <f>'Hazard &amp; Exposure'!V112</f>
        <v>4</v>
      </c>
      <c r="I113" s="183">
        <f>'Hazard &amp; Exposure'!W112</f>
        <v>3.9</v>
      </c>
      <c r="J113" s="182">
        <f>'Hazard &amp; Exposure'!AC112</f>
        <v>4</v>
      </c>
      <c r="K113" s="181">
        <f>'Hazard &amp; Exposure'!Z112</f>
        <v>4.4000000000000004</v>
      </c>
      <c r="L113" s="183">
        <f>'Hazard &amp; Exposure'!AD112</f>
        <v>4.2</v>
      </c>
      <c r="M113" s="183">
        <f t="shared" si="8"/>
        <v>4.0999999999999996</v>
      </c>
      <c r="N113" s="184">
        <f>Vulnerability!F112</f>
        <v>8.9</v>
      </c>
      <c r="O113" s="178">
        <f>Vulnerability!I112</f>
        <v>6.4</v>
      </c>
      <c r="P113" s="185">
        <f>Vulnerability!P112</f>
        <v>5.0999999999999996</v>
      </c>
      <c r="Q113" s="183">
        <f>Vulnerability!Q112</f>
        <v>7.3</v>
      </c>
      <c r="R113" s="184">
        <f>Vulnerability!V112</f>
        <v>0</v>
      </c>
      <c r="S113" s="177">
        <f>Vulnerability!AD112</f>
        <v>1.5</v>
      </c>
      <c r="T113" s="177">
        <f>Vulnerability!AG112</f>
        <v>4.7</v>
      </c>
      <c r="U113" s="177">
        <f>Vulnerability!AJ112</f>
        <v>2.7</v>
      </c>
      <c r="V113" s="177">
        <f>Vulnerability!AM112</f>
        <v>0</v>
      </c>
      <c r="W113" s="177">
        <f>Vulnerability!AP112</f>
        <v>3.4</v>
      </c>
      <c r="X113" s="185">
        <f>Vulnerability!AQ112</f>
        <v>2.6</v>
      </c>
      <c r="Y113" s="183">
        <f>Vulnerability!AR112</f>
        <v>1.4</v>
      </c>
      <c r="Z113" s="183">
        <f t="shared" si="9"/>
        <v>5</v>
      </c>
      <c r="AA113" s="186">
        <f>'Lack of Coping Capacity'!G112</f>
        <v>6.7</v>
      </c>
      <c r="AB113" s="187">
        <f>'Lack of Coping Capacity'!J112</f>
        <v>5.6</v>
      </c>
      <c r="AC113" s="183">
        <f>'Lack of Coping Capacity'!K112</f>
        <v>6.2</v>
      </c>
      <c r="AD113" s="186">
        <f>'Lack of Coping Capacity'!P112</f>
        <v>7.3</v>
      </c>
      <c r="AE113" s="179">
        <f>'Lack of Coping Capacity'!S112</f>
        <v>9.1999999999999993</v>
      </c>
      <c r="AF113" s="187">
        <f>'Lack of Coping Capacity'!X112</f>
        <v>7.7</v>
      </c>
      <c r="AG113" s="183">
        <f>'Lack of Coping Capacity'!Y112</f>
        <v>8.1</v>
      </c>
      <c r="AH113" s="183">
        <f t="shared" si="10"/>
        <v>7.3</v>
      </c>
      <c r="AI113" s="188">
        <f t="shared" si="11"/>
        <v>5.3</v>
      </c>
    </row>
    <row r="114" spans="1:35" ht="16.5" customHeight="1" x14ac:dyDescent="0.25">
      <c r="A114" s="141" t="s">
        <v>17</v>
      </c>
      <c r="B114" s="116" t="s">
        <v>429</v>
      </c>
      <c r="C114" s="116" t="s">
        <v>16</v>
      </c>
      <c r="D114" s="98" t="s">
        <v>558</v>
      </c>
      <c r="E114" s="176">
        <f>'Hazard &amp; Exposure'!S113</f>
        <v>1.9</v>
      </c>
      <c r="F114" s="176">
        <f>'Hazard &amp; Exposure'!T113</f>
        <v>0</v>
      </c>
      <c r="G114" s="176">
        <f>'Hazard &amp; Exposure'!U113</f>
        <v>4.3</v>
      </c>
      <c r="H114" s="181">
        <f>'Hazard &amp; Exposure'!V113</f>
        <v>5.3</v>
      </c>
      <c r="I114" s="183">
        <f>'Hazard &amp; Exposure'!W113</f>
        <v>3.1</v>
      </c>
      <c r="J114" s="182">
        <f>'Hazard &amp; Exposure'!AC113</f>
        <v>0</v>
      </c>
      <c r="K114" s="181">
        <f>'Hazard &amp; Exposure'!Z113</f>
        <v>4.4000000000000004</v>
      </c>
      <c r="L114" s="183">
        <f>'Hazard &amp; Exposure'!AD113</f>
        <v>2.2000000000000002</v>
      </c>
      <c r="M114" s="183">
        <f t="shared" si="8"/>
        <v>2.7</v>
      </c>
      <c r="N114" s="184">
        <f>Vulnerability!F113</f>
        <v>5.5</v>
      </c>
      <c r="O114" s="178">
        <f>Vulnerability!I113</f>
        <v>4.2</v>
      </c>
      <c r="P114" s="185">
        <f>Vulnerability!P113</f>
        <v>5.0999999999999996</v>
      </c>
      <c r="Q114" s="183">
        <f>Vulnerability!Q113</f>
        <v>5.0999999999999996</v>
      </c>
      <c r="R114" s="184">
        <f>Vulnerability!V113</f>
        <v>0</v>
      </c>
      <c r="S114" s="177">
        <f>Vulnerability!AD113</f>
        <v>1.2</v>
      </c>
      <c r="T114" s="177">
        <f>Vulnerability!AG113</f>
        <v>4.2</v>
      </c>
      <c r="U114" s="177">
        <f>Vulnerability!AJ113</f>
        <v>4.7</v>
      </c>
      <c r="V114" s="177">
        <f>Vulnerability!AM113</f>
        <v>0</v>
      </c>
      <c r="W114" s="177">
        <f>Vulnerability!AP113</f>
        <v>0.3</v>
      </c>
      <c r="X114" s="185">
        <f>Vulnerability!AQ113</f>
        <v>2.2999999999999998</v>
      </c>
      <c r="Y114" s="183">
        <f>Vulnerability!AR113</f>
        <v>1.2</v>
      </c>
      <c r="Z114" s="183">
        <f t="shared" si="9"/>
        <v>3.4</v>
      </c>
      <c r="AA114" s="186">
        <f>'Lack of Coping Capacity'!G113</f>
        <v>6.7</v>
      </c>
      <c r="AB114" s="187">
        <f>'Lack of Coping Capacity'!J113</f>
        <v>5.6</v>
      </c>
      <c r="AC114" s="183">
        <f>'Lack of Coping Capacity'!K113</f>
        <v>6.2</v>
      </c>
      <c r="AD114" s="186">
        <f>'Lack of Coping Capacity'!P113</f>
        <v>6</v>
      </c>
      <c r="AE114" s="179">
        <f>'Lack of Coping Capacity'!S113</f>
        <v>2.7</v>
      </c>
      <c r="AF114" s="187">
        <f>'Lack of Coping Capacity'!X113</f>
        <v>5.4</v>
      </c>
      <c r="AG114" s="183">
        <f>'Lack of Coping Capacity'!Y113</f>
        <v>4.7</v>
      </c>
      <c r="AH114" s="183">
        <f t="shared" si="10"/>
        <v>5.5</v>
      </c>
      <c r="AI114" s="188">
        <f t="shared" si="11"/>
        <v>3.7</v>
      </c>
    </row>
    <row r="115" spans="1:35" ht="16.5" customHeight="1" thickBot="1" x14ac:dyDescent="0.3">
      <c r="A115" s="142" t="s">
        <v>17</v>
      </c>
      <c r="B115" s="143" t="s">
        <v>430</v>
      </c>
      <c r="C115" s="143" t="s">
        <v>16</v>
      </c>
      <c r="D115" s="144" t="s">
        <v>559</v>
      </c>
      <c r="E115" s="176">
        <f>'Hazard &amp; Exposure'!S114</f>
        <v>2.5</v>
      </c>
      <c r="F115" s="176">
        <f>'Hazard &amp; Exposure'!T114</f>
        <v>1.5</v>
      </c>
      <c r="G115" s="176">
        <f>'Hazard &amp; Exposure'!U114</f>
        <v>3.6</v>
      </c>
      <c r="H115" s="181">
        <f>'Hazard &amp; Exposure'!V114</f>
        <v>3.5</v>
      </c>
      <c r="I115" s="183">
        <f>'Hazard &amp; Exposure'!W114</f>
        <v>2.8</v>
      </c>
      <c r="J115" s="182">
        <f>'Hazard &amp; Exposure'!AC114</f>
        <v>4</v>
      </c>
      <c r="K115" s="181">
        <f>'Hazard &amp; Exposure'!Z114</f>
        <v>4.4000000000000004</v>
      </c>
      <c r="L115" s="183">
        <f>'Hazard &amp; Exposure'!AD114</f>
        <v>4.2</v>
      </c>
      <c r="M115" s="183">
        <f t="shared" si="8"/>
        <v>3.5</v>
      </c>
      <c r="N115" s="184">
        <f>Vulnerability!F114</f>
        <v>5.2</v>
      </c>
      <c r="O115" s="178">
        <f>Vulnerability!I114</f>
        <v>4.7</v>
      </c>
      <c r="P115" s="185">
        <f>Vulnerability!P114</f>
        <v>5.0999999999999996</v>
      </c>
      <c r="Q115" s="183">
        <f>Vulnerability!Q114</f>
        <v>5.0999999999999996</v>
      </c>
      <c r="R115" s="184">
        <f>Vulnerability!V114</f>
        <v>0</v>
      </c>
      <c r="S115" s="177">
        <f>Vulnerability!AD114</f>
        <v>2.6</v>
      </c>
      <c r="T115" s="177">
        <f>Vulnerability!AG114</f>
        <v>4.2</v>
      </c>
      <c r="U115" s="177">
        <f>Vulnerability!AJ114</f>
        <v>0.5</v>
      </c>
      <c r="V115" s="177">
        <f>Vulnerability!AM114</f>
        <v>0</v>
      </c>
      <c r="W115" s="177">
        <f>Vulnerability!AP114</f>
        <v>0.8</v>
      </c>
      <c r="X115" s="185">
        <f>Vulnerability!AQ114</f>
        <v>1.8</v>
      </c>
      <c r="Y115" s="183">
        <f>Vulnerability!AR114</f>
        <v>0.9</v>
      </c>
      <c r="Z115" s="183">
        <f t="shared" si="9"/>
        <v>3.3</v>
      </c>
      <c r="AA115" s="186">
        <f>'Lack of Coping Capacity'!G114</f>
        <v>6.7</v>
      </c>
      <c r="AB115" s="187">
        <f>'Lack of Coping Capacity'!J114</f>
        <v>5.6</v>
      </c>
      <c r="AC115" s="183">
        <f>'Lack of Coping Capacity'!K114</f>
        <v>6.2</v>
      </c>
      <c r="AD115" s="186">
        <f>'Lack of Coping Capacity'!P114</f>
        <v>5.2</v>
      </c>
      <c r="AE115" s="179">
        <f>'Lack of Coping Capacity'!S114</f>
        <v>7.1</v>
      </c>
      <c r="AF115" s="187">
        <f>'Lack of Coping Capacity'!X114</f>
        <v>5.4</v>
      </c>
      <c r="AG115" s="183">
        <f>'Lack of Coping Capacity'!Y114</f>
        <v>5.9</v>
      </c>
      <c r="AH115" s="183">
        <f t="shared" si="10"/>
        <v>6.1</v>
      </c>
      <c r="AI115" s="188">
        <f t="shared" si="11"/>
        <v>4.0999999999999996</v>
      </c>
    </row>
    <row r="116" spans="1:35" ht="16.5" customHeight="1" x14ac:dyDescent="0.25">
      <c r="A116" s="138" t="s">
        <v>5</v>
      </c>
      <c r="B116" s="139" t="s">
        <v>432</v>
      </c>
      <c r="C116" s="139" t="s">
        <v>4</v>
      </c>
      <c r="D116" s="140" t="s">
        <v>561</v>
      </c>
      <c r="E116" s="176">
        <f>'Hazard &amp; Exposure'!S115</f>
        <v>5</v>
      </c>
      <c r="F116" s="176">
        <f>'Hazard &amp; Exposure'!T115</f>
        <v>9</v>
      </c>
      <c r="G116" s="176">
        <f>'Hazard &amp; Exposure'!U115</f>
        <v>0.1</v>
      </c>
      <c r="H116" s="181">
        <f>'Hazard &amp; Exposure'!V115</f>
        <v>5.9</v>
      </c>
      <c r="I116" s="183">
        <f>'Hazard &amp; Exposure'!W115</f>
        <v>5.9</v>
      </c>
      <c r="J116" s="182">
        <f>'Hazard &amp; Exposure'!AC115</f>
        <v>0</v>
      </c>
      <c r="K116" s="181">
        <f>'Hazard &amp; Exposure'!Z115</f>
        <v>9.9</v>
      </c>
      <c r="L116" s="183">
        <f>'Hazard &amp; Exposure'!AD115</f>
        <v>5</v>
      </c>
      <c r="M116" s="183">
        <f t="shared" si="8"/>
        <v>5.5</v>
      </c>
      <c r="N116" s="184">
        <f>Vulnerability!F115</f>
        <v>9.4</v>
      </c>
      <c r="O116" s="178">
        <f>Vulnerability!I115</f>
        <v>4.7</v>
      </c>
      <c r="P116" s="185">
        <f>Vulnerability!P115</f>
        <v>2.5</v>
      </c>
      <c r="Q116" s="183">
        <f>Vulnerability!Q115</f>
        <v>6.5</v>
      </c>
      <c r="R116" s="184">
        <f>Vulnerability!V115</f>
        <v>0</v>
      </c>
      <c r="S116" s="177">
        <f>Vulnerability!AD115</f>
        <v>3.6</v>
      </c>
      <c r="T116" s="177">
        <f>Vulnerability!AG115</f>
        <v>6.4</v>
      </c>
      <c r="U116" s="177">
        <f>Vulnerability!AJ115</f>
        <v>10</v>
      </c>
      <c r="V116" s="177">
        <f>Vulnerability!AM115</f>
        <v>0.1</v>
      </c>
      <c r="W116" s="177">
        <f>Vulnerability!AP115</f>
        <v>5.5</v>
      </c>
      <c r="X116" s="185">
        <f>Vulnerability!AQ115</f>
        <v>6.4</v>
      </c>
      <c r="Y116" s="183">
        <f>Vulnerability!AR115</f>
        <v>3.9</v>
      </c>
      <c r="Z116" s="183">
        <f t="shared" si="9"/>
        <v>5.3</v>
      </c>
      <c r="AA116" s="186">
        <f>'Lack of Coping Capacity'!G115</f>
        <v>9.1999999999999993</v>
      </c>
      <c r="AB116" s="187">
        <f>'Lack of Coping Capacity'!J115</f>
        <v>8</v>
      </c>
      <c r="AC116" s="183">
        <f>'Lack of Coping Capacity'!K115</f>
        <v>8.6</v>
      </c>
      <c r="AD116" s="186">
        <f>'Lack of Coping Capacity'!P115</f>
        <v>9.3000000000000007</v>
      </c>
      <c r="AE116" s="179">
        <f>'Lack of Coping Capacity'!S115</f>
        <v>6.3</v>
      </c>
      <c r="AF116" s="187">
        <f>'Lack of Coping Capacity'!X115</f>
        <v>9.3000000000000007</v>
      </c>
      <c r="AG116" s="183">
        <f>'Lack of Coping Capacity'!Y115</f>
        <v>8.3000000000000007</v>
      </c>
      <c r="AH116" s="183">
        <f t="shared" si="10"/>
        <v>8.5</v>
      </c>
      <c r="AI116" s="188">
        <f t="shared" si="11"/>
        <v>6.3</v>
      </c>
    </row>
    <row r="117" spans="1:35" ht="16.5" customHeight="1" x14ac:dyDescent="0.25">
      <c r="A117" s="141" t="s">
        <v>5</v>
      </c>
      <c r="B117" s="116" t="s">
        <v>431</v>
      </c>
      <c r="C117" s="116" t="s">
        <v>4</v>
      </c>
      <c r="D117" s="98" t="s">
        <v>560</v>
      </c>
      <c r="E117" s="176">
        <f>'Hazard &amp; Exposure'!S116</f>
        <v>4.0999999999999996</v>
      </c>
      <c r="F117" s="176">
        <f>'Hazard &amp; Exposure'!T116</f>
        <v>8.9</v>
      </c>
      <c r="G117" s="176">
        <f>'Hazard &amp; Exposure'!U116</f>
        <v>0.2</v>
      </c>
      <c r="H117" s="181">
        <f>'Hazard &amp; Exposure'!V116</f>
        <v>5.4</v>
      </c>
      <c r="I117" s="183">
        <f>'Hazard &amp; Exposure'!W116</f>
        <v>5.5</v>
      </c>
      <c r="J117" s="182">
        <f>'Hazard &amp; Exposure'!AC116</f>
        <v>4</v>
      </c>
      <c r="K117" s="181">
        <f>'Hazard &amp; Exposure'!Z116</f>
        <v>9.9</v>
      </c>
      <c r="L117" s="183">
        <f>'Hazard &amp; Exposure'!AD116</f>
        <v>7</v>
      </c>
      <c r="M117" s="183">
        <f t="shared" si="8"/>
        <v>6.3</v>
      </c>
      <c r="N117" s="184">
        <f>Vulnerability!F116</f>
        <v>9.4</v>
      </c>
      <c r="O117" s="178">
        <f>Vulnerability!I116</f>
        <v>4.9000000000000004</v>
      </c>
      <c r="P117" s="185">
        <f>Vulnerability!P116</f>
        <v>2.5</v>
      </c>
      <c r="Q117" s="183">
        <f>Vulnerability!Q116</f>
        <v>6.6</v>
      </c>
      <c r="R117" s="184">
        <f>Vulnerability!V116</f>
        <v>0</v>
      </c>
      <c r="S117" s="177">
        <f>Vulnerability!AD116</f>
        <v>1.9</v>
      </c>
      <c r="T117" s="177">
        <f>Vulnerability!AG116</f>
        <v>7</v>
      </c>
      <c r="U117" s="177">
        <f>Vulnerability!AJ116</f>
        <v>9</v>
      </c>
      <c r="V117" s="177">
        <f>Vulnerability!AM116</f>
        <v>0.1</v>
      </c>
      <c r="W117" s="177">
        <f>Vulnerability!AP116</f>
        <v>1.9</v>
      </c>
      <c r="X117" s="185">
        <f>Vulnerability!AQ116</f>
        <v>5.0999999999999996</v>
      </c>
      <c r="Y117" s="183">
        <f>Vulnerability!AR116</f>
        <v>2.9</v>
      </c>
      <c r="Z117" s="183">
        <f t="shared" si="9"/>
        <v>5</v>
      </c>
      <c r="AA117" s="186">
        <f>'Lack of Coping Capacity'!G116</f>
        <v>9.1999999999999993</v>
      </c>
      <c r="AB117" s="187">
        <f>'Lack of Coping Capacity'!J116</f>
        <v>8</v>
      </c>
      <c r="AC117" s="183">
        <f>'Lack of Coping Capacity'!K116</f>
        <v>8.6</v>
      </c>
      <c r="AD117" s="186">
        <f>'Lack of Coping Capacity'!P116</f>
        <v>9.4</v>
      </c>
      <c r="AE117" s="179">
        <f>'Lack of Coping Capacity'!S116</f>
        <v>8.9</v>
      </c>
      <c r="AF117" s="187">
        <f>'Lack of Coping Capacity'!X116</f>
        <v>9.8000000000000007</v>
      </c>
      <c r="AG117" s="183">
        <f>'Lack of Coping Capacity'!Y116</f>
        <v>9.4</v>
      </c>
      <c r="AH117" s="183">
        <f t="shared" si="10"/>
        <v>9</v>
      </c>
      <c r="AI117" s="188">
        <f t="shared" si="11"/>
        <v>6.6</v>
      </c>
    </row>
    <row r="118" spans="1:35" ht="16.5" customHeight="1" x14ac:dyDescent="0.25">
      <c r="A118" s="141" t="s">
        <v>5</v>
      </c>
      <c r="B118" s="116" t="s">
        <v>433</v>
      </c>
      <c r="C118" s="116" t="s">
        <v>4</v>
      </c>
      <c r="D118" s="98" t="s">
        <v>562</v>
      </c>
      <c r="E118" s="176">
        <f>'Hazard &amp; Exposure'!S117</f>
        <v>1.9</v>
      </c>
      <c r="F118" s="176">
        <f>'Hazard &amp; Exposure'!T117</f>
        <v>0</v>
      </c>
      <c r="G118" s="176">
        <f>'Hazard &amp; Exposure'!U117</f>
        <v>0</v>
      </c>
      <c r="H118" s="181">
        <f>'Hazard &amp; Exposure'!V117</f>
        <v>7.1</v>
      </c>
      <c r="I118" s="183">
        <f>'Hazard &amp; Exposure'!W117</f>
        <v>2.9</v>
      </c>
      <c r="J118" s="182">
        <f>'Hazard &amp; Exposure'!AC117</f>
        <v>0</v>
      </c>
      <c r="K118" s="181">
        <f>'Hazard &amp; Exposure'!Z117</f>
        <v>9.9</v>
      </c>
      <c r="L118" s="183">
        <f>'Hazard &amp; Exposure'!AD117</f>
        <v>5</v>
      </c>
      <c r="M118" s="183">
        <f t="shared" si="8"/>
        <v>4</v>
      </c>
      <c r="N118" s="184">
        <f>Vulnerability!F117</f>
        <v>9.4</v>
      </c>
      <c r="O118" s="178">
        <f>Vulnerability!I117</f>
        <v>4.7</v>
      </c>
      <c r="P118" s="185">
        <f>Vulnerability!P117</f>
        <v>2.5</v>
      </c>
      <c r="Q118" s="183">
        <f>Vulnerability!Q117</f>
        <v>6.5</v>
      </c>
      <c r="R118" s="184">
        <f>Vulnerability!V117</f>
        <v>0</v>
      </c>
      <c r="S118" s="177">
        <f>Vulnerability!AD117</f>
        <v>3.7</v>
      </c>
      <c r="T118" s="177">
        <f>Vulnerability!AG117</f>
        <v>7</v>
      </c>
      <c r="U118" s="177">
        <f>Vulnerability!AJ117</f>
        <v>7.6</v>
      </c>
      <c r="V118" s="177">
        <f>Vulnerability!AM117</f>
        <v>0.1</v>
      </c>
      <c r="W118" s="177">
        <f>Vulnerability!AP117</f>
        <v>10</v>
      </c>
      <c r="X118" s="185">
        <f>Vulnerability!AQ117</f>
        <v>6.9</v>
      </c>
      <c r="Y118" s="183">
        <f>Vulnerability!AR117</f>
        <v>4.3</v>
      </c>
      <c r="Z118" s="183">
        <f t="shared" si="9"/>
        <v>5.5</v>
      </c>
      <c r="AA118" s="186">
        <f>'Lack of Coping Capacity'!G117</f>
        <v>9.1999999999999993</v>
      </c>
      <c r="AB118" s="187">
        <f>'Lack of Coping Capacity'!J117</f>
        <v>8</v>
      </c>
      <c r="AC118" s="183">
        <f>'Lack of Coping Capacity'!K117</f>
        <v>8.6</v>
      </c>
      <c r="AD118" s="186">
        <f>'Lack of Coping Capacity'!P117</f>
        <v>8.9</v>
      </c>
      <c r="AE118" s="179">
        <f>'Lack of Coping Capacity'!S117</f>
        <v>10</v>
      </c>
      <c r="AF118" s="187">
        <f>'Lack of Coping Capacity'!X117</f>
        <v>9.6999999999999993</v>
      </c>
      <c r="AG118" s="183">
        <f>'Lack of Coping Capacity'!Y117</f>
        <v>9.5</v>
      </c>
      <c r="AH118" s="183">
        <f t="shared" si="10"/>
        <v>9.1</v>
      </c>
      <c r="AI118" s="188">
        <f t="shared" si="11"/>
        <v>5.8</v>
      </c>
    </row>
    <row r="119" spans="1:35" ht="16.5" customHeight="1" x14ac:dyDescent="0.25">
      <c r="A119" s="141" t="s">
        <v>5</v>
      </c>
      <c r="B119" s="116" t="s">
        <v>434</v>
      </c>
      <c r="C119" s="116" t="s">
        <v>4</v>
      </c>
      <c r="D119" s="98" t="s">
        <v>563</v>
      </c>
      <c r="E119" s="176">
        <f>'Hazard &amp; Exposure'!S118</f>
        <v>0.6</v>
      </c>
      <c r="F119" s="176">
        <f>'Hazard &amp; Exposure'!T118</f>
        <v>6.7</v>
      </c>
      <c r="G119" s="176">
        <f>'Hazard &amp; Exposure'!U118</f>
        <v>0.9</v>
      </c>
      <c r="H119" s="181">
        <f>'Hazard &amp; Exposure'!V118</f>
        <v>5.0999999999999996</v>
      </c>
      <c r="I119" s="183">
        <f>'Hazard &amp; Exposure'!W118</f>
        <v>3.8</v>
      </c>
      <c r="J119" s="182">
        <f>'Hazard &amp; Exposure'!AC118</f>
        <v>0</v>
      </c>
      <c r="K119" s="181">
        <f>'Hazard &amp; Exposure'!Z118</f>
        <v>9.9</v>
      </c>
      <c r="L119" s="183">
        <f>'Hazard &amp; Exposure'!AD118</f>
        <v>5</v>
      </c>
      <c r="M119" s="183">
        <f t="shared" si="8"/>
        <v>4.4000000000000004</v>
      </c>
      <c r="N119" s="184">
        <f>Vulnerability!F118</f>
        <v>9.4</v>
      </c>
      <c r="O119" s="178">
        <f>Vulnerability!I118</f>
        <v>4.7</v>
      </c>
      <c r="P119" s="185">
        <f>Vulnerability!P118</f>
        <v>2.5</v>
      </c>
      <c r="Q119" s="183">
        <f>Vulnerability!Q118</f>
        <v>6.5</v>
      </c>
      <c r="R119" s="184">
        <f>Vulnerability!V118</f>
        <v>0</v>
      </c>
      <c r="S119" s="177">
        <f>Vulnerability!AD118</f>
        <v>3.6</v>
      </c>
      <c r="T119" s="177">
        <f>Vulnerability!AG118</f>
        <v>7.5</v>
      </c>
      <c r="U119" s="177">
        <f>Vulnerability!AJ118</f>
        <v>7.6</v>
      </c>
      <c r="V119" s="177">
        <f>Vulnerability!AM118</f>
        <v>10</v>
      </c>
      <c r="W119" s="177">
        <f>Vulnerability!AP118</f>
        <v>2.4</v>
      </c>
      <c r="X119" s="185">
        <f>Vulnerability!AQ118</f>
        <v>7.2</v>
      </c>
      <c r="Y119" s="183">
        <f>Vulnerability!AR118</f>
        <v>4.5</v>
      </c>
      <c r="Z119" s="183">
        <f t="shared" si="9"/>
        <v>5.6</v>
      </c>
      <c r="AA119" s="186">
        <f>'Lack of Coping Capacity'!G118</f>
        <v>9.1999999999999993</v>
      </c>
      <c r="AB119" s="187">
        <f>'Lack of Coping Capacity'!J118</f>
        <v>8</v>
      </c>
      <c r="AC119" s="183">
        <f>'Lack of Coping Capacity'!K118</f>
        <v>8.6</v>
      </c>
      <c r="AD119" s="186">
        <f>'Lack of Coping Capacity'!P118</f>
        <v>9.4</v>
      </c>
      <c r="AE119" s="179">
        <f>'Lack of Coping Capacity'!S118</f>
        <v>6.5</v>
      </c>
      <c r="AF119" s="187">
        <f>'Lack of Coping Capacity'!X118</f>
        <v>9.9</v>
      </c>
      <c r="AG119" s="183">
        <f>'Lack of Coping Capacity'!Y118</f>
        <v>8.6</v>
      </c>
      <c r="AH119" s="183">
        <f t="shared" si="10"/>
        <v>8.6</v>
      </c>
      <c r="AI119" s="188">
        <f t="shared" si="11"/>
        <v>6</v>
      </c>
    </row>
    <row r="120" spans="1:35" ht="16.5" customHeight="1" x14ac:dyDescent="0.25">
      <c r="A120" s="141" t="s">
        <v>5</v>
      </c>
      <c r="B120" s="116" t="s">
        <v>739</v>
      </c>
      <c r="C120" s="116" t="s">
        <v>4</v>
      </c>
      <c r="D120" s="98" t="s">
        <v>741</v>
      </c>
      <c r="E120" s="176">
        <f>'Hazard &amp; Exposure'!S119</f>
        <v>1.9</v>
      </c>
      <c r="F120" s="176">
        <f>'Hazard &amp; Exposure'!T119</f>
        <v>0</v>
      </c>
      <c r="G120" s="176">
        <f>'Hazard &amp; Exposure'!U119</f>
        <v>0</v>
      </c>
      <c r="H120" s="181">
        <f>'Hazard &amp; Exposure'!V119</f>
        <v>8.6</v>
      </c>
      <c r="I120" s="183">
        <f>'Hazard &amp; Exposure'!W119</f>
        <v>3.8</v>
      </c>
      <c r="J120" s="182">
        <f>'Hazard &amp; Exposure'!AC119</f>
        <v>5</v>
      </c>
      <c r="K120" s="181">
        <f>'Hazard &amp; Exposure'!Z119</f>
        <v>9.9</v>
      </c>
      <c r="L120" s="183">
        <f>'Hazard &amp; Exposure'!AD119</f>
        <v>7.5</v>
      </c>
      <c r="M120" s="183">
        <f t="shared" si="8"/>
        <v>6</v>
      </c>
      <c r="N120" s="184">
        <f>Vulnerability!F119</f>
        <v>9.4</v>
      </c>
      <c r="O120" s="178">
        <f>Vulnerability!I119</f>
        <v>4.7</v>
      </c>
      <c r="P120" s="185">
        <f>Vulnerability!P119</f>
        <v>2.5</v>
      </c>
      <c r="Q120" s="183">
        <f>Vulnerability!Q119</f>
        <v>6.5</v>
      </c>
      <c r="R120" s="184">
        <f>Vulnerability!V119</f>
        <v>7.5</v>
      </c>
      <c r="S120" s="177">
        <f>Vulnerability!AD119</f>
        <v>2.5</v>
      </c>
      <c r="T120" s="177">
        <f>Vulnerability!AG119</f>
        <v>6.9</v>
      </c>
      <c r="U120" s="177">
        <f>Vulnerability!AJ119</f>
        <v>8.6999999999999993</v>
      </c>
      <c r="V120" s="177">
        <f>Vulnerability!AM119</f>
        <v>0.1</v>
      </c>
      <c r="W120" s="177">
        <f>Vulnerability!AP119</f>
        <v>4.4000000000000004</v>
      </c>
      <c r="X120" s="185">
        <f>Vulnerability!AQ119</f>
        <v>5.3</v>
      </c>
      <c r="Y120" s="183">
        <f>Vulnerability!AR119</f>
        <v>6.5</v>
      </c>
      <c r="Z120" s="183">
        <f t="shared" si="9"/>
        <v>6.5</v>
      </c>
      <c r="AA120" s="186">
        <f>'Lack of Coping Capacity'!G119</f>
        <v>9.1999999999999993</v>
      </c>
      <c r="AB120" s="187">
        <f>'Lack of Coping Capacity'!J119</f>
        <v>8</v>
      </c>
      <c r="AC120" s="183">
        <f>'Lack of Coping Capacity'!K119</f>
        <v>8.6</v>
      </c>
      <c r="AD120" s="186">
        <f>'Lack of Coping Capacity'!P119</f>
        <v>9.1999999999999993</v>
      </c>
      <c r="AE120" s="179">
        <f>'Lack of Coping Capacity'!S119</f>
        <v>10</v>
      </c>
      <c r="AF120" s="187">
        <f>'Lack of Coping Capacity'!X119</f>
        <v>9.5</v>
      </c>
      <c r="AG120" s="183">
        <f>'Lack of Coping Capacity'!Y119</f>
        <v>9.6</v>
      </c>
      <c r="AH120" s="183">
        <f t="shared" si="10"/>
        <v>9.1999999999999993</v>
      </c>
      <c r="AI120" s="188">
        <f t="shared" si="11"/>
        <v>7.1</v>
      </c>
    </row>
    <row r="121" spans="1:35" ht="16.5" customHeight="1" x14ac:dyDescent="0.25">
      <c r="A121" s="141" t="s">
        <v>5</v>
      </c>
      <c r="B121" s="116" t="s">
        <v>740</v>
      </c>
      <c r="C121" s="116" t="s">
        <v>4</v>
      </c>
      <c r="D121" s="98" t="s">
        <v>742</v>
      </c>
      <c r="E121" s="176">
        <f>'Hazard &amp; Exposure'!S120</f>
        <v>1.9</v>
      </c>
      <c r="F121" s="176">
        <f>'Hazard &amp; Exposure'!T120</f>
        <v>2</v>
      </c>
      <c r="G121" s="176">
        <f>'Hazard &amp; Exposure'!U120</f>
        <v>0</v>
      </c>
      <c r="H121" s="181">
        <f>'Hazard &amp; Exposure'!V120</f>
        <v>8.6</v>
      </c>
      <c r="I121" s="183">
        <f>'Hazard &amp; Exposure'!W120</f>
        <v>4.2</v>
      </c>
      <c r="J121" s="182">
        <f>'Hazard &amp; Exposure'!AC120</f>
        <v>0</v>
      </c>
      <c r="K121" s="181">
        <f>'Hazard &amp; Exposure'!Z120</f>
        <v>9.9</v>
      </c>
      <c r="L121" s="183">
        <f>'Hazard &amp; Exposure'!AD120</f>
        <v>5</v>
      </c>
      <c r="M121" s="183">
        <f t="shared" si="8"/>
        <v>4.5999999999999996</v>
      </c>
      <c r="N121" s="184">
        <f>Vulnerability!F120</f>
        <v>9.4</v>
      </c>
      <c r="O121" s="178">
        <f>Vulnerability!I120</f>
        <v>4.7</v>
      </c>
      <c r="P121" s="185">
        <f>Vulnerability!P120</f>
        <v>2.5</v>
      </c>
      <c r="Q121" s="183">
        <f>Vulnerability!Q120</f>
        <v>6.5</v>
      </c>
      <c r="R121" s="184">
        <f>Vulnerability!V120</f>
        <v>0</v>
      </c>
      <c r="S121" s="177">
        <f>Vulnerability!AD120</f>
        <v>2.5</v>
      </c>
      <c r="T121" s="177">
        <f>Vulnerability!AG120</f>
        <v>7.1</v>
      </c>
      <c r="U121" s="177">
        <f>Vulnerability!AJ120</f>
        <v>8.6999999999999993</v>
      </c>
      <c r="V121" s="177">
        <f>Vulnerability!AM120</f>
        <v>0.1</v>
      </c>
      <c r="W121" s="177">
        <f>Vulnerability!AP120</f>
        <v>8.6999999999999993</v>
      </c>
      <c r="X121" s="185">
        <f>Vulnerability!AQ120</f>
        <v>6.4</v>
      </c>
      <c r="Y121" s="183">
        <f>Vulnerability!AR120</f>
        <v>3.9</v>
      </c>
      <c r="Z121" s="183">
        <f t="shared" si="9"/>
        <v>5.3</v>
      </c>
      <c r="AA121" s="186">
        <f>'Lack of Coping Capacity'!G120</f>
        <v>9.1999999999999993</v>
      </c>
      <c r="AB121" s="187">
        <f>'Lack of Coping Capacity'!J120</f>
        <v>8</v>
      </c>
      <c r="AC121" s="183">
        <f>'Lack of Coping Capacity'!K120</f>
        <v>8.6</v>
      </c>
      <c r="AD121" s="186">
        <f>'Lack of Coping Capacity'!P120</f>
        <v>9.1999999999999993</v>
      </c>
      <c r="AE121" s="179">
        <f>'Lack of Coping Capacity'!S120</f>
        <v>10</v>
      </c>
      <c r="AF121" s="187">
        <f>'Lack of Coping Capacity'!X120</f>
        <v>9.5</v>
      </c>
      <c r="AG121" s="183">
        <f>'Lack of Coping Capacity'!Y120</f>
        <v>9.6</v>
      </c>
      <c r="AH121" s="183">
        <f t="shared" si="10"/>
        <v>9.1999999999999993</v>
      </c>
      <c r="AI121" s="188">
        <f t="shared" si="11"/>
        <v>6.1</v>
      </c>
    </row>
    <row r="122" spans="1:35" ht="16.5" customHeight="1" x14ac:dyDescent="0.25">
      <c r="A122" s="141" t="s">
        <v>5</v>
      </c>
      <c r="B122" s="116" t="s">
        <v>435</v>
      </c>
      <c r="C122" s="116" t="s">
        <v>4</v>
      </c>
      <c r="D122" s="98" t="s">
        <v>564</v>
      </c>
      <c r="E122" s="176">
        <f>'Hazard &amp; Exposure'!S121</f>
        <v>3.4</v>
      </c>
      <c r="F122" s="176">
        <f>'Hazard &amp; Exposure'!T121</f>
        <v>2.1</v>
      </c>
      <c r="G122" s="176">
        <f>'Hazard &amp; Exposure'!U121</f>
        <v>4</v>
      </c>
      <c r="H122" s="181">
        <f>'Hazard &amp; Exposure'!V121</f>
        <v>5.0999999999999996</v>
      </c>
      <c r="I122" s="183">
        <f>'Hazard &amp; Exposure'!W121</f>
        <v>3.7</v>
      </c>
      <c r="J122" s="182">
        <f>'Hazard &amp; Exposure'!AC121</f>
        <v>0</v>
      </c>
      <c r="K122" s="181">
        <f>'Hazard &amp; Exposure'!Z121</f>
        <v>9.9</v>
      </c>
      <c r="L122" s="183">
        <f>'Hazard &amp; Exposure'!AD121</f>
        <v>5</v>
      </c>
      <c r="M122" s="183">
        <f t="shared" si="8"/>
        <v>4.4000000000000004</v>
      </c>
      <c r="N122" s="184">
        <f>Vulnerability!F121</f>
        <v>9.4</v>
      </c>
      <c r="O122" s="178">
        <f>Vulnerability!I121</f>
        <v>4.7</v>
      </c>
      <c r="P122" s="185">
        <f>Vulnerability!P121</f>
        <v>2.5</v>
      </c>
      <c r="Q122" s="183">
        <f>Vulnerability!Q121</f>
        <v>6.5</v>
      </c>
      <c r="R122" s="184">
        <f>Vulnerability!V121</f>
        <v>0</v>
      </c>
      <c r="S122" s="177">
        <f>Vulnerability!AD121</f>
        <v>3.5</v>
      </c>
      <c r="T122" s="177">
        <f>Vulnerability!AG121</f>
        <v>8.4</v>
      </c>
      <c r="U122" s="177">
        <f>Vulnerability!AJ121</f>
        <v>7.1</v>
      </c>
      <c r="V122" s="177">
        <f>Vulnerability!AM121</f>
        <v>10</v>
      </c>
      <c r="W122" s="177">
        <f>Vulnerability!AP121</f>
        <v>2</v>
      </c>
      <c r="X122" s="185">
        <f>Vulnerability!AQ121</f>
        <v>7.3</v>
      </c>
      <c r="Y122" s="183">
        <f>Vulnerability!AR121</f>
        <v>4.5999999999999996</v>
      </c>
      <c r="Z122" s="183">
        <f t="shared" si="9"/>
        <v>5.6</v>
      </c>
      <c r="AA122" s="186">
        <f>'Lack of Coping Capacity'!G121</f>
        <v>9.1999999999999993</v>
      </c>
      <c r="AB122" s="187">
        <f>'Lack of Coping Capacity'!J121</f>
        <v>8</v>
      </c>
      <c r="AC122" s="183">
        <f>'Lack of Coping Capacity'!K121</f>
        <v>8.6</v>
      </c>
      <c r="AD122" s="186">
        <f>'Lack of Coping Capacity'!P121</f>
        <v>9.1999999999999993</v>
      </c>
      <c r="AE122" s="179">
        <f>'Lack of Coping Capacity'!S121</f>
        <v>9.4</v>
      </c>
      <c r="AF122" s="187">
        <f>'Lack of Coping Capacity'!X121</f>
        <v>8.9</v>
      </c>
      <c r="AG122" s="183">
        <f>'Lack of Coping Capacity'!Y121</f>
        <v>9.1999999999999993</v>
      </c>
      <c r="AH122" s="183">
        <f t="shared" si="10"/>
        <v>8.9</v>
      </c>
      <c r="AI122" s="188">
        <f t="shared" si="11"/>
        <v>6</v>
      </c>
    </row>
    <row r="123" spans="1:35" ht="16.5" customHeight="1" x14ac:dyDescent="0.25">
      <c r="A123" s="141" t="s">
        <v>5</v>
      </c>
      <c r="B123" s="116" t="s">
        <v>436</v>
      </c>
      <c r="C123" s="116" t="s">
        <v>4</v>
      </c>
      <c r="D123" s="98" t="s">
        <v>565</v>
      </c>
      <c r="E123" s="176">
        <f>'Hazard &amp; Exposure'!S122</f>
        <v>2.5</v>
      </c>
      <c r="F123" s="176">
        <f>'Hazard &amp; Exposure'!T122</f>
        <v>9.1</v>
      </c>
      <c r="G123" s="176">
        <f>'Hazard &amp; Exposure'!U122</f>
        <v>5.3</v>
      </c>
      <c r="H123" s="181">
        <f>'Hazard &amp; Exposure'!V122</f>
        <v>4.5999999999999996</v>
      </c>
      <c r="I123" s="183">
        <f>'Hazard &amp; Exposure'!W122</f>
        <v>6.1</v>
      </c>
      <c r="J123" s="182">
        <f>'Hazard &amp; Exposure'!AC122</f>
        <v>4</v>
      </c>
      <c r="K123" s="181">
        <f>'Hazard &amp; Exposure'!Z122</f>
        <v>9.9</v>
      </c>
      <c r="L123" s="183">
        <f>'Hazard &amp; Exposure'!AD122</f>
        <v>7</v>
      </c>
      <c r="M123" s="183">
        <f t="shared" si="8"/>
        <v>6.6</v>
      </c>
      <c r="N123" s="184">
        <f>Vulnerability!F122</f>
        <v>9.4</v>
      </c>
      <c r="O123" s="178">
        <f>Vulnerability!I122</f>
        <v>4.7</v>
      </c>
      <c r="P123" s="185">
        <f>Vulnerability!P122</f>
        <v>2.5</v>
      </c>
      <c r="Q123" s="183">
        <f>Vulnerability!Q122</f>
        <v>6.5</v>
      </c>
      <c r="R123" s="184">
        <f>Vulnerability!V122</f>
        <v>0</v>
      </c>
      <c r="S123" s="177">
        <f>Vulnerability!AD122</f>
        <v>3.3</v>
      </c>
      <c r="T123" s="177">
        <f>Vulnerability!AG122</f>
        <v>7.9</v>
      </c>
      <c r="U123" s="177">
        <f>Vulnerability!AJ122</f>
        <v>8</v>
      </c>
      <c r="V123" s="177">
        <f>Vulnerability!AM122</f>
        <v>0.1</v>
      </c>
      <c r="W123" s="177">
        <f>Vulnerability!AP122</f>
        <v>0.7</v>
      </c>
      <c r="X123" s="185">
        <f>Vulnerability!AQ122</f>
        <v>4.9000000000000004</v>
      </c>
      <c r="Y123" s="183">
        <f>Vulnerability!AR122</f>
        <v>2.8</v>
      </c>
      <c r="Z123" s="183">
        <f t="shared" si="9"/>
        <v>4.9000000000000004</v>
      </c>
      <c r="AA123" s="186">
        <f>'Lack of Coping Capacity'!G122</f>
        <v>9.1999999999999993</v>
      </c>
      <c r="AB123" s="187">
        <f>'Lack of Coping Capacity'!J122</f>
        <v>8</v>
      </c>
      <c r="AC123" s="183">
        <f>'Lack of Coping Capacity'!K122</f>
        <v>8.6</v>
      </c>
      <c r="AD123" s="186">
        <f>'Lack of Coping Capacity'!P122</f>
        <v>9.3000000000000007</v>
      </c>
      <c r="AE123" s="179">
        <f>'Lack of Coping Capacity'!S122</f>
        <v>5.6</v>
      </c>
      <c r="AF123" s="187">
        <f>'Lack of Coping Capacity'!X122</f>
        <v>9</v>
      </c>
      <c r="AG123" s="183">
        <f>'Lack of Coping Capacity'!Y122</f>
        <v>8</v>
      </c>
      <c r="AH123" s="183">
        <f t="shared" si="10"/>
        <v>8.3000000000000007</v>
      </c>
      <c r="AI123" s="188">
        <f t="shared" si="11"/>
        <v>6.5</v>
      </c>
    </row>
    <row r="124" spans="1:35" ht="16.5" customHeight="1" x14ac:dyDescent="0.25">
      <c r="A124" s="141" t="s">
        <v>5</v>
      </c>
      <c r="B124" s="116" t="s">
        <v>437</v>
      </c>
      <c r="C124" s="116" t="s">
        <v>4</v>
      </c>
      <c r="D124" s="98" t="s">
        <v>566</v>
      </c>
      <c r="E124" s="176">
        <f>'Hazard &amp; Exposure'!S123</f>
        <v>5</v>
      </c>
      <c r="F124" s="176">
        <f>'Hazard &amp; Exposure'!T123</f>
        <v>8.9</v>
      </c>
      <c r="G124" s="176">
        <f>'Hazard &amp; Exposure'!U123</f>
        <v>6.1</v>
      </c>
      <c r="H124" s="181">
        <f>'Hazard &amp; Exposure'!V123</f>
        <v>5.4</v>
      </c>
      <c r="I124" s="183">
        <f>'Hazard &amp; Exposure'!W123</f>
        <v>6.7</v>
      </c>
      <c r="J124" s="182">
        <f>'Hazard &amp; Exposure'!AC123</f>
        <v>5</v>
      </c>
      <c r="K124" s="181">
        <f>'Hazard &amp; Exposure'!Z123</f>
        <v>9.9</v>
      </c>
      <c r="L124" s="183">
        <f>'Hazard &amp; Exposure'!AD123</f>
        <v>7.5</v>
      </c>
      <c r="M124" s="183">
        <f t="shared" si="8"/>
        <v>7.1</v>
      </c>
      <c r="N124" s="184">
        <f>Vulnerability!F123</f>
        <v>9.4</v>
      </c>
      <c r="O124" s="178">
        <f>Vulnerability!I123</f>
        <v>4.7</v>
      </c>
      <c r="P124" s="185">
        <f>Vulnerability!P123</f>
        <v>2.5</v>
      </c>
      <c r="Q124" s="183">
        <f>Vulnerability!Q123</f>
        <v>6.5</v>
      </c>
      <c r="R124" s="184">
        <f>Vulnerability!V123</f>
        <v>0</v>
      </c>
      <c r="S124" s="177">
        <f>Vulnerability!AD123</f>
        <v>2</v>
      </c>
      <c r="T124" s="177">
        <f>Vulnerability!AG123</f>
        <v>8.3000000000000007</v>
      </c>
      <c r="U124" s="177">
        <f>Vulnerability!AJ123</f>
        <v>10</v>
      </c>
      <c r="V124" s="177">
        <f>Vulnerability!AM123</f>
        <v>10</v>
      </c>
      <c r="W124" s="177">
        <f>Vulnerability!AP123</f>
        <v>3.9</v>
      </c>
      <c r="X124" s="185">
        <f>Vulnerability!AQ123</f>
        <v>8.1</v>
      </c>
      <c r="Y124" s="183">
        <f>Vulnerability!AR123</f>
        <v>5.3</v>
      </c>
      <c r="Z124" s="183">
        <f t="shared" si="9"/>
        <v>5.9</v>
      </c>
      <c r="AA124" s="186">
        <f>'Lack of Coping Capacity'!G123</f>
        <v>9.1999999999999993</v>
      </c>
      <c r="AB124" s="187">
        <f>'Lack of Coping Capacity'!J123</f>
        <v>8</v>
      </c>
      <c r="AC124" s="183">
        <f>'Lack of Coping Capacity'!K123</f>
        <v>8.6</v>
      </c>
      <c r="AD124" s="186">
        <f>'Lack of Coping Capacity'!P123</f>
        <v>9.3000000000000007</v>
      </c>
      <c r="AE124" s="179">
        <f>'Lack of Coping Capacity'!S123</f>
        <v>7.8</v>
      </c>
      <c r="AF124" s="187">
        <f>'Lack of Coping Capacity'!X123</f>
        <v>9.3000000000000007</v>
      </c>
      <c r="AG124" s="183">
        <f>'Lack of Coping Capacity'!Y123</f>
        <v>8.8000000000000007</v>
      </c>
      <c r="AH124" s="183">
        <f t="shared" si="10"/>
        <v>8.6999999999999993</v>
      </c>
      <c r="AI124" s="188">
        <f t="shared" si="11"/>
        <v>7.1</v>
      </c>
    </row>
    <row r="125" spans="1:35" ht="16.5" customHeight="1" x14ac:dyDescent="0.25">
      <c r="A125" s="141" t="s">
        <v>5</v>
      </c>
      <c r="B125" s="116" t="s">
        <v>438</v>
      </c>
      <c r="C125" s="116" t="s">
        <v>4</v>
      </c>
      <c r="D125" s="98" t="s">
        <v>567</v>
      </c>
      <c r="E125" s="176">
        <f>'Hazard &amp; Exposure'!S124</f>
        <v>4.0999999999999996</v>
      </c>
      <c r="F125" s="176">
        <f>'Hazard &amp; Exposure'!T124</f>
        <v>8.9</v>
      </c>
      <c r="G125" s="176">
        <f>'Hazard &amp; Exposure'!U124</f>
        <v>4.5</v>
      </c>
      <c r="H125" s="181">
        <f>'Hazard &amp; Exposure'!V124</f>
        <v>5.0999999999999996</v>
      </c>
      <c r="I125" s="183">
        <f>'Hazard &amp; Exposure'!W124</f>
        <v>6.1</v>
      </c>
      <c r="J125" s="182">
        <f>'Hazard &amp; Exposure'!AC124</f>
        <v>8</v>
      </c>
      <c r="K125" s="181">
        <f>'Hazard &amp; Exposure'!Z124</f>
        <v>9.9</v>
      </c>
      <c r="L125" s="183">
        <f>'Hazard &amp; Exposure'!AD124</f>
        <v>8</v>
      </c>
      <c r="M125" s="183">
        <f t="shared" si="8"/>
        <v>7.2</v>
      </c>
      <c r="N125" s="184">
        <f>Vulnerability!F124</f>
        <v>9.4</v>
      </c>
      <c r="O125" s="178">
        <f>Vulnerability!I124</f>
        <v>4.7</v>
      </c>
      <c r="P125" s="185">
        <f>Vulnerability!P124</f>
        <v>2.5</v>
      </c>
      <c r="Q125" s="183">
        <f>Vulnerability!Q124</f>
        <v>6.5</v>
      </c>
      <c r="R125" s="184">
        <f>Vulnerability!V124</f>
        <v>8.8000000000000007</v>
      </c>
      <c r="S125" s="177">
        <f>Vulnerability!AD124</f>
        <v>3.7</v>
      </c>
      <c r="T125" s="177">
        <f>Vulnerability!AG124</f>
        <v>7.8</v>
      </c>
      <c r="U125" s="177">
        <f>Vulnerability!AJ124</f>
        <v>7.8</v>
      </c>
      <c r="V125" s="177">
        <f>Vulnerability!AM124</f>
        <v>10</v>
      </c>
      <c r="W125" s="177">
        <f>Vulnerability!AP124</f>
        <v>10</v>
      </c>
      <c r="X125" s="185">
        <f>Vulnerability!AQ124</f>
        <v>8.6</v>
      </c>
      <c r="Y125" s="183">
        <f>Vulnerability!AR124</f>
        <v>8.6999999999999993</v>
      </c>
      <c r="Z125" s="183">
        <f t="shared" si="9"/>
        <v>7.8</v>
      </c>
      <c r="AA125" s="186">
        <f>'Lack of Coping Capacity'!G124</f>
        <v>9.1999999999999993</v>
      </c>
      <c r="AB125" s="187">
        <f>'Lack of Coping Capacity'!J124</f>
        <v>8</v>
      </c>
      <c r="AC125" s="183">
        <f>'Lack of Coping Capacity'!K124</f>
        <v>8.6</v>
      </c>
      <c r="AD125" s="186">
        <f>'Lack of Coping Capacity'!P124</f>
        <v>9.4</v>
      </c>
      <c r="AE125" s="179">
        <f>'Lack of Coping Capacity'!S124</f>
        <v>7</v>
      </c>
      <c r="AF125" s="187">
        <f>'Lack of Coping Capacity'!X124</f>
        <v>9.5</v>
      </c>
      <c r="AG125" s="183">
        <f>'Lack of Coping Capacity'!Y124</f>
        <v>8.6</v>
      </c>
      <c r="AH125" s="183">
        <f t="shared" si="10"/>
        <v>8.6</v>
      </c>
      <c r="AI125" s="188">
        <f t="shared" si="11"/>
        <v>7.8</v>
      </c>
    </row>
    <row r="126" spans="1:35" ht="16.5" customHeight="1" x14ac:dyDescent="0.25">
      <c r="A126" s="141" t="s">
        <v>5</v>
      </c>
      <c r="B126" s="116" t="s">
        <v>439</v>
      </c>
      <c r="C126" s="116" t="s">
        <v>4</v>
      </c>
      <c r="D126" s="98" t="s">
        <v>568</v>
      </c>
      <c r="E126" s="176">
        <f>'Hazard &amp; Exposure'!S125</f>
        <v>1.9</v>
      </c>
      <c r="F126" s="176">
        <f>'Hazard &amp; Exposure'!T125</f>
        <v>2.2999999999999998</v>
      </c>
      <c r="G126" s="176">
        <f>'Hazard &amp; Exposure'!U125</f>
        <v>3.9</v>
      </c>
      <c r="H126" s="181">
        <f>'Hazard &amp; Exposure'!V125</f>
        <v>5.0999999999999996</v>
      </c>
      <c r="I126" s="183">
        <f>'Hazard &amp; Exposure'!W125</f>
        <v>3.4</v>
      </c>
      <c r="J126" s="182">
        <f>'Hazard &amp; Exposure'!AC125</f>
        <v>4</v>
      </c>
      <c r="K126" s="181">
        <f>'Hazard &amp; Exposure'!Z125</f>
        <v>9.9</v>
      </c>
      <c r="L126" s="183">
        <f>'Hazard &amp; Exposure'!AD125</f>
        <v>7</v>
      </c>
      <c r="M126" s="183">
        <f t="shared" si="8"/>
        <v>5.5</v>
      </c>
      <c r="N126" s="184">
        <f>Vulnerability!F125</f>
        <v>8.3000000000000007</v>
      </c>
      <c r="O126" s="178">
        <f>Vulnerability!I125</f>
        <v>7.9</v>
      </c>
      <c r="P126" s="185">
        <f>Vulnerability!P125</f>
        <v>2.5</v>
      </c>
      <c r="Q126" s="183">
        <f>Vulnerability!Q125</f>
        <v>6.8</v>
      </c>
      <c r="R126" s="184">
        <f>Vulnerability!V125</f>
        <v>1.6</v>
      </c>
      <c r="S126" s="177">
        <f>Vulnerability!AD125</f>
        <v>2.8</v>
      </c>
      <c r="T126" s="177">
        <f>Vulnerability!AG125</f>
        <v>6.8</v>
      </c>
      <c r="U126" s="177">
        <f>Vulnerability!AJ125</f>
        <v>0.3</v>
      </c>
      <c r="V126" s="177">
        <f>Vulnerability!AM125</f>
        <v>0</v>
      </c>
      <c r="W126" s="177">
        <f>Vulnerability!AP125</f>
        <v>1.4</v>
      </c>
      <c r="X126" s="185">
        <f>Vulnerability!AQ125</f>
        <v>2.7</v>
      </c>
      <c r="Y126" s="183">
        <f>Vulnerability!AR125</f>
        <v>2.2000000000000002</v>
      </c>
      <c r="Z126" s="183">
        <f t="shared" si="9"/>
        <v>4.9000000000000004</v>
      </c>
      <c r="AA126" s="186">
        <f>'Lack of Coping Capacity'!G125</f>
        <v>9.1999999999999993</v>
      </c>
      <c r="AB126" s="187">
        <f>'Lack of Coping Capacity'!J125</f>
        <v>8</v>
      </c>
      <c r="AC126" s="183">
        <f>'Lack of Coping Capacity'!K125</f>
        <v>8.6</v>
      </c>
      <c r="AD126" s="186">
        <f>'Lack of Coping Capacity'!P125</f>
        <v>9</v>
      </c>
      <c r="AE126" s="179">
        <f>'Lack of Coping Capacity'!S125</f>
        <v>9.6</v>
      </c>
      <c r="AF126" s="187">
        <f>'Lack of Coping Capacity'!X125</f>
        <v>8.9</v>
      </c>
      <c r="AG126" s="183">
        <f>'Lack of Coping Capacity'!Y125</f>
        <v>9.1999999999999993</v>
      </c>
      <c r="AH126" s="183">
        <f t="shared" si="10"/>
        <v>8.9</v>
      </c>
      <c r="AI126" s="188">
        <f t="shared" si="11"/>
        <v>6.2</v>
      </c>
    </row>
    <row r="127" spans="1:35" ht="16.5" customHeight="1" x14ac:dyDescent="0.25">
      <c r="A127" s="141" t="s">
        <v>5</v>
      </c>
      <c r="B127" s="116" t="s">
        <v>440</v>
      </c>
      <c r="C127" s="116" t="s">
        <v>4</v>
      </c>
      <c r="D127" s="98" t="s">
        <v>569</v>
      </c>
      <c r="E127" s="176">
        <f>'Hazard &amp; Exposure'!S126</f>
        <v>1.9</v>
      </c>
      <c r="F127" s="176">
        <f>'Hazard &amp; Exposure'!T126</f>
        <v>7.6</v>
      </c>
      <c r="G127" s="176">
        <f>'Hazard &amp; Exposure'!U126</f>
        <v>6.3</v>
      </c>
      <c r="H127" s="181">
        <f>'Hazard &amp; Exposure'!V126</f>
        <v>4.5999999999999996</v>
      </c>
      <c r="I127" s="183">
        <f>'Hazard &amp; Exposure'!W126</f>
        <v>5.5</v>
      </c>
      <c r="J127" s="182">
        <f>'Hazard &amp; Exposure'!AC126</f>
        <v>4</v>
      </c>
      <c r="K127" s="181">
        <f>'Hazard &amp; Exposure'!Z126</f>
        <v>9.9</v>
      </c>
      <c r="L127" s="183">
        <f>'Hazard &amp; Exposure'!AD126</f>
        <v>7</v>
      </c>
      <c r="M127" s="183">
        <f t="shared" si="8"/>
        <v>6.3</v>
      </c>
      <c r="N127" s="184">
        <f>Vulnerability!F126</f>
        <v>9.1</v>
      </c>
      <c r="O127" s="178">
        <f>Vulnerability!I126</f>
        <v>5.0999999999999996</v>
      </c>
      <c r="P127" s="185">
        <f>Vulnerability!P126</f>
        <v>2.5</v>
      </c>
      <c r="Q127" s="183">
        <f>Vulnerability!Q126</f>
        <v>6.5</v>
      </c>
      <c r="R127" s="184">
        <f>Vulnerability!V126</f>
        <v>7.8</v>
      </c>
      <c r="S127" s="177">
        <f>Vulnerability!AD126</f>
        <v>2.4</v>
      </c>
      <c r="T127" s="177">
        <f>Vulnerability!AG126</f>
        <v>6.9</v>
      </c>
      <c r="U127" s="177">
        <f>Vulnerability!AJ126</f>
        <v>1.3</v>
      </c>
      <c r="V127" s="177">
        <f>Vulnerability!AM126</f>
        <v>0</v>
      </c>
      <c r="W127" s="177">
        <f>Vulnerability!AP126</f>
        <v>2.6</v>
      </c>
      <c r="X127" s="185">
        <f>Vulnerability!AQ126</f>
        <v>3.1</v>
      </c>
      <c r="Y127" s="183">
        <f>Vulnerability!AR126</f>
        <v>6</v>
      </c>
      <c r="Z127" s="183">
        <f t="shared" si="9"/>
        <v>6.3</v>
      </c>
      <c r="AA127" s="186">
        <f>'Lack of Coping Capacity'!G126</f>
        <v>9.1999999999999993</v>
      </c>
      <c r="AB127" s="187">
        <f>'Lack of Coping Capacity'!J126</f>
        <v>8</v>
      </c>
      <c r="AC127" s="183">
        <f>'Lack of Coping Capacity'!K126</f>
        <v>8.6</v>
      </c>
      <c r="AD127" s="186">
        <f>'Lack of Coping Capacity'!P126</f>
        <v>9.3000000000000007</v>
      </c>
      <c r="AE127" s="179">
        <f>'Lack of Coping Capacity'!S126</f>
        <v>10</v>
      </c>
      <c r="AF127" s="187">
        <f>'Lack of Coping Capacity'!X126</f>
        <v>8.5</v>
      </c>
      <c r="AG127" s="183">
        <f>'Lack of Coping Capacity'!Y126</f>
        <v>9.3000000000000007</v>
      </c>
      <c r="AH127" s="183">
        <f t="shared" si="10"/>
        <v>9</v>
      </c>
      <c r="AI127" s="188">
        <f t="shared" si="11"/>
        <v>7.1</v>
      </c>
    </row>
    <row r="128" spans="1:35" ht="16.5" customHeight="1" x14ac:dyDescent="0.25">
      <c r="A128" s="141" t="s">
        <v>5</v>
      </c>
      <c r="B128" s="116" t="s">
        <v>441</v>
      </c>
      <c r="C128" s="116" t="s">
        <v>4</v>
      </c>
      <c r="D128" s="98" t="s">
        <v>570</v>
      </c>
      <c r="E128" s="176">
        <f>'Hazard &amp; Exposure'!S127</f>
        <v>1.9</v>
      </c>
      <c r="F128" s="176">
        <f>'Hazard &amp; Exposure'!T127</f>
        <v>5.7</v>
      </c>
      <c r="G128" s="176">
        <f>'Hazard &amp; Exposure'!U127</f>
        <v>4.5999999999999996</v>
      </c>
      <c r="H128" s="181">
        <f>'Hazard &amp; Exposure'!V127</f>
        <v>4.0999999999999996</v>
      </c>
      <c r="I128" s="183">
        <f>'Hazard &amp; Exposure'!W127</f>
        <v>4.2</v>
      </c>
      <c r="J128" s="182">
        <f>'Hazard &amp; Exposure'!AC127</f>
        <v>0</v>
      </c>
      <c r="K128" s="181">
        <f>'Hazard &amp; Exposure'!Z127</f>
        <v>9.9</v>
      </c>
      <c r="L128" s="183">
        <f>'Hazard &amp; Exposure'!AD127</f>
        <v>5</v>
      </c>
      <c r="M128" s="183">
        <f t="shared" si="8"/>
        <v>4.5999999999999996</v>
      </c>
      <c r="N128" s="184">
        <f>Vulnerability!F127</f>
        <v>9.4</v>
      </c>
      <c r="O128" s="178">
        <f>Vulnerability!I127</f>
        <v>6.7</v>
      </c>
      <c r="P128" s="185">
        <f>Vulnerability!P127</f>
        <v>2.5</v>
      </c>
      <c r="Q128" s="183">
        <f>Vulnerability!Q127</f>
        <v>7</v>
      </c>
      <c r="R128" s="184">
        <f>Vulnerability!V127</f>
        <v>4.0999999999999996</v>
      </c>
      <c r="S128" s="177">
        <f>Vulnerability!AD127</f>
        <v>2</v>
      </c>
      <c r="T128" s="177">
        <f>Vulnerability!AG127</f>
        <v>5.9</v>
      </c>
      <c r="U128" s="177">
        <f>Vulnerability!AJ127</f>
        <v>0</v>
      </c>
      <c r="V128" s="177">
        <f>Vulnerability!AM127</f>
        <v>0</v>
      </c>
      <c r="W128" s="177">
        <f>Vulnerability!AP127</f>
        <v>1.7</v>
      </c>
      <c r="X128" s="185">
        <f>Vulnerability!AQ127</f>
        <v>2.2000000000000002</v>
      </c>
      <c r="Y128" s="183">
        <f>Vulnerability!AR127</f>
        <v>3.2</v>
      </c>
      <c r="Z128" s="183">
        <f t="shared" si="9"/>
        <v>5.4</v>
      </c>
      <c r="AA128" s="186">
        <f>'Lack of Coping Capacity'!G127</f>
        <v>9.1999999999999993</v>
      </c>
      <c r="AB128" s="187">
        <f>'Lack of Coping Capacity'!J127</f>
        <v>8</v>
      </c>
      <c r="AC128" s="183">
        <f>'Lack of Coping Capacity'!K127</f>
        <v>8.6</v>
      </c>
      <c r="AD128" s="186">
        <f>'Lack of Coping Capacity'!P127</f>
        <v>9.4</v>
      </c>
      <c r="AE128" s="179">
        <f>'Lack of Coping Capacity'!S127</f>
        <v>10</v>
      </c>
      <c r="AF128" s="187">
        <f>'Lack of Coping Capacity'!X127</f>
        <v>7.6</v>
      </c>
      <c r="AG128" s="183">
        <f>'Lack of Coping Capacity'!Y127</f>
        <v>9</v>
      </c>
      <c r="AH128" s="183">
        <f t="shared" si="10"/>
        <v>8.8000000000000007</v>
      </c>
      <c r="AI128" s="188">
        <f t="shared" si="11"/>
        <v>6</v>
      </c>
    </row>
    <row r="129" spans="1:35" ht="16.5" customHeight="1" x14ac:dyDescent="0.25">
      <c r="A129" s="141" t="s">
        <v>5</v>
      </c>
      <c r="B129" s="116" t="s">
        <v>443</v>
      </c>
      <c r="C129" s="116" t="s">
        <v>4</v>
      </c>
      <c r="D129" s="98" t="s">
        <v>572</v>
      </c>
      <c r="E129" s="176">
        <f>'Hazard &amp; Exposure'!S128</f>
        <v>1.3</v>
      </c>
      <c r="F129" s="176">
        <f>'Hazard &amp; Exposure'!T128</f>
        <v>7.6</v>
      </c>
      <c r="G129" s="176">
        <f>'Hazard &amp; Exposure'!U128</f>
        <v>2.7</v>
      </c>
      <c r="H129" s="181">
        <f>'Hazard &amp; Exposure'!V128</f>
        <v>5.0999999999999996</v>
      </c>
      <c r="I129" s="183">
        <f>'Hazard &amp; Exposure'!W128</f>
        <v>4.7</v>
      </c>
      <c r="J129" s="182">
        <f>'Hazard &amp; Exposure'!AC128</f>
        <v>0</v>
      </c>
      <c r="K129" s="181">
        <f>'Hazard &amp; Exposure'!Z128</f>
        <v>9.9</v>
      </c>
      <c r="L129" s="183">
        <f>'Hazard &amp; Exposure'!AD128</f>
        <v>5</v>
      </c>
      <c r="M129" s="183">
        <f t="shared" si="8"/>
        <v>4.9000000000000004</v>
      </c>
      <c r="N129" s="184">
        <f>Vulnerability!F128</f>
        <v>9.4</v>
      </c>
      <c r="O129" s="178">
        <f>Vulnerability!I128</f>
        <v>4.7</v>
      </c>
      <c r="P129" s="185">
        <f>Vulnerability!P128</f>
        <v>2.5</v>
      </c>
      <c r="Q129" s="183">
        <f>Vulnerability!Q128</f>
        <v>6.5</v>
      </c>
      <c r="R129" s="184">
        <f>Vulnerability!V128</f>
        <v>1.9</v>
      </c>
      <c r="S129" s="177">
        <f>Vulnerability!AD128</f>
        <v>4.2</v>
      </c>
      <c r="T129" s="177">
        <f>Vulnerability!AG128</f>
        <v>6.6</v>
      </c>
      <c r="U129" s="177">
        <f>Vulnerability!AJ128</f>
        <v>2.1</v>
      </c>
      <c r="V129" s="177">
        <f>Vulnerability!AM128</f>
        <v>0</v>
      </c>
      <c r="W129" s="177">
        <f>Vulnerability!AP128</f>
        <v>2</v>
      </c>
      <c r="X129" s="185">
        <f>Vulnerability!AQ128</f>
        <v>3.3</v>
      </c>
      <c r="Y129" s="183">
        <f>Vulnerability!AR128</f>
        <v>2.6</v>
      </c>
      <c r="Z129" s="183">
        <f t="shared" si="9"/>
        <v>4.8</v>
      </c>
      <c r="AA129" s="186">
        <f>'Lack of Coping Capacity'!G128</f>
        <v>9.1999999999999993</v>
      </c>
      <c r="AB129" s="187">
        <f>'Lack of Coping Capacity'!J128</f>
        <v>8</v>
      </c>
      <c r="AC129" s="183">
        <f>'Lack of Coping Capacity'!K128</f>
        <v>8.6</v>
      </c>
      <c r="AD129" s="186">
        <f>'Lack of Coping Capacity'!P128</f>
        <v>9.1999999999999993</v>
      </c>
      <c r="AE129" s="179">
        <f>'Lack of Coping Capacity'!S128</f>
        <v>9.9</v>
      </c>
      <c r="AF129" s="187">
        <f>'Lack of Coping Capacity'!X128</f>
        <v>7.8</v>
      </c>
      <c r="AG129" s="183">
        <f>'Lack of Coping Capacity'!Y128</f>
        <v>9</v>
      </c>
      <c r="AH129" s="183">
        <f t="shared" si="10"/>
        <v>8.8000000000000007</v>
      </c>
      <c r="AI129" s="188">
        <f t="shared" si="11"/>
        <v>5.9</v>
      </c>
    </row>
    <row r="130" spans="1:35" ht="16.5" customHeight="1" x14ac:dyDescent="0.25">
      <c r="A130" s="141" t="s">
        <v>5</v>
      </c>
      <c r="B130" s="116" t="s">
        <v>444</v>
      </c>
      <c r="C130" s="116" t="s">
        <v>4</v>
      </c>
      <c r="D130" s="98" t="s">
        <v>573</v>
      </c>
      <c r="E130" s="176">
        <f>'Hazard &amp; Exposure'!S129</f>
        <v>1.6</v>
      </c>
      <c r="F130" s="176">
        <f>'Hazard &amp; Exposure'!T129</f>
        <v>5.2</v>
      </c>
      <c r="G130" s="176">
        <f>'Hazard &amp; Exposure'!U129</f>
        <v>5.5</v>
      </c>
      <c r="H130" s="181">
        <f>'Hazard &amp; Exposure'!V129</f>
        <v>4.5999999999999996</v>
      </c>
      <c r="I130" s="183">
        <f>'Hazard &amp; Exposure'!W129</f>
        <v>4.4000000000000004</v>
      </c>
      <c r="J130" s="182">
        <f>'Hazard &amp; Exposure'!AC129</f>
        <v>4</v>
      </c>
      <c r="K130" s="181">
        <f>'Hazard &amp; Exposure'!Z129</f>
        <v>9.9</v>
      </c>
      <c r="L130" s="183">
        <f>'Hazard &amp; Exposure'!AD129</f>
        <v>7</v>
      </c>
      <c r="M130" s="183">
        <f t="shared" si="8"/>
        <v>5.9</v>
      </c>
      <c r="N130" s="184">
        <f>Vulnerability!F129</f>
        <v>9</v>
      </c>
      <c r="O130" s="178">
        <f>Vulnerability!I129</f>
        <v>4.7</v>
      </c>
      <c r="P130" s="185">
        <f>Vulnerability!P129</f>
        <v>2.5</v>
      </c>
      <c r="Q130" s="183">
        <f>Vulnerability!Q129</f>
        <v>6.3</v>
      </c>
      <c r="R130" s="184">
        <f>Vulnerability!V129</f>
        <v>0</v>
      </c>
      <c r="S130" s="177">
        <f>Vulnerability!AD129</f>
        <v>2.1</v>
      </c>
      <c r="T130" s="177">
        <f>Vulnerability!AG129</f>
        <v>7.5</v>
      </c>
      <c r="U130" s="177">
        <f>Vulnerability!AJ129</f>
        <v>0.3</v>
      </c>
      <c r="V130" s="177">
        <f>Vulnerability!AM129</f>
        <v>0</v>
      </c>
      <c r="W130" s="177">
        <f>Vulnerability!AP129</f>
        <v>0.8</v>
      </c>
      <c r="X130" s="185">
        <f>Vulnerability!AQ129</f>
        <v>2.8</v>
      </c>
      <c r="Y130" s="183">
        <f>Vulnerability!AR129</f>
        <v>1.5</v>
      </c>
      <c r="Z130" s="183">
        <f t="shared" si="9"/>
        <v>4.3</v>
      </c>
      <c r="AA130" s="186">
        <f>'Lack of Coping Capacity'!G129</f>
        <v>9.1999999999999993</v>
      </c>
      <c r="AB130" s="187">
        <f>'Lack of Coping Capacity'!J129</f>
        <v>8</v>
      </c>
      <c r="AC130" s="183">
        <f>'Lack of Coping Capacity'!K129</f>
        <v>8.6</v>
      </c>
      <c r="AD130" s="186">
        <f>'Lack of Coping Capacity'!P129</f>
        <v>9</v>
      </c>
      <c r="AE130" s="179">
        <f>'Lack of Coping Capacity'!S129</f>
        <v>10</v>
      </c>
      <c r="AF130" s="187">
        <f>'Lack of Coping Capacity'!X129</f>
        <v>6.7</v>
      </c>
      <c r="AG130" s="183">
        <f>'Lack of Coping Capacity'!Y129</f>
        <v>8.6</v>
      </c>
      <c r="AH130" s="183">
        <f t="shared" si="10"/>
        <v>8.6</v>
      </c>
      <c r="AI130" s="188">
        <f t="shared" si="11"/>
        <v>6</v>
      </c>
    </row>
    <row r="131" spans="1:35" ht="16.5" customHeight="1" x14ac:dyDescent="0.25">
      <c r="A131" s="141" t="s">
        <v>5</v>
      </c>
      <c r="B131" s="116" t="s">
        <v>442</v>
      </c>
      <c r="C131" s="116" t="s">
        <v>4</v>
      </c>
      <c r="D131" s="98" t="s">
        <v>571</v>
      </c>
      <c r="E131" s="176">
        <f>'Hazard &amp; Exposure'!S130</f>
        <v>2.8</v>
      </c>
      <c r="F131" s="176">
        <f>'Hazard &amp; Exposure'!T130</f>
        <v>7.6</v>
      </c>
      <c r="G131" s="176">
        <f>'Hazard &amp; Exposure'!U130</f>
        <v>3.9</v>
      </c>
      <c r="H131" s="181">
        <f>'Hazard &amp; Exposure'!V130</f>
        <v>4.5999999999999996</v>
      </c>
      <c r="I131" s="183">
        <f>'Hazard &amp; Exposure'!W130</f>
        <v>5</v>
      </c>
      <c r="J131" s="182">
        <f>'Hazard &amp; Exposure'!AC130</f>
        <v>0</v>
      </c>
      <c r="K131" s="181">
        <f>'Hazard &amp; Exposure'!Z130</f>
        <v>9.9</v>
      </c>
      <c r="L131" s="183">
        <f>'Hazard &amp; Exposure'!AD130</f>
        <v>5</v>
      </c>
      <c r="M131" s="183">
        <f t="shared" si="8"/>
        <v>5</v>
      </c>
      <c r="N131" s="184">
        <f>Vulnerability!F130</f>
        <v>8</v>
      </c>
      <c r="O131" s="178">
        <f>Vulnerability!I130</f>
        <v>8</v>
      </c>
      <c r="P131" s="185">
        <f>Vulnerability!P130</f>
        <v>2.5</v>
      </c>
      <c r="Q131" s="183">
        <f>Vulnerability!Q130</f>
        <v>6.6</v>
      </c>
      <c r="R131" s="184">
        <f>Vulnerability!V130</f>
        <v>7.1</v>
      </c>
      <c r="S131" s="177">
        <f>Vulnerability!AD130</f>
        <v>2.9</v>
      </c>
      <c r="T131" s="177">
        <f>Vulnerability!AG130</f>
        <v>6.4</v>
      </c>
      <c r="U131" s="177">
        <f>Vulnerability!AJ130</f>
        <v>1</v>
      </c>
      <c r="V131" s="177">
        <f>Vulnerability!AM130</f>
        <v>0</v>
      </c>
      <c r="W131" s="177">
        <f>Vulnerability!AP130</f>
        <v>1.4</v>
      </c>
      <c r="X131" s="185">
        <f>Vulnerability!AQ130</f>
        <v>2.7</v>
      </c>
      <c r="Y131" s="183">
        <f>Vulnerability!AR130</f>
        <v>5.3</v>
      </c>
      <c r="Z131" s="183">
        <f t="shared" si="9"/>
        <v>6</v>
      </c>
      <c r="AA131" s="186">
        <f>'Lack of Coping Capacity'!G130</f>
        <v>9.1999999999999993</v>
      </c>
      <c r="AB131" s="187">
        <f>'Lack of Coping Capacity'!J130</f>
        <v>8</v>
      </c>
      <c r="AC131" s="183">
        <f>'Lack of Coping Capacity'!K130</f>
        <v>8.6</v>
      </c>
      <c r="AD131" s="186">
        <f>'Lack of Coping Capacity'!P130</f>
        <v>8.8000000000000007</v>
      </c>
      <c r="AE131" s="179">
        <f>'Lack of Coping Capacity'!S130</f>
        <v>9.6</v>
      </c>
      <c r="AF131" s="187">
        <f>'Lack of Coping Capacity'!X130</f>
        <v>8.6999999999999993</v>
      </c>
      <c r="AG131" s="183">
        <f>'Lack of Coping Capacity'!Y130</f>
        <v>9</v>
      </c>
      <c r="AH131" s="183">
        <f t="shared" si="10"/>
        <v>8.8000000000000007</v>
      </c>
      <c r="AI131" s="188">
        <f t="shared" si="11"/>
        <v>6.4</v>
      </c>
    </row>
    <row r="132" spans="1:35" ht="16.5" customHeight="1" x14ac:dyDescent="0.25">
      <c r="A132" s="141" t="s">
        <v>5</v>
      </c>
      <c r="B132" s="116" t="s">
        <v>446</v>
      </c>
      <c r="C132" s="116" t="s">
        <v>4</v>
      </c>
      <c r="D132" s="98" t="s">
        <v>575</v>
      </c>
      <c r="E132" s="176">
        <f>'Hazard &amp; Exposure'!S131</f>
        <v>3.4</v>
      </c>
      <c r="F132" s="176">
        <f>'Hazard &amp; Exposure'!T131</f>
        <v>4.4000000000000004</v>
      </c>
      <c r="G132" s="176">
        <f>'Hazard &amp; Exposure'!U131</f>
        <v>3.7</v>
      </c>
      <c r="H132" s="181">
        <f>'Hazard &amp; Exposure'!V131</f>
        <v>5.9</v>
      </c>
      <c r="I132" s="183">
        <f>'Hazard &amp; Exposure'!W131</f>
        <v>4.4000000000000004</v>
      </c>
      <c r="J132" s="182">
        <f>'Hazard &amp; Exposure'!AC131</f>
        <v>6</v>
      </c>
      <c r="K132" s="181">
        <f>'Hazard &amp; Exposure'!Z131</f>
        <v>9.9</v>
      </c>
      <c r="L132" s="183">
        <f>'Hazard &amp; Exposure'!AD131</f>
        <v>8</v>
      </c>
      <c r="M132" s="183">
        <f t="shared" si="8"/>
        <v>6.5</v>
      </c>
      <c r="N132" s="184">
        <f>Vulnerability!F131</f>
        <v>9.4</v>
      </c>
      <c r="O132" s="178">
        <f>Vulnerability!I131</f>
        <v>4.7</v>
      </c>
      <c r="P132" s="185">
        <f>Vulnerability!P131</f>
        <v>2.5</v>
      </c>
      <c r="Q132" s="183">
        <f>Vulnerability!Q131</f>
        <v>6.5</v>
      </c>
      <c r="R132" s="184">
        <f>Vulnerability!V131</f>
        <v>8.6</v>
      </c>
      <c r="S132" s="177">
        <f>Vulnerability!AD131</f>
        <v>2</v>
      </c>
      <c r="T132" s="177">
        <f>Vulnerability!AG131</f>
        <v>7.7</v>
      </c>
      <c r="U132" s="177">
        <f>Vulnerability!AJ131</f>
        <v>7.4</v>
      </c>
      <c r="V132" s="177">
        <f>Vulnerability!AM131</f>
        <v>0.1</v>
      </c>
      <c r="W132" s="177">
        <f>Vulnerability!AP131</f>
        <v>0.8</v>
      </c>
      <c r="X132" s="185">
        <f>Vulnerability!AQ131</f>
        <v>4.5</v>
      </c>
      <c r="Y132" s="183">
        <f>Vulnerability!AR131</f>
        <v>7</v>
      </c>
      <c r="Z132" s="183">
        <f t="shared" si="9"/>
        <v>6.8</v>
      </c>
      <c r="AA132" s="186">
        <f>'Lack of Coping Capacity'!G131</f>
        <v>9.1999999999999993</v>
      </c>
      <c r="AB132" s="187">
        <f>'Lack of Coping Capacity'!J131</f>
        <v>8</v>
      </c>
      <c r="AC132" s="183">
        <f>'Lack of Coping Capacity'!K131</f>
        <v>8.6</v>
      </c>
      <c r="AD132" s="186">
        <f>'Lack of Coping Capacity'!P131</f>
        <v>9.3000000000000007</v>
      </c>
      <c r="AE132" s="179">
        <f>'Lack of Coping Capacity'!S131</f>
        <v>10</v>
      </c>
      <c r="AF132" s="187">
        <f>'Lack of Coping Capacity'!X131</f>
        <v>9.8000000000000007</v>
      </c>
      <c r="AG132" s="183">
        <f>'Lack of Coping Capacity'!Y131</f>
        <v>9.6999999999999993</v>
      </c>
      <c r="AH132" s="183">
        <f t="shared" si="10"/>
        <v>9.1999999999999993</v>
      </c>
      <c r="AI132" s="188">
        <f t="shared" si="11"/>
        <v>7.4</v>
      </c>
    </row>
    <row r="133" spans="1:35" ht="16.5" customHeight="1" x14ac:dyDescent="0.25">
      <c r="A133" s="141" t="s">
        <v>5</v>
      </c>
      <c r="B133" s="116" t="s">
        <v>447</v>
      </c>
      <c r="C133" s="116" t="s">
        <v>4</v>
      </c>
      <c r="D133" s="98" t="s">
        <v>576</v>
      </c>
      <c r="E133" s="176">
        <f>'Hazard &amp; Exposure'!S132</f>
        <v>1.3</v>
      </c>
      <c r="F133" s="176">
        <f>'Hazard &amp; Exposure'!T132</f>
        <v>8.8000000000000007</v>
      </c>
      <c r="G133" s="176">
        <f>'Hazard &amp; Exposure'!U132</f>
        <v>6.6</v>
      </c>
      <c r="H133" s="181">
        <f>'Hazard &amp; Exposure'!V132</f>
        <v>5.4</v>
      </c>
      <c r="I133" s="183">
        <f>'Hazard &amp; Exposure'!W132</f>
        <v>6.2</v>
      </c>
      <c r="J133" s="182">
        <f>'Hazard &amp; Exposure'!AC132</f>
        <v>0</v>
      </c>
      <c r="K133" s="181">
        <f>'Hazard &amp; Exposure'!Z132</f>
        <v>9.9</v>
      </c>
      <c r="L133" s="183">
        <f>'Hazard &amp; Exposure'!AD132</f>
        <v>5</v>
      </c>
      <c r="M133" s="183">
        <f t="shared" ref="M133:M138" si="12">ROUND((10-GEOMEAN(((10-I133)/10*9+1),((10-L133)/10*9+1)))/9*10,1)</f>
        <v>5.6</v>
      </c>
      <c r="N133" s="184">
        <f>Vulnerability!F132</f>
        <v>9.4</v>
      </c>
      <c r="O133" s="178">
        <f>Vulnerability!I132</f>
        <v>4.7</v>
      </c>
      <c r="P133" s="185">
        <f>Vulnerability!P132</f>
        <v>2.5</v>
      </c>
      <c r="Q133" s="183">
        <f>Vulnerability!Q132</f>
        <v>6.5</v>
      </c>
      <c r="R133" s="184">
        <f>Vulnerability!V132</f>
        <v>5.2</v>
      </c>
      <c r="S133" s="177">
        <f>Vulnerability!AD132</f>
        <v>3</v>
      </c>
      <c r="T133" s="177">
        <f>Vulnerability!AG132</f>
        <v>7.7</v>
      </c>
      <c r="U133" s="177">
        <f>Vulnerability!AJ132</f>
        <v>7.6</v>
      </c>
      <c r="V133" s="177">
        <f>Vulnerability!AM132</f>
        <v>0.1</v>
      </c>
      <c r="W133" s="177">
        <f>Vulnerability!AP132</f>
        <v>1</v>
      </c>
      <c r="X133" s="185">
        <f>Vulnerability!AQ132</f>
        <v>4.7</v>
      </c>
      <c r="Y133" s="183">
        <f>Vulnerability!AR132</f>
        <v>5</v>
      </c>
      <c r="Z133" s="183">
        <f t="shared" ref="Z133:Z138" si="13">ROUND((10-GEOMEAN(((10-Q133)/10*9+1),((10-Y133)/10*9+1)))/9*10,1)</f>
        <v>5.8</v>
      </c>
      <c r="AA133" s="186">
        <f>'Lack of Coping Capacity'!G132</f>
        <v>9.1999999999999993</v>
      </c>
      <c r="AB133" s="187">
        <f>'Lack of Coping Capacity'!J132</f>
        <v>8</v>
      </c>
      <c r="AC133" s="183">
        <f>'Lack of Coping Capacity'!K132</f>
        <v>8.6</v>
      </c>
      <c r="AD133" s="186">
        <f>'Lack of Coping Capacity'!P132</f>
        <v>9.3000000000000007</v>
      </c>
      <c r="AE133" s="179">
        <f>'Lack of Coping Capacity'!S132</f>
        <v>9.9</v>
      </c>
      <c r="AF133" s="187">
        <f>'Lack of Coping Capacity'!X132</f>
        <v>9.3000000000000007</v>
      </c>
      <c r="AG133" s="183">
        <f>'Lack of Coping Capacity'!Y132</f>
        <v>9.5</v>
      </c>
      <c r="AH133" s="183">
        <f t="shared" ref="AH133:AH138" si="14">ROUND((10-GEOMEAN(((10-AC133)/10*9+1),((10-AG133)/10*9+1)))/9*10,1)</f>
        <v>9.1</v>
      </c>
      <c r="AI133" s="188">
        <f t="shared" ref="AI133:AI138" si="15">ROUND(M133^(1/3)*Z133^(1/3)*AH133^(1/3),1)</f>
        <v>6.7</v>
      </c>
    </row>
    <row r="134" spans="1:35" ht="16.5" customHeight="1" x14ac:dyDescent="0.25">
      <c r="A134" s="141" t="s">
        <v>5</v>
      </c>
      <c r="B134" s="116" t="s">
        <v>448</v>
      </c>
      <c r="C134" s="116" t="s">
        <v>4</v>
      </c>
      <c r="D134" s="98" t="s">
        <v>577</v>
      </c>
      <c r="E134" s="176">
        <f>'Hazard &amp; Exposure'!S133</f>
        <v>2.2000000000000002</v>
      </c>
      <c r="F134" s="176">
        <f>'Hazard &amp; Exposure'!T133</f>
        <v>9.1</v>
      </c>
      <c r="G134" s="176">
        <f>'Hazard &amp; Exposure'!U133</f>
        <v>3.7</v>
      </c>
      <c r="H134" s="181">
        <f>'Hazard &amp; Exposure'!V133</f>
        <v>5.9</v>
      </c>
      <c r="I134" s="183">
        <f>'Hazard &amp; Exposure'!W133</f>
        <v>6</v>
      </c>
      <c r="J134" s="182">
        <f>'Hazard &amp; Exposure'!AC133</f>
        <v>0</v>
      </c>
      <c r="K134" s="181">
        <f>'Hazard &amp; Exposure'!Z133</f>
        <v>9.9</v>
      </c>
      <c r="L134" s="183">
        <f>'Hazard &amp; Exposure'!AD133</f>
        <v>5</v>
      </c>
      <c r="M134" s="183">
        <f t="shared" si="12"/>
        <v>5.5</v>
      </c>
      <c r="N134" s="184">
        <f>Vulnerability!F133</f>
        <v>9.4</v>
      </c>
      <c r="O134" s="178">
        <f>Vulnerability!I133</f>
        <v>4.7</v>
      </c>
      <c r="P134" s="185">
        <f>Vulnerability!P133</f>
        <v>2.5</v>
      </c>
      <c r="Q134" s="183">
        <f>Vulnerability!Q133</f>
        <v>6.5</v>
      </c>
      <c r="R134" s="184">
        <f>Vulnerability!V133</f>
        <v>8.1</v>
      </c>
      <c r="S134" s="177">
        <f>Vulnerability!AD133</f>
        <v>1.8</v>
      </c>
      <c r="T134" s="177">
        <f>Vulnerability!AG133</f>
        <v>7.9</v>
      </c>
      <c r="U134" s="177">
        <f>Vulnerability!AJ133</f>
        <v>6.6</v>
      </c>
      <c r="V134" s="177">
        <f>Vulnerability!AM133</f>
        <v>0.1</v>
      </c>
      <c r="W134" s="177">
        <f>Vulnerability!AP133</f>
        <v>0.2</v>
      </c>
      <c r="X134" s="185">
        <f>Vulnerability!AQ133</f>
        <v>4.2</v>
      </c>
      <c r="Y134" s="183">
        <f>Vulnerability!AR133</f>
        <v>6.5</v>
      </c>
      <c r="Z134" s="183">
        <f t="shared" si="13"/>
        <v>6.5</v>
      </c>
      <c r="AA134" s="186">
        <f>'Lack of Coping Capacity'!G133</f>
        <v>9.1999999999999993</v>
      </c>
      <c r="AB134" s="187">
        <f>'Lack of Coping Capacity'!J133</f>
        <v>8</v>
      </c>
      <c r="AC134" s="183">
        <f>'Lack of Coping Capacity'!K133</f>
        <v>8.6</v>
      </c>
      <c r="AD134" s="186">
        <f>'Lack of Coping Capacity'!P133</f>
        <v>8.8000000000000007</v>
      </c>
      <c r="AE134" s="179">
        <f>'Lack of Coping Capacity'!S133</f>
        <v>9.6999999999999993</v>
      </c>
      <c r="AF134" s="187">
        <f>'Lack of Coping Capacity'!X133</f>
        <v>9.3000000000000007</v>
      </c>
      <c r="AG134" s="183">
        <f>'Lack of Coping Capacity'!Y133</f>
        <v>9.3000000000000007</v>
      </c>
      <c r="AH134" s="183">
        <f t="shared" si="14"/>
        <v>9</v>
      </c>
      <c r="AI134" s="188">
        <f t="shared" si="15"/>
        <v>6.9</v>
      </c>
    </row>
    <row r="135" spans="1:35" ht="16.5" customHeight="1" x14ac:dyDescent="0.25">
      <c r="A135" s="141" t="s">
        <v>5</v>
      </c>
      <c r="B135" s="116" t="s">
        <v>449</v>
      </c>
      <c r="C135" s="116" t="s">
        <v>4</v>
      </c>
      <c r="D135" s="98" t="s">
        <v>578</v>
      </c>
      <c r="E135" s="176">
        <f>'Hazard &amp; Exposure'!S134</f>
        <v>1.9</v>
      </c>
      <c r="F135" s="176">
        <f>'Hazard &amp; Exposure'!T134</f>
        <v>3.8</v>
      </c>
      <c r="G135" s="176">
        <f>'Hazard &amp; Exposure'!U134</f>
        <v>3.9</v>
      </c>
      <c r="H135" s="181">
        <f>'Hazard &amp; Exposure'!V134</f>
        <v>4.0999999999999996</v>
      </c>
      <c r="I135" s="183">
        <f>'Hazard &amp; Exposure'!W134</f>
        <v>3.5</v>
      </c>
      <c r="J135" s="182">
        <f>'Hazard &amp; Exposure'!AC134</f>
        <v>5</v>
      </c>
      <c r="K135" s="181">
        <f>'Hazard &amp; Exposure'!Z134</f>
        <v>9.9</v>
      </c>
      <c r="L135" s="183">
        <f>'Hazard &amp; Exposure'!AD134</f>
        <v>7.5</v>
      </c>
      <c r="M135" s="183">
        <f t="shared" si="12"/>
        <v>5.9</v>
      </c>
      <c r="N135" s="184">
        <f>Vulnerability!F134</f>
        <v>8.8000000000000007</v>
      </c>
      <c r="O135" s="178">
        <f>Vulnerability!I134</f>
        <v>5.7</v>
      </c>
      <c r="P135" s="185">
        <f>Vulnerability!P134</f>
        <v>2.5</v>
      </c>
      <c r="Q135" s="183">
        <f>Vulnerability!Q134</f>
        <v>6.5</v>
      </c>
      <c r="R135" s="184">
        <f>Vulnerability!V134</f>
        <v>0</v>
      </c>
      <c r="S135" s="177">
        <f>Vulnerability!AD134</f>
        <v>3.4</v>
      </c>
      <c r="T135" s="177">
        <f>Vulnerability!AG134</f>
        <v>7.4</v>
      </c>
      <c r="U135" s="177">
        <f>Vulnerability!AJ134</f>
        <v>1.5</v>
      </c>
      <c r="V135" s="177">
        <f>Vulnerability!AM134</f>
        <v>0</v>
      </c>
      <c r="W135" s="177">
        <f>Vulnerability!AP134</f>
        <v>1.7</v>
      </c>
      <c r="X135" s="185">
        <f>Vulnerability!AQ134</f>
        <v>3.3</v>
      </c>
      <c r="Y135" s="183">
        <f>Vulnerability!AR134</f>
        <v>1.8</v>
      </c>
      <c r="Z135" s="183">
        <f t="shared" si="13"/>
        <v>4.5999999999999996</v>
      </c>
      <c r="AA135" s="186">
        <f>'Lack of Coping Capacity'!G134</f>
        <v>9.1999999999999993</v>
      </c>
      <c r="AB135" s="187">
        <f>'Lack of Coping Capacity'!J134</f>
        <v>8</v>
      </c>
      <c r="AC135" s="183">
        <f>'Lack of Coping Capacity'!K134</f>
        <v>8.6</v>
      </c>
      <c r="AD135" s="186">
        <f>'Lack of Coping Capacity'!P134</f>
        <v>9.3000000000000007</v>
      </c>
      <c r="AE135" s="179">
        <f>'Lack of Coping Capacity'!S134</f>
        <v>10</v>
      </c>
      <c r="AF135" s="187">
        <f>'Lack of Coping Capacity'!X134</f>
        <v>7.3</v>
      </c>
      <c r="AG135" s="183">
        <f>'Lack of Coping Capacity'!Y134</f>
        <v>8.9</v>
      </c>
      <c r="AH135" s="183">
        <f t="shared" si="14"/>
        <v>8.8000000000000007</v>
      </c>
      <c r="AI135" s="188">
        <f t="shared" si="15"/>
        <v>6.2</v>
      </c>
    </row>
    <row r="136" spans="1:35" ht="16.5" customHeight="1" x14ac:dyDescent="0.25">
      <c r="A136" s="141" t="s">
        <v>5</v>
      </c>
      <c r="B136" s="116" t="s">
        <v>450</v>
      </c>
      <c r="C136" s="116" t="s">
        <v>4</v>
      </c>
      <c r="D136" s="98" t="s">
        <v>579</v>
      </c>
      <c r="E136" s="176">
        <f>'Hazard &amp; Exposure'!S135</f>
        <v>2.5</v>
      </c>
      <c r="F136" s="176">
        <f>'Hazard &amp; Exposure'!T135</f>
        <v>0</v>
      </c>
      <c r="G136" s="176">
        <f>'Hazard &amp; Exposure'!U135</f>
        <v>0</v>
      </c>
      <c r="H136" s="181">
        <f>'Hazard &amp; Exposure'!V135</f>
        <v>7.1</v>
      </c>
      <c r="I136" s="183">
        <f>'Hazard &amp; Exposure'!W135</f>
        <v>3</v>
      </c>
      <c r="J136" s="182">
        <f>'Hazard &amp; Exposure'!AC135</f>
        <v>6</v>
      </c>
      <c r="K136" s="181">
        <f>'Hazard &amp; Exposure'!Z135</f>
        <v>9.9</v>
      </c>
      <c r="L136" s="183">
        <f>'Hazard &amp; Exposure'!AD135</f>
        <v>8</v>
      </c>
      <c r="M136" s="183">
        <f t="shared" si="12"/>
        <v>6.1</v>
      </c>
      <c r="N136" s="184">
        <f>Vulnerability!F135</f>
        <v>9.4</v>
      </c>
      <c r="O136" s="178">
        <f>Vulnerability!I135</f>
        <v>4.7</v>
      </c>
      <c r="P136" s="185">
        <f>Vulnerability!P135</f>
        <v>2.5</v>
      </c>
      <c r="Q136" s="183">
        <f>Vulnerability!Q135</f>
        <v>6.5</v>
      </c>
      <c r="R136" s="184">
        <f>Vulnerability!V135</f>
        <v>0</v>
      </c>
      <c r="S136" s="177">
        <f>Vulnerability!AD135</f>
        <v>3.7</v>
      </c>
      <c r="T136" s="177">
        <f>Vulnerability!AG135</f>
        <v>5.6</v>
      </c>
      <c r="U136" s="177">
        <f>Vulnerability!AJ135</f>
        <v>6.9</v>
      </c>
      <c r="V136" s="177">
        <f>Vulnerability!AM135</f>
        <v>0</v>
      </c>
      <c r="W136" s="177">
        <f>Vulnerability!AP135</f>
        <v>10</v>
      </c>
      <c r="X136" s="185">
        <f>Vulnerability!AQ135</f>
        <v>6.5</v>
      </c>
      <c r="Y136" s="183">
        <f>Vulnerability!AR135</f>
        <v>4</v>
      </c>
      <c r="Z136" s="183">
        <f t="shared" si="13"/>
        <v>5.4</v>
      </c>
      <c r="AA136" s="186">
        <f>'Lack of Coping Capacity'!G135</f>
        <v>9.1999999999999993</v>
      </c>
      <c r="AB136" s="187">
        <f>'Lack of Coping Capacity'!J135</f>
        <v>8</v>
      </c>
      <c r="AC136" s="183">
        <f>'Lack of Coping Capacity'!K135</f>
        <v>8.6</v>
      </c>
      <c r="AD136" s="186">
        <f>'Lack of Coping Capacity'!P135</f>
        <v>8.9</v>
      </c>
      <c r="AE136" s="179">
        <f>'Lack of Coping Capacity'!S135</f>
        <v>10</v>
      </c>
      <c r="AF136" s="187">
        <f>'Lack of Coping Capacity'!X135</f>
        <v>9.6999999999999993</v>
      </c>
      <c r="AG136" s="183">
        <f>'Lack of Coping Capacity'!Y135</f>
        <v>9.5</v>
      </c>
      <c r="AH136" s="183">
        <f t="shared" si="14"/>
        <v>9.1</v>
      </c>
      <c r="AI136" s="188">
        <f t="shared" si="15"/>
        <v>6.7</v>
      </c>
    </row>
    <row r="137" spans="1:35" ht="16.5" customHeight="1" x14ac:dyDescent="0.25">
      <c r="A137" s="141" t="s">
        <v>5</v>
      </c>
      <c r="B137" s="116" t="s">
        <v>445</v>
      </c>
      <c r="C137" s="116" t="s">
        <v>4</v>
      </c>
      <c r="D137" s="98" t="s">
        <v>574</v>
      </c>
      <c r="E137" s="176" t="str">
        <f>'Hazard &amp; Exposure'!S136</f>
        <v>x</v>
      </c>
      <c r="F137" s="176">
        <f>'Hazard &amp; Exposure'!T136</f>
        <v>9.3000000000000007</v>
      </c>
      <c r="G137" s="176">
        <f>'Hazard &amp; Exposure'!U136</f>
        <v>2.5</v>
      </c>
      <c r="H137" s="181">
        <f>'Hazard &amp; Exposure'!V136</f>
        <v>7.1</v>
      </c>
      <c r="I137" s="183">
        <f>'Hazard &amp; Exposure'!W136</f>
        <v>7.1</v>
      </c>
      <c r="J137" s="182">
        <f>'Hazard &amp; Exposure'!AC136</f>
        <v>4</v>
      </c>
      <c r="K137" s="181">
        <f>'Hazard &amp; Exposure'!Z136</f>
        <v>9.9</v>
      </c>
      <c r="L137" s="183">
        <f>'Hazard &amp; Exposure'!AD136</f>
        <v>7</v>
      </c>
      <c r="M137" s="183">
        <f t="shared" si="12"/>
        <v>7.1</v>
      </c>
      <c r="N137" s="184">
        <f>Vulnerability!F136</f>
        <v>6.7</v>
      </c>
      <c r="O137" s="178">
        <f>Vulnerability!I136</f>
        <v>4.7</v>
      </c>
      <c r="P137" s="185">
        <f>Vulnerability!P136</f>
        <v>2.5</v>
      </c>
      <c r="Q137" s="183">
        <f>Vulnerability!Q136</f>
        <v>5.2</v>
      </c>
      <c r="R137" s="184">
        <f>Vulnerability!V136</f>
        <v>3.7</v>
      </c>
      <c r="S137" s="177">
        <f>Vulnerability!AD136</f>
        <v>4.7</v>
      </c>
      <c r="T137" s="177">
        <f>Vulnerability!AG136</f>
        <v>7.2</v>
      </c>
      <c r="U137" s="177">
        <f>Vulnerability!AJ136</f>
        <v>4.9000000000000004</v>
      </c>
      <c r="V137" s="177">
        <f>Vulnerability!AM136</f>
        <v>0.1</v>
      </c>
      <c r="W137" s="177" t="str">
        <f>Vulnerability!AP136</f>
        <v>x</v>
      </c>
      <c r="X137" s="185">
        <f>Vulnerability!AQ136</f>
        <v>4.7</v>
      </c>
      <c r="Y137" s="183">
        <f>Vulnerability!AR136</f>
        <v>4.2</v>
      </c>
      <c r="Z137" s="183">
        <f t="shared" si="13"/>
        <v>4.7</v>
      </c>
      <c r="AA137" s="186">
        <f>'Lack of Coping Capacity'!G136</f>
        <v>9.1999999999999993</v>
      </c>
      <c r="AB137" s="187">
        <f>'Lack of Coping Capacity'!J136</f>
        <v>8</v>
      </c>
      <c r="AC137" s="183">
        <f>'Lack of Coping Capacity'!K136</f>
        <v>8.6</v>
      </c>
      <c r="AD137" s="186">
        <f>'Lack of Coping Capacity'!P136</f>
        <v>7.3</v>
      </c>
      <c r="AE137" s="179">
        <f>'Lack of Coping Capacity'!S136</f>
        <v>4.0999999999999996</v>
      </c>
      <c r="AF137" s="187">
        <f>'Lack of Coping Capacity'!X136</f>
        <v>7.8</v>
      </c>
      <c r="AG137" s="183">
        <f>'Lack of Coping Capacity'!Y136</f>
        <v>6.4</v>
      </c>
      <c r="AH137" s="183">
        <f t="shared" si="14"/>
        <v>7.7</v>
      </c>
      <c r="AI137" s="188">
        <f t="shared" si="15"/>
        <v>6.4</v>
      </c>
    </row>
    <row r="138" spans="1:35" ht="16.5" customHeight="1" thickBot="1" x14ac:dyDescent="0.3">
      <c r="A138" s="142" t="s">
        <v>5</v>
      </c>
      <c r="B138" s="116" t="s">
        <v>451</v>
      </c>
      <c r="C138" s="143" t="s">
        <v>4</v>
      </c>
      <c r="D138" s="144" t="s">
        <v>580</v>
      </c>
      <c r="E138" s="176">
        <f>'Hazard &amp; Exposure'!S137</f>
        <v>4.7</v>
      </c>
      <c r="F138" s="176">
        <f>'Hazard &amp; Exposure'!T137</f>
        <v>2.6</v>
      </c>
      <c r="G138" s="176">
        <f>'Hazard &amp; Exposure'!U137</f>
        <v>5.9</v>
      </c>
      <c r="H138" s="181">
        <f>'Hazard &amp; Exposure'!V137</f>
        <v>5.9</v>
      </c>
      <c r="I138" s="183">
        <f>'Hazard &amp; Exposure'!W137</f>
        <v>4.9000000000000004</v>
      </c>
      <c r="J138" s="182">
        <f>'Hazard &amp; Exposure'!AC137</f>
        <v>4</v>
      </c>
      <c r="K138" s="181">
        <f>'Hazard &amp; Exposure'!Z137</f>
        <v>9.9</v>
      </c>
      <c r="L138" s="183">
        <f>'Hazard &amp; Exposure'!AD137</f>
        <v>7</v>
      </c>
      <c r="M138" s="183">
        <f t="shared" si="12"/>
        <v>6.1</v>
      </c>
      <c r="N138" s="184">
        <f>Vulnerability!F137</f>
        <v>9.4</v>
      </c>
      <c r="O138" s="178">
        <f>Vulnerability!I137</f>
        <v>4.7</v>
      </c>
      <c r="P138" s="185">
        <f>Vulnerability!P137</f>
        <v>2.5</v>
      </c>
      <c r="Q138" s="183">
        <f>Vulnerability!Q137</f>
        <v>6.5</v>
      </c>
      <c r="R138" s="184">
        <f>Vulnerability!V137</f>
        <v>8.4</v>
      </c>
      <c r="S138" s="177">
        <f>Vulnerability!AD137</f>
        <v>2.9</v>
      </c>
      <c r="T138" s="177">
        <f>Vulnerability!AG137</f>
        <v>6.9</v>
      </c>
      <c r="U138" s="177">
        <f>Vulnerability!AJ137</f>
        <v>7.4</v>
      </c>
      <c r="V138" s="177">
        <f>Vulnerability!AM137</f>
        <v>10</v>
      </c>
      <c r="W138" s="177">
        <f>Vulnerability!AP137</f>
        <v>1.9</v>
      </c>
      <c r="X138" s="185">
        <f>Vulnerability!AQ137</f>
        <v>6.9</v>
      </c>
      <c r="Y138" s="183">
        <f>Vulnerability!AR137</f>
        <v>7.7</v>
      </c>
      <c r="Z138" s="183">
        <f t="shared" si="13"/>
        <v>7.1</v>
      </c>
      <c r="AA138" s="186">
        <f>'Lack of Coping Capacity'!G137</f>
        <v>9.1999999999999993</v>
      </c>
      <c r="AB138" s="187">
        <f>'Lack of Coping Capacity'!J137</f>
        <v>8</v>
      </c>
      <c r="AC138" s="183">
        <f>'Lack of Coping Capacity'!K137</f>
        <v>8.6</v>
      </c>
      <c r="AD138" s="186">
        <f>'Lack of Coping Capacity'!P137</f>
        <v>9.4</v>
      </c>
      <c r="AE138" s="179">
        <f>'Lack of Coping Capacity'!S137</f>
        <v>10</v>
      </c>
      <c r="AF138" s="187">
        <f>'Lack of Coping Capacity'!X137</f>
        <v>9.9</v>
      </c>
      <c r="AG138" s="183">
        <f>'Lack of Coping Capacity'!Y137</f>
        <v>9.8000000000000007</v>
      </c>
      <c r="AH138" s="183">
        <f t="shared" si="14"/>
        <v>9.3000000000000007</v>
      </c>
      <c r="AI138" s="188">
        <f t="shared" si="15"/>
        <v>7.4</v>
      </c>
    </row>
  </sheetData>
  <autoFilter ref="A3:AI3" xr:uid="{00000000-0009-0000-0000-000002000000}">
    <sortState xmlns:xlrd2="http://schemas.microsoft.com/office/spreadsheetml/2017/richdata2" ref="A4:AI135">
      <sortCondition descending="1" ref="AI3"/>
    </sortState>
  </autoFilter>
  <sortState xmlns:xlrd2="http://schemas.microsoft.com/office/spreadsheetml/2017/richdata2"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workbookViewId="0">
      <pane xSplit="2" ySplit="2" topLeftCell="L126" activePane="bottomRight" state="frozen"/>
      <selection activeCell="AD123" sqref="AD123"/>
      <selection pane="topRight" activeCell="AD123" sqref="AD123"/>
      <selection pane="bottomLeft" activeCell="AD123" sqref="AD123"/>
      <selection pane="bottomRight" activeCell="L136" sqref="L136"/>
    </sheetView>
  </sheetViews>
  <sheetFormatPr defaultColWidth="9.140625" defaultRowHeight="15" x14ac:dyDescent="0.25"/>
  <cols>
    <col min="1" max="1" width="49.42578125" style="8" bestFit="1" customWidth="1"/>
    <col min="2" max="3" width="9.140625" style="8"/>
    <col min="4" max="10" width="11.7109375" style="24" customWidth="1"/>
    <col min="11" max="11" width="10.140625" style="25" customWidth="1"/>
    <col min="12" max="12" width="10.140625" style="26" customWidth="1"/>
    <col min="13" max="13" width="10.7109375" style="24" bestFit="1" customWidth="1"/>
    <col min="14" max="17" width="10.7109375" style="24" customWidth="1"/>
    <col min="18" max="18" width="11.7109375" style="24" bestFit="1" customWidth="1"/>
    <col min="19" max="22" width="11.7109375" style="24" customWidth="1"/>
    <col min="23" max="16384" width="9.140625" style="8"/>
  </cols>
  <sheetData>
    <row r="1" spans="1:30" x14ac:dyDescent="0.2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s="11" customFormat="1" ht="125.25" customHeight="1" thickBot="1" x14ac:dyDescent="0.3">
      <c r="A2" s="11" t="s">
        <v>32</v>
      </c>
      <c r="B2" s="28" t="s">
        <v>44</v>
      </c>
      <c r="C2" s="79" t="s">
        <v>582</v>
      </c>
      <c r="D2" s="31" t="s">
        <v>102</v>
      </c>
      <c r="E2" s="31" t="s">
        <v>611</v>
      </c>
      <c r="F2" s="56" t="s">
        <v>668</v>
      </c>
      <c r="G2" s="57" t="s">
        <v>669</v>
      </c>
      <c r="H2" s="130" t="s">
        <v>670</v>
      </c>
      <c r="I2" s="32" t="s">
        <v>657</v>
      </c>
      <c r="J2" s="31" t="s">
        <v>697</v>
      </c>
      <c r="K2" s="56" t="s">
        <v>103</v>
      </c>
      <c r="L2" s="57" t="s">
        <v>76</v>
      </c>
      <c r="M2" s="31" t="s">
        <v>103</v>
      </c>
      <c r="N2" s="31" t="s">
        <v>76</v>
      </c>
      <c r="O2" s="31" t="s">
        <v>696</v>
      </c>
      <c r="P2" s="152" t="s">
        <v>698</v>
      </c>
      <c r="Q2" s="152" t="s">
        <v>699</v>
      </c>
      <c r="R2" s="32" t="s">
        <v>588</v>
      </c>
      <c r="S2" s="33" t="s">
        <v>611</v>
      </c>
      <c r="T2" s="33" t="s">
        <v>104</v>
      </c>
      <c r="U2" s="33" t="s">
        <v>657</v>
      </c>
      <c r="V2" s="33" t="s">
        <v>700</v>
      </c>
      <c r="W2" s="34" t="s">
        <v>671</v>
      </c>
      <c r="X2" s="32" t="s">
        <v>703</v>
      </c>
      <c r="Y2" s="32" t="s">
        <v>704</v>
      </c>
      <c r="Z2" s="154" t="s">
        <v>705</v>
      </c>
      <c r="AA2" s="192" t="s">
        <v>105</v>
      </c>
      <c r="AB2" s="32" t="s">
        <v>583</v>
      </c>
      <c r="AC2" s="33" t="s">
        <v>589</v>
      </c>
      <c r="AD2" s="34" t="s">
        <v>672</v>
      </c>
    </row>
    <row r="3" spans="1:30" s="11" customFormat="1" x14ac:dyDescent="0.25">
      <c r="A3" s="11" t="s">
        <v>331</v>
      </c>
      <c r="B3" s="29" t="s">
        <v>0</v>
      </c>
      <c r="C3" s="29" t="s">
        <v>581</v>
      </c>
      <c r="D3" s="4">
        <f>ROUND(IF('Indicator Data'!G5=0,0,IF(LOG('Indicator Data'!G5)&gt;D$139,10,IF(LOG('Indicator Data'!G5)&lt;D$140,0,10-(D$139-LOG('Indicator Data'!G5))/(D$139-D$140)*10))),1)</f>
        <v>6.1</v>
      </c>
      <c r="E3" s="4">
        <f>IF('Indicator Data'!D5="No data","x",ROUND(IF(('Indicator Data'!D5)&gt;E$139,10,IF(('Indicator Data'!D5)&lt;E$140,0,10-(E$139-('Indicator Data'!D5))/(E$139-E$140)*10)),1))</f>
        <v>0.9</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1.4184155638781056E-2</v>
      </c>
      <c r="M3" s="4">
        <f>ROUND(IF(K3&gt;M$139,10,IF(K3&lt;M$140,0,10-(M$139-K3)/(M$139-M$140)*10)),1)</f>
        <v>2.7</v>
      </c>
      <c r="N3" s="4">
        <f>ROUND(IF(L3&gt;N$139,10,IF(L3&lt;N$140,0,10-(N$139-L3)/(N$139-N$140)*10)),1)</f>
        <v>4.7</v>
      </c>
      <c r="O3" s="4">
        <f>ROUND(IF('Indicator Data'!J5=0,0,IF('Indicator Data'!J5&gt;O$139,10,IF('Indicator Data'!J5&lt;O$140,0,10-(O$139-'Indicator Data'!J5)/(O$139-O$140)*10))),1)</f>
        <v>5.7</v>
      </c>
      <c r="P3" s="153">
        <f>ROUND((10-GEOMEAN(((10-N3)/10*9+1),((10-J3)/10*9+1)))/9*10,1)</f>
        <v>8.4</v>
      </c>
      <c r="Q3" s="153">
        <f>ROUND(AVERAGE(P3,O3),1)</f>
        <v>7.1</v>
      </c>
      <c r="R3" s="4">
        <f>IF('Indicator Data'!H5="No data","x",ROUND(IF('Indicator Data'!H5=0,0,IF('Indicator Data'!H5&gt;R$139,10,IF('Indicator Data'!H5&lt;R$140,0,10-(R$139-'Indicator Data'!H5)/(R$139-R$140)*10))),1))</f>
        <v>4.7</v>
      </c>
      <c r="S3" s="6">
        <f>E3</f>
        <v>0.9</v>
      </c>
      <c r="T3" s="6">
        <f>ROUND((10-GEOMEAN(((10-D3)/10*9+1),((10-M3)/10*9+1)))/9*10,1)</f>
        <v>4.5999999999999996</v>
      </c>
      <c r="U3" s="6">
        <f>I3</f>
        <v>8.1999999999999993</v>
      </c>
      <c r="V3" s="6">
        <f>ROUND(AVERAGE(Q3,R3),1)</f>
        <v>5.9</v>
      </c>
      <c r="W3" s="14">
        <f>IF(S3="x",ROUND((10-GEOMEAN(((10-T3)/10*9+1),((10-U3)/10*9+1),((10-V3)/10*9+1)))/9*10,1),ROUND((10-GEOMEAN(((10-S3)/10*9+1),((10-T3)/10*9+1),((10-U3)/10*9+1),((10-V3)/10*9+1)))/9*10,1))</f>
        <v>5.5</v>
      </c>
      <c r="X3" s="4">
        <f>ROUND(IF('Indicator Data'!M5=0,0,IF('Indicator Data'!M5&gt;X$139,10,IF('Indicator Data'!M5&lt;X$140,0,10-(X$139-'Indicator Data'!M5)/(X$139-X$140)*10))),1)</f>
        <v>5.9</v>
      </c>
      <c r="Y3" s="4">
        <f>ROUND(IF('Indicator Data'!N5=0,0,IF('Indicator Data'!N5&gt;Y$139,10,IF('Indicator Data'!N5&lt;Y$140,0,10-(Y$139-'Indicator Data'!N5)/(Y$139-Y$140)*10))),1)</f>
        <v>1</v>
      </c>
      <c r="Z3" s="6">
        <f>ROUND((10-GEOMEAN(((10-X3)/10*9+1),((10-Y3)/10*9+1)))/9*10,1)</f>
        <v>3.9</v>
      </c>
      <c r="AA3" s="6">
        <f>IF('Indicator Data'!K5=5,10,IF('Indicator Data'!K5=4,8,IF('Indicator Data'!K5=3,5,IF('Indicator Data'!K5=2,2,IF('Indicator Data'!K5=1,1,0)))))</f>
        <v>0</v>
      </c>
      <c r="AB3" s="191">
        <f>IF('Indicator Data'!L5="No data","x",IF('Indicator Data'!L5&gt;1000,10,IF('Indicator Data'!L5&gt;=500,9,IF('Indicator Data'!L5&gt;=240,8,IF('Indicator Data'!L5&gt;=120,7,IF('Indicator Data'!L5&gt;=60,6,IF('Indicator Data'!L5&gt;=20,5,IF('Indicator Data'!L5&gt;=1,4,0))))))))</f>
        <v>5</v>
      </c>
      <c r="AC3" s="6">
        <f>ROUND(IF(AB3="x",AA3,IF(AB3&gt;AA3,AB3,AA3)),1)</f>
        <v>5</v>
      </c>
      <c r="AD3" s="7">
        <f>ROUND(IF(AC3&gt;=8,AC3,AVERAGE(Z3,AC3)),1)</f>
        <v>4.5</v>
      </c>
    </row>
    <row r="4" spans="1:30" s="11" customFormat="1" x14ac:dyDescent="0.25">
      <c r="A4" s="11" t="s">
        <v>332</v>
      </c>
      <c r="B4" s="29" t="s">
        <v>0</v>
      </c>
      <c r="C4" s="29" t="s">
        <v>452</v>
      </c>
      <c r="D4" s="4">
        <f>ROUND(IF('Indicator Data'!G6=0,0,IF(LOG('Indicator Data'!G6)&gt;D$139,10,IF(LOG('Indicator Data'!G6)&lt;D$140,0,10-(D$139-LOG('Indicator Data'!G6))/(D$139-D$140)*10))),1)</f>
        <v>2.8</v>
      </c>
      <c r="E4" s="4">
        <f>IF('Indicator Data'!D6="No data","x",ROUND(IF(('Indicator Data'!D6)&gt;E$139,10,IF(('Indicator Data'!D6)&lt;E$140,0,10-(E$139-('Indicator Data'!D6))/(E$139-E$140)*10)),1))</f>
        <v>0.3</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1.4184155638781056E-2</v>
      </c>
      <c r="M4" s="4">
        <f t="shared" ref="M4:M67" si="2">ROUND(IF(K4&gt;M$139,10,IF(K4&lt;M$140,0,10-(M$139-K4)/(M$139-M$140)*10)),1)</f>
        <v>0.6</v>
      </c>
      <c r="N4" s="4">
        <f t="shared" ref="N4:N67" si="3">ROUND(IF(L4&gt;N$139,10,IF(L4&lt;N$140,0,10-(N$139-L4)/(N$139-N$140)*10)),1)</f>
        <v>4.7</v>
      </c>
      <c r="O4" s="4">
        <f>ROUND(IF('Indicator Data'!J6=0,0,IF('Indicator Data'!J6&gt;O$139,10,IF('Indicator Data'!J6&lt;O$140,0,10-(O$139-'Indicator Data'!J6)/(O$139-O$140)*10))),1)</f>
        <v>5.7</v>
      </c>
      <c r="P4" s="153">
        <f t="shared" ref="P4:P67" si="4">ROUND((10-GEOMEAN(((10-N4)/10*9+1),((10-J4)/10*9+1)))/9*10,1)</f>
        <v>8.4</v>
      </c>
      <c r="Q4" s="153">
        <f t="shared" ref="Q4:Q67" si="5">ROUND(AVERAGE(P4,O4),1)</f>
        <v>7.1</v>
      </c>
      <c r="R4" s="4">
        <f>IF('Indicator Data'!H6="No data","x",ROUND(IF('Indicator Data'!H6=0,0,IF('Indicator Data'!H6&gt;R$139,10,IF('Indicator Data'!H6&lt;R$140,0,10-(R$139-'Indicator Data'!H6)/(R$139-R$140)*10))),1))</f>
        <v>1</v>
      </c>
      <c r="S4" s="6">
        <f t="shared" ref="S4:S67" si="6">E4</f>
        <v>0.3</v>
      </c>
      <c r="T4" s="6">
        <f t="shared" ref="T4:T67" si="7">ROUND((10-GEOMEAN(((10-D4)/10*9+1),((10-M4)/10*9+1)))/9*10,1)</f>
        <v>1.8</v>
      </c>
      <c r="U4" s="6">
        <f t="shared" ref="U4:U67" si="8">I4</f>
        <v>1.4</v>
      </c>
      <c r="V4" s="6">
        <f t="shared" ref="V4:V67" si="9">ROUND(AVERAGE(Q4,R4),1)</f>
        <v>4.0999999999999996</v>
      </c>
      <c r="W4" s="14">
        <f t="shared" ref="W4:W67" si="10">IF(S4="x",ROUND((10-GEOMEAN(((10-T4)/10*9+1),((10-U4)/10*9+1),((10-V4)/10*9+1)))/9*10,1),ROUND((10-GEOMEAN(((10-S4)/10*9+1),((10-T4)/10*9+1),((10-U4)/10*9+1),((10-V4)/10*9+1)))/9*10,1))</f>
        <v>2</v>
      </c>
      <c r="X4" s="4">
        <f>ROUND(IF('Indicator Data'!M6=0,0,IF('Indicator Data'!M6&gt;X$139,10,IF('Indicator Data'!M6&lt;X$140,0,10-(X$139-'Indicator Data'!M6)/(X$139-X$140)*10))),1)</f>
        <v>5.9</v>
      </c>
      <c r="Y4" s="4">
        <f>ROUND(IF('Indicator Data'!N6=0,0,IF('Indicator Data'!N6&gt;Y$139,10,IF('Indicator Data'!N6&lt;Y$140,0,10-(Y$139-'Indicator Data'!N6)/(Y$139-Y$140)*10))),1)</f>
        <v>1</v>
      </c>
      <c r="Z4" s="6">
        <f t="shared" ref="Z4:Z67" si="11">ROUND((10-GEOMEAN(((10-X4)/10*9+1),((10-Y4)/10*9+1)))/9*10,1)</f>
        <v>3.9</v>
      </c>
      <c r="AA4" s="6">
        <f>IF('Indicator Data'!K6=5,10,IF('Indicator Data'!K6=4,8,IF('Indicator Data'!K6=3,5,IF('Indicator Data'!K6=2,2,IF('Indicator Data'!K6=1,1,0)))))</f>
        <v>0</v>
      </c>
      <c r="AB4" s="191">
        <f>IF('Indicator Data'!L6="No data","x",IF('Indicator Data'!L6&gt;1000,10,IF('Indicator Data'!L6&gt;=500,9,IF('Indicator Data'!L6&gt;=240,8,IF('Indicator Data'!L6&gt;=120,7,IF('Indicator Data'!L6&gt;=60,6,IF('Indicator Data'!L6&gt;=20,5,IF('Indicator Data'!L6&gt;=1,4,0))))))))</f>
        <v>4</v>
      </c>
      <c r="AC4" s="6">
        <f t="shared" ref="AC4:AC67" si="12">ROUND(IF(AB4="x",AA4,IF(AB4&gt;AA4,AB4,AA4)),1)</f>
        <v>4</v>
      </c>
      <c r="AD4" s="7">
        <f t="shared" ref="AD4:AD67" si="13">ROUND(IF(AC4&gt;=8,AC4,AVERAGE(Z4,AC4)),1)</f>
        <v>4</v>
      </c>
    </row>
    <row r="5" spans="1:30" s="11" customFormat="1" x14ac:dyDescent="0.25">
      <c r="A5" s="11" t="s">
        <v>333</v>
      </c>
      <c r="B5" s="30" t="s">
        <v>0</v>
      </c>
      <c r="C5" s="30" t="s">
        <v>453</v>
      </c>
      <c r="D5" s="4">
        <f>ROUND(IF('Indicator Data'!G7=0,0,IF(LOG('Indicator Data'!G7)&gt;D$139,10,IF(LOG('Indicator Data'!G7)&lt;D$140,0,10-(D$139-LOG('Indicator Data'!G7))/(D$139-D$140)*10))),1)</f>
        <v>0.7</v>
      </c>
      <c r="E5" s="4">
        <f>IF('Indicator Data'!D7="No data","x",ROUND(IF(('Indicator Data'!D7)&gt;E$139,10,IF(('Indicator Data'!D7)&lt;E$140,0,10-(E$139-('Indicator Data'!D7))/(E$139-E$140)*10)),1))</f>
        <v>1.3</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1.4184155638781056E-2</v>
      </c>
      <c r="M5" s="4">
        <f t="shared" si="2"/>
        <v>0</v>
      </c>
      <c r="N5" s="4">
        <f t="shared" si="3"/>
        <v>4.7</v>
      </c>
      <c r="O5" s="4">
        <f>ROUND(IF('Indicator Data'!J7=0,0,IF('Indicator Data'!J7&gt;O$139,10,IF('Indicator Data'!J7&lt;O$140,0,10-(O$139-'Indicator Data'!J7)/(O$139-O$140)*10))),1)</f>
        <v>5.7</v>
      </c>
      <c r="P5" s="153">
        <f t="shared" si="4"/>
        <v>8.4</v>
      </c>
      <c r="Q5" s="153">
        <f t="shared" si="5"/>
        <v>7.1</v>
      </c>
      <c r="R5" s="4">
        <f>IF('Indicator Data'!H7="No data","x",ROUND(IF('Indicator Data'!H7=0,0,IF('Indicator Data'!H7&gt;R$139,10,IF('Indicator Data'!H7&lt;R$140,0,10-(R$139-'Indicator Data'!H7)/(R$139-R$140)*10))),1))</f>
        <v>3.7</v>
      </c>
      <c r="S5" s="6">
        <f t="shared" si="6"/>
        <v>1.3</v>
      </c>
      <c r="T5" s="6">
        <f t="shared" si="7"/>
        <v>0.4</v>
      </c>
      <c r="U5" s="6">
        <f t="shared" si="8"/>
        <v>1.7</v>
      </c>
      <c r="V5" s="6">
        <f t="shared" si="9"/>
        <v>5.4</v>
      </c>
      <c r="W5" s="14">
        <f t="shared" si="10"/>
        <v>2.4</v>
      </c>
      <c r="X5" s="4">
        <f>ROUND(IF('Indicator Data'!M7=0,0,IF('Indicator Data'!M7&gt;X$139,10,IF('Indicator Data'!M7&lt;X$140,0,10-(X$139-'Indicator Data'!M7)/(X$139-X$140)*10))),1)</f>
        <v>5.9</v>
      </c>
      <c r="Y5" s="4">
        <f>ROUND(IF('Indicator Data'!N7=0,0,IF('Indicator Data'!N7&gt;Y$139,10,IF('Indicator Data'!N7&lt;Y$140,0,10-(Y$139-'Indicator Data'!N7)/(Y$139-Y$140)*10))),1)</f>
        <v>1</v>
      </c>
      <c r="Z5" s="6">
        <f t="shared" si="11"/>
        <v>3.9</v>
      </c>
      <c r="AA5" s="6">
        <f>IF('Indicator Data'!K7=5,10,IF('Indicator Data'!K7=4,8,IF('Indicator Data'!K7=3,5,IF('Indicator Data'!K7=2,2,IF('Indicator Data'!K7=1,1,0)))))</f>
        <v>5</v>
      </c>
      <c r="AB5" s="191">
        <f>IF('Indicator Data'!L7="No data","x",IF('Indicator Data'!L7&gt;1000,10,IF('Indicator Data'!L7&gt;=500,9,IF('Indicator Data'!L7&gt;=240,8,IF('Indicator Data'!L7&gt;=120,7,IF('Indicator Data'!L7&gt;=60,6,IF('Indicator Data'!L7&gt;=20,5,IF('Indicator Data'!L7&gt;=1,4,0))))))))</f>
        <v>4</v>
      </c>
      <c r="AC5" s="6">
        <f t="shared" si="12"/>
        <v>5</v>
      </c>
      <c r="AD5" s="7">
        <f t="shared" si="13"/>
        <v>4.5</v>
      </c>
    </row>
    <row r="6" spans="1:30" s="11" customFormat="1" x14ac:dyDescent="0.25">
      <c r="A6" s="11" t="s">
        <v>334</v>
      </c>
      <c r="B6" s="30" t="s">
        <v>0</v>
      </c>
      <c r="C6" s="30" t="s">
        <v>454</v>
      </c>
      <c r="D6" s="4">
        <f>ROUND(IF('Indicator Data'!G8=0,0,IF(LOG('Indicator Data'!G8)&gt;D$139,10,IF(LOG('Indicator Data'!G8)&lt;D$140,0,10-(D$139-LOG('Indicator Data'!G8))/(D$139-D$140)*10))),1)</f>
        <v>6.1</v>
      </c>
      <c r="E6" s="4">
        <f>IF('Indicator Data'!D8="No data","x",ROUND(IF(('Indicator Data'!D8)&gt;E$139,10,IF(('Indicator Data'!D8)&lt;E$140,0,10-(E$139-('Indicator Data'!D8))/(E$139-E$140)*10)),1))</f>
        <v>1.3</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1.4184155638781056E-2</v>
      </c>
      <c r="M6" s="4">
        <f t="shared" si="2"/>
        <v>3.2</v>
      </c>
      <c r="N6" s="4">
        <f t="shared" si="3"/>
        <v>4.7</v>
      </c>
      <c r="O6" s="4">
        <f>ROUND(IF('Indicator Data'!J8=0,0,IF('Indicator Data'!J8&gt;O$139,10,IF('Indicator Data'!J8&lt;O$140,0,10-(O$139-'Indicator Data'!J8)/(O$139-O$140)*10))),1)</f>
        <v>5.7</v>
      </c>
      <c r="P6" s="153">
        <f t="shared" si="4"/>
        <v>8.4</v>
      </c>
      <c r="Q6" s="153">
        <f t="shared" si="5"/>
        <v>7.1</v>
      </c>
      <c r="R6" s="4">
        <f>IF('Indicator Data'!H8="No data","x",ROUND(IF('Indicator Data'!H8=0,0,IF('Indicator Data'!H8&gt;R$139,10,IF('Indicator Data'!H8&lt;R$140,0,10-(R$139-'Indicator Data'!H8)/(R$139-R$140)*10))),1))</f>
        <v>3.7</v>
      </c>
      <c r="S6" s="6">
        <f t="shared" si="6"/>
        <v>1.3</v>
      </c>
      <c r="T6" s="6">
        <f t="shared" si="7"/>
        <v>4.8</v>
      </c>
      <c r="U6" s="6">
        <f t="shared" si="8"/>
        <v>4.3</v>
      </c>
      <c r="V6" s="6">
        <f t="shared" si="9"/>
        <v>5.4</v>
      </c>
      <c r="W6" s="14">
        <f t="shared" si="10"/>
        <v>4.0999999999999996</v>
      </c>
      <c r="X6" s="4">
        <f>ROUND(IF('Indicator Data'!M8=0,0,IF('Indicator Data'!M8&gt;X$139,10,IF('Indicator Data'!M8&lt;X$140,0,10-(X$139-'Indicator Data'!M8)/(X$139-X$140)*10))),1)</f>
        <v>5.9</v>
      </c>
      <c r="Y6" s="4">
        <f>ROUND(IF('Indicator Data'!N8=0,0,IF('Indicator Data'!N8&gt;Y$139,10,IF('Indicator Data'!N8&lt;Y$140,0,10-(Y$139-'Indicator Data'!N8)/(Y$139-Y$140)*10))),1)</f>
        <v>1</v>
      </c>
      <c r="Z6" s="6">
        <f t="shared" si="11"/>
        <v>3.9</v>
      </c>
      <c r="AA6" s="6">
        <f>IF('Indicator Data'!K8=5,10,IF('Indicator Data'!K8=4,8,IF('Indicator Data'!K8=3,5,IF('Indicator Data'!K8=2,2,IF('Indicator Data'!K8=1,1,0)))))</f>
        <v>0</v>
      </c>
      <c r="AB6" s="191">
        <f>IF('Indicator Data'!L8="No data","x",IF('Indicator Data'!L8&gt;1000,10,IF('Indicator Data'!L8&gt;=500,9,IF('Indicator Data'!L8&gt;=240,8,IF('Indicator Data'!L8&gt;=120,7,IF('Indicator Data'!L8&gt;=60,6,IF('Indicator Data'!L8&gt;=20,5,IF('Indicator Data'!L8&gt;=1,4,0))))))))</f>
        <v>5</v>
      </c>
      <c r="AC6" s="6">
        <f t="shared" si="12"/>
        <v>5</v>
      </c>
      <c r="AD6" s="7">
        <f t="shared" si="13"/>
        <v>4.5</v>
      </c>
    </row>
    <row r="7" spans="1:30" s="11" customFormat="1" x14ac:dyDescent="0.25">
      <c r="A7" s="11" t="s">
        <v>335</v>
      </c>
      <c r="B7" s="30" t="s">
        <v>0</v>
      </c>
      <c r="C7" s="30" t="s">
        <v>455</v>
      </c>
      <c r="D7" s="4">
        <f>ROUND(IF('Indicator Data'!G9=0,0,IF(LOG('Indicator Data'!G9)&gt;D$139,10,IF(LOG('Indicator Data'!G9)&lt;D$140,0,10-(D$139-LOG('Indicator Data'!G9))/(D$139-D$140)*10))),1)</f>
        <v>6.6</v>
      </c>
      <c r="E7" s="4">
        <f>IF('Indicator Data'!D9="No data","x",ROUND(IF(('Indicator Data'!D9)&gt;E$139,10,IF(('Indicator Data'!D9)&lt;E$140,0,10-(E$139-('Indicator Data'!D9))/(E$139-E$140)*10)),1))</f>
        <v>3.1</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1.4184155638781056E-2</v>
      </c>
      <c r="M7" s="4">
        <f t="shared" si="2"/>
        <v>4.2</v>
      </c>
      <c r="N7" s="4">
        <f t="shared" si="3"/>
        <v>4.7</v>
      </c>
      <c r="O7" s="4">
        <f>ROUND(IF('Indicator Data'!J9=0,0,IF('Indicator Data'!J9&gt;O$139,10,IF('Indicator Data'!J9&lt;O$140,0,10-(O$139-'Indicator Data'!J9)/(O$139-O$140)*10))),1)</f>
        <v>5.7</v>
      </c>
      <c r="P7" s="153">
        <f t="shared" si="4"/>
        <v>8.4</v>
      </c>
      <c r="Q7" s="153">
        <f t="shared" si="5"/>
        <v>7.1</v>
      </c>
      <c r="R7" s="4">
        <f>IF('Indicator Data'!H9="No data","x",ROUND(IF('Indicator Data'!H9=0,0,IF('Indicator Data'!H9&gt;R$139,10,IF('Indicator Data'!H9&lt;R$140,0,10-(R$139-'Indicator Data'!H9)/(R$139-R$140)*10))),1))</f>
        <v>4.7</v>
      </c>
      <c r="S7" s="6">
        <f t="shared" si="6"/>
        <v>3.1</v>
      </c>
      <c r="T7" s="6">
        <f t="shared" si="7"/>
        <v>5.5</v>
      </c>
      <c r="U7" s="6">
        <f t="shared" si="8"/>
        <v>8.6</v>
      </c>
      <c r="V7" s="6">
        <f t="shared" si="9"/>
        <v>5.9</v>
      </c>
      <c r="W7" s="14">
        <f t="shared" si="10"/>
        <v>6.2</v>
      </c>
      <c r="X7" s="4">
        <f>ROUND(IF('Indicator Data'!M9=0,0,IF('Indicator Data'!M9&gt;X$139,10,IF('Indicator Data'!M9&lt;X$140,0,10-(X$139-'Indicator Data'!M9)/(X$139-X$140)*10))),1)</f>
        <v>5.9</v>
      </c>
      <c r="Y7" s="4">
        <f>ROUND(IF('Indicator Data'!N9=0,0,IF('Indicator Data'!N9&gt;Y$139,10,IF('Indicator Data'!N9&lt;Y$140,0,10-(Y$139-'Indicator Data'!N9)/(Y$139-Y$140)*10))),1)</f>
        <v>1</v>
      </c>
      <c r="Z7" s="6">
        <f t="shared" si="11"/>
        <v>3.9</v>
      </c>
      <c r="AA7" s="6">
        <f>IF('Indicator Data'!K9=5,10,IF('Indicator Data'!K9=4,8,IF('Indicator Data'!K9=3,5,IF('Indicator Data'!K9=2,2,IF('Indicator Data'!K9=1,1,0)))))</f>
        <v>0</v>
      </c>
      <c r="AB7" s="191">
        <f>IF('Indicator Data'!L9="No data","x",IF('Indicator Data'!L9&gt;1000,10,IF('Indicator Data'!L9&gt;=500,9,IF('Indicator Data'!L9&gt;=240,8,IF('Indicator Data'!L9&gt;=120,7,IF('Indicator Data'!L9&gt;=60,6,IF('Indicator Data'!L9&gt;=20,5,IF('Indicator Data'!L9&gt;=1,4,0))))))))</f>
        <v>7</v>
      </c>
      <c r="AC7" s="6">
        <f t="shared" si="12"/>
        <v>7</v>
      </c>
      <c r="AD7" s="7">
        <f t="shared" si="13"/>
        <v>5.5</v>
      </c>
    </row>
    <row r="8" spans="1:30" s="11" customFormat="1" x14ac:dyDescent="0.25">
      <c r="A8" s="11" t="s">
        <v>336</v>
      </c>
      <c r="B8" s="30" t="s">
        <v>0</v>
      </c>
      <c r="C8" s="30" t="s">
        <v>456</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2.2000000000000002</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1.4184155638781056E-2</v>
      </c>
      <c r="M8" s="4">
        <f t="shared" si="2"/>
        <v>1.4</v>
      </c>
      <c r="N8" s="4">
        <f t="shared" si="3"/>
        <v>4.7</v>
      </c>
      <c r="O8" s="4">
        <f>ROUND(IF('Indicator Data'!J10=0,0,IF('Indicator Data'!J10&gt;O$139,10,IF('Indicator Data'!J10&lt;O$140,0,10-(O$139-'Indicator Data'!J10)/(O$139-O$140)*10))),1)</f>
        <v>5.7</v>
      </c>
      <c r="P8" s="153">
        <f t="shared" si="4"/>
        <v>8.4</v>
      </c>
      <c r="Q8" s="153">
        <f t="shared" si="5"/>
        <v>7.1</v>
      </c>
      <c r="R8" s="4">
        <f>IF('Indicator Data'!H10="No data","x",ROUND(IF('Indicator Data'!H10=0,0,IF('Indicator Data'!H10&gt;R$139,10,IF('Indicator Data'!H10&lt;R$140,0,10-(R$139-'Indicator Data'!H10)/(R$139-R$140)*10))),1))</f>
        <v>4.7</v>
      </c>
      <c r="S8" s="6">
        <f t="shared" si="6"/>
        <v>2.2000000000000002</v>
      </c>
      <c r="T8" s="6">
        <f t="shared" si="7"/>
        <v>3.3</v>
      </c>
      <c r="U8" s="6">
        <f t="shared" si="8"/>
        <v>6.5</v>
      </c>
      <c r="V8" s="6">
        <f t="shared" si="9"/>
        <v>5.9</v>
      </c>
      <c r="W8" s="14">
        <f t="shared" si="10"/>
        <v>4.7</v>
      </c>
      <c r="X8" s="4">
        <f>ROUND(IF('Indicator Data'!M10=0,0,IF('Indicator Data'!M10&gt;X$139,10,IF('Indicator Data'!M10&lt;X$140,0,10-(X$139-'Indicator Data'!M10)/(X$139-X$140)*10))),1)</f>
        <v>5.9</v>
      </c>
      <c r="Y8" s="4">
        <f>ROUND(IF('Indicator Data'!N10=0,0,IF('Indicator Data'!N10&gt;Y$139,10,IF('Indicator Data'!N10&lt;Y$140,0,10-(Y$139-'Indicator Data'!N10)/(Y$139-Y$140)*10))),1)</f>
        <v>1</v>
      </c>
      <c r="Z8" s="6">
        <f t="shared" si="11"/>
        <v>3.9</v>
      </c>
      <c r="AA8" s="6">
        <f>IF('Indicator Data'!K10=5,10,IF('Indicator Data'!K10=4,8,IF('Indicator Data'!K10=3,5,IF('Indicator Data'!K10=2,2,IF('Indicator Data'!K10=1,1,0)))))</f>
        <v>0</v>
      </c>
      <c r="AB8" s="191">
        <f>IF('Indicator Data'!L10="No data","x",IF('Indicator Data'!L10&gt;1000,10,IF('Indicator Data'!L10&gt;=500,9,IF('Indicator Data'!L10&gt;=240,8,IF('Indicator Data'!L10&gt;=120,7,IF('Indicator Data'!L10&gt;=60,6,IF('Indicator Data'!L10&gt;=20,5,IF('Indicator Data'!L10&gt;=1,4,0))))))))</f>
        <v>4</v>
      </c>
      <c r="AC8" s="6">
        <f t="shared" si="12"/>
        <v>4</v>
      </c>
      <c r="AD8" s="7">
        <f t="shared" si="13"/>
        <v>4</v>
      </c>
    </row>
    <row r="9" spans="1:30" s="11" customFormat="1" x14ac:dyDescent="0.25">
      <c r="A9" s="11" t="s">
        <v>337</v>
      </c>
      <c r="B9" s="30" t="s">
        <v>0</v>
      </c>
      <c r="C9" s="30" t="s">
        <v>457</v>
      </c>
      <c r="D9" s="4">
        <f>ROUND(IF('Indicator Data'!G11=0,0,IF(LOG('Indicator Data'!G11)&gt;D$139,10,IF(LOG('Indicator Data'!G11)&lt;D$140,0,10-(D$139-LOG('Indicator Data'!G11))/(D$139-D$140)*10))),1)</f>
        <v>5</v>
      </c>
      <c r="E9" s="4">
        <f>IF('Indicator Data'!D11="No data","x",ROUND(IF(('Indicator Data'!D11)&gt;E$139,10,IF(('Indicator Data'!D11)&lt;E$140,0,10-(E$139-('Indicator Data'!D11))/(E$139-E$140)*10)),1))</f>
        <v>0.9</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1.4184155638781056E-2</v>
      </c>
      <c r="M9" s="4">
        <f t="shared" si="2"/>
        <v>2.7</v>
      </c>
      <c r="N9" s="4">
        <f t="shared" si="3"/>
        <v>4.7</v>
      </c>
      <c r="O9" s="4">
        <f>ROUND(IF('Indicator Data'!J11=0,0,IF('Indicator Data'!J11&gt;O$139,10,IF('Indicator Data'!J11&lt;O$140,0,10-(O$139-'Indicator Data'!J11)/(O$139-O$140)*10))),1)</f>
        <v>5.7</v>
      </c>
      <c r="P9" s="153">
        <f t="shared" si="4"/>
        <v>8.4</v>
      </c>
      <c r="Q9" s="153">
        <f t="shared" si="5"/>
        <v>7.1</v>
      </c>
      <c r="R9" s="4">
        <f>IF('Indicator Data'!H11="No data","x",ROUND(IF('Indicator Data'!H11=0,0,IF('Indicator Data'!H11&gt;R$139,10,IF('Indicator Data'!H11&lt;R$140,0,10-(R$139-'Indicator Data'!H11)/(R$139-R$140)*10))),1))</f>
        <v>3</v>
      </c>
      <c r="S9" s="6">
        <f t="shared" si="6"/>
        <v>0.9</v>
      </c>
      <c r="T9" s="6">
        <f t="shared" si="7"/>
        <v>3.9</v>
      </c>
      <c r="U9" s="6">
        <f t="shared" si="8"/>
        <v>5.5</v>
      </c>
      <c r="V9" s="6">
        <f t="shared" si="9"/>
        <v>5.0999999999999996</v>
      </c>
      <c r="W9" s="14">
        <f t="shared" si="10"/>
        <v>4.0999999999999996</v>
      </c>
      <c r="X9" s="4">
        <f>ROUND(IF('Indicator Data'!M11=0,0,IF('Indicator Data'!M11&gt;X$139,10,IF('Indicator Data'!M11&lt;X$140,0,10-(X$139-'Indicator Data'!M11)/(X$139-X$140)*10))),1)</f>
        <v>5.9</v>
      </c>
      <c r="Y9" s="4">
        <f>ROUND(IF('Indicator Data'!N11=0,0,IF('Indicator Data'!N11&gt;Y$139,10,IF('Indicator Data'!N11&lt;Y$140,0,10-(Y$139-'Indicator Data'!N11)/(Y$139-Y$140)*10))),1)</f>
        <v>1</v>
      </c>
      <c r="Z9" s="6">
        <f t="shared" si="11"/>
        <v>3.9</v>
      </c>
      <c r="AA9" s="6">
        <f>IF('Indicator Data'!K11=5,10,IF('Indicator Data'!K11=4,8,IF('Indicator Data'!K11=3,5,IF('Indicator Data'!K11=2,2,IF('Indicator Data'!K11=1,1,0)))))</f>
        <v>0</v>
      </c>
      <c r="AB9" s="191">
        <f>IF('Indicator Data'!L11="No data","x",IF('Indicator Data'!L11&gt;1000,10,IF('Indicator Data'!L11&gt;=500,9,IF('Indicator Data'!L11&gt;=240,8,IF('Indicator Data'!L11&gt;=120,7,IF('Indicator Data'!L11&gt;=60,6,IF('Indicator Data'!L11&gt;=20,5,IF('Indicator Data'!L11&gt;=1,4,0))))))))</f>
        <v>0</v>
      </c>
      <c r="AC9" s="6">
        <f t="shared" si="12"/>
        <v>0</v>
      </c>
      <c r="AD9" s="7">
        <f t="shared" si="13"/>
        <v>2</v>
      </c>
    </row>
    <row r="10" spans="1:30" s="11" customFormat="1" x14ac:dyDescent="0.25">
      <c r="A10" s="11" t="s">
        <v>338</v>
      </c>
      <c r="B10" s="30" t="s">
        <v>0</v>
      </c>
      <c r="C10" s="30" t="s">
        <v>458</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2.5</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1.4184155638781056E-2</v>
      </c>
      <c r="M10" s="4">
        <f t="shared" si="2"/>
        <v>3.1</v>
      </c>
      <c r="N10" s="4">
        <f t="shared" si="3"/>
        <v>4.7</v>
      </c>
      <c r="O10" s="4">
        <f>ROUND(IF('Indicator Data'!J12=0,0,IF('Indicator Data'!J12&gt;O$139,10,IF('Indicator Data'!J12&lt;O$140,0,10-(O$139-'Indicator Data'!J12)/(O$139-O$140)*10))),1)</f>
        <v>5.7</v>
      </c>
      <c r="P10" s="153">
        <f t="shared" si="4"/>
        <v>8.4</v>
      </c>
      <c r="Q10" s="153">
        <f t="shared" si="5"/>
        <v>7.1</v>
      </c>
      <c r="R10" s="4">
        <f>IF('Indicator Data'!H12="No data","x",ROUND(IF('Indicator Data'!H12=0,0,IF('Indicator Data'!H12&gt;R$139,10,IF('Indicator Data'!H12&lt;R$140,0,10-(R$139-'Indicator Data'!H12)/(R$139-R$140)*10))),1))</f>
        <v>3.7</v>
      </c>
      <c r="S10" s="6">
        <f t="shared" si="6"/>
        <v>2.5</v>
      </c>
      <c r="T10" s="6">
        <f t="shared" si="7"/>
        <v>4.8</v>
      </c>
      <c r="U10" s="6">
        <f t="shared" si="8"/>
        <v>7.1</v>
      </c>
      <c r="V10" s="6">
        <f t="shared" si="9"/>
        <v>5.4</v>
      </c>
      <c r="W10" s="14">
        <f t="shared" si="10"/>
        <v>5.2</v>
      </c>
      <c r="X10" s="4">
        <f>ROUND(IF('Indicator Data'!M12=0,0,IF('Indicator Data'!M12&gt;X$139,10,IF('Indicator Data'!M12&lt;X$140,0,10-(X$139-'Indicator Data'!M12)/(X$139-X$140)*10))),1)</f>
        <v>5.9</v>
      </c>
      <c r="Y10" s="4">
        <f>ROUND(IF('Indicator Data'!N12=0,0,IF('Indicator Data'!N12&gt;Y$139,10,IF('Indicator Data'!N12&lt;Y$140,0,10-(Y$139-'Indicator Data'!N12)/(Y$139-Y$140)*10))),1)</f>
        <v>1</v>
      </c>
      <c r="Z10" s="6">
        <f t="shared" si="11"/>
        <v>3.9</v>
      </c>
      <c r="AA10" s="6">
        <f>IF('Indicator Data'!K12=5,10,IF('Indicator Data'!K12=4,8,IF('Indicator Data'!K12=3,5,IF('Indicator Data'!K12=2,2,IF('Indicator Data'!K12=1,1,0)))))</f>
        <v>5</v>
      </c>
      <c r="AB10" s="191">
        <f>IF('Indicator Data'!L12="No data","x",IF('Indicator Data'!L12&gt;1000,10,IF('Indicator Data'!L12&gt;=500,9,IF('Indicator Data'!L12&gt;=240,8,IF('Indicator Data'!L12&gt;=120,7,IF('Indicator Data'!L12&gt;=60,6,IF('Indicator Data'!L12&gt;=20,5,IF('Indicator Data'!L12&gt;=1,4,0))))))))</f>
        <v>7</v>
      </c>
      <c r="AC10" s="6">
        <f t="shared" si="12"/>
        <v>7</v>
      </c>
      <c r="AD10" s="7">
        <f t="shared" si="13"/>
        <v>5.5</v>
      </c>
    </row>
    <row r="11" spans="1:30" s="11" customFormat="1" x14ac:dyDescent="0.25">
      <c r="A11" s="11" t="s">
        <v>339</v>
      </c>
      <c r="B11" s="30" t="s">
        <v>0</v>
      </c>
      <c r="C11" s="30" t="s">
        <v>459</v>
      </c>
      <c r="D11" s="4">
        <f>ROUND(IF('Indicator Data'!G13=0,0,IF(LOG('Indicator Data'!G13)&gt;D$139,10,IF(LOG('Indicator Data'!G13)&lt;D$140,0,10-(D$139-LOG('Indicator Data'!G13))/(D$139-D$140)*10))),1)</f>
        <v>5</v>
      </c>
      <c r="E11" s="4">
        <f>IF('Indicator Data'!D13="No data","x",ROUND(IF(('Indicator Data'!D13)&gt;E$139,10,IF(('Indicator Data'!D13)&lt;E$140,0,10-(E$139-('Indicator Data'!D13))/(E$139-E$140)*10)),1))</f>
        <v>0.3</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1.4184155638781056E-2</v>
      </c>
      <c r="M11" s="4">
        <f t="shared" si="2"/>
        <v>1</v>
      </c>
      <c r="N11" s="4">
        <f t="shared" si="3"/>
        <v>4.7</v>
      </c>
      <c r="O11" s="4">
        <f>ROUND(IF('Indicator Data'!J13=0,0,IF('Indicator Data'!J13&gt;O$139,10,IF('Indicator Data'!J13&lt;O$140,0,10-(O$139-'Indicator Data'!J13)/(O$139-O$140)*10))),1)</f>
        <v>5.7</v>
      </c>
      <c r="P11" s="153">
        <f t="shared" si="4"/>
        <v>8.4</v>
      </c>
      <c r="Q11" s="153">
        <f t="shared" si="5"/>
        <v>7.1</v>
      </c>
      <c r="R11" s="4">
        <f>IF('Indicator Data'!H13="No data","x",ROUND(IF('Indicator Data'!H13=0,0,IF('Indicator Data'!H13&gt;R$139,10,IF('Indicator Data'!H13&lt;R$140,0,10-(R$139-'Indicator Data'!H13)/(R$139-R$140)*10))),1))</f>
        <v>2</v>
      </c>
      <c r="S11" s="6">
        <f t="shared" si="6"/>
        <v>0.3</v>
      </c>
      <c r="T11" s="6">
        <f t="shared" si="7"/>
        <v>3.3</v>
      </c>
      <c r="U11" s="6">
        <f t="shared" si="8"/>
        <v>5</v>
      </c>
      <c r="V11" s="6">
        <f t="shared" si="9"/>
        <v>4.5999999999999996</v>
      </c>
      <c r="W11" s="14">
        <f t="shared" si="10"/>
        <v>3.5</v>
      </c>
      <c r="X11" s="4">
        <f>ROUND(IF('Indicator Data'!M13=0,0,IF('Indicator Data'!M13&gt;X$139,10,IF('Indicator Data'!M13&lt;X$140,0,10-(X$139-'Indicator Data'!M13)/(X$139-X$140)*10))),1)</f>
        <v>5.9</v>
      </c>
      <c r="Y11" s="4">
        <f>ROUND(IF('Indicator Data'!N13=0,0,IF('Indicator Data'!N13&gt;Y$139,10,IF('Indicator Data'!N13&lt;Y$140,0,10-(Y$139-'Indicator Data'!N13)/(Y$139-Y$140)*10))),1)</f>
        <v>1</v>
      </c>
      <c r="Z11" s="6">
        <f t="shared" si="11"/>
        <v>3.9</v>
      </c>
      <c r="AA11" s="6">
        <f>IF('Indicator Data'!K13=5,10,IF('Indicator Data'!K13=4,8,IF('Indicator Data'!K13=3,5,IF('Indicator Data'!K13=2,2,IF('Indicator Data'!K13=1,1,0)))))</f>
        <v>0</v>
      </c>
      <c r="AB11" s="191">
        <f>IF('Indicator Data'!L13="No data","x",IF('Indicator Data'!L13&gt;1000,10,IF('Indicator Data'!L13&gt;=500,9,IF('Indicator Data'!L13&gt;=240,8,IF('Indicator Data'!L13&gt;=120,7,IF('Indicator Data'!L13&gt;=60,6,IF('Indicator Data'!L13&gt;=20,5,IF('Indicator Data'!L13&gt;=1,4,0))))))))</f>
        <v>4</v>
      </c>
      <c r="AC11" s="6">
        <f t="shared" si="12"/>
        <v>4</v>
      </c>
      <c r="AD11" s="7">
        <f t="shared" si="13"/>
        <v>4</v>
      </c>
    </row>
    <row r="12" spans="1:30" s="11" customFormat="1" x14ac:dyDescent="0.25">
      <c r="A12" s="11" t="s">
        <v>346</v>
      </c>
      <c r="B12" s="30" t="s">
        <v>0</v>
      </c>
      <c r="C12" s="30" t="s">
        <v>584</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2.5</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1.4184155638781056E-2</v>
      </c>
      <c r="M12" s="4">
        <f t="shared" si="2"/>
        <v>1</v>
      </c>
      <c r="N12" s="4">
        <f t="shared" si="3"/>
        <v>4.7</v>
      </c>
      <c r="O12" s="4">
        <f>ROUND(IF('Indicator Data'!J14=0,0,IF('Indicator Data'!J14&gt;O$139,10,IF('Indicator Data'!J14&lt;O$140,0,10-(O$139-'Indicator Data'!J14)/(O$139-O$140)*10))),1)</f>
        <v>5.7</v>
      </c>
      <c r="P12" s="153">
        <f t="shared" si="4"/>
        <v>8.4</v>
      </c>
      <c r="Q12" s="153">
        <f t="shared" si="5"/>
        <v>7.1</v>
      </c>
      <c r="R12" s="4">
        <f>IF('Indicator Data'!H14="No data","x",ROUND(IF('Indicator Data'!H14=0,0,IF('Indicator Data'!H14&gt;R$139,10,IF('Indicator Data'!H14&lt;R$140,0,10-(R$139-'Indicator Data'!H14)/(R$139-R$140)*10))),1))</f>
        <v>5.7</v>
      </c>
      <c r="S12" s="6">
        <f t="shared" si="6"/>
        <v>2.5</v>
      </c>
      <c r="T12" s="6">
        <f t="shared" si="7"/>
        <v>2.9</v>
      </c>
      <c r="U12" s="6">
        <f t="shared" si="8"/>
        <v>5.5</v>
      </c>
      <c r="V12" s="6">
        <f t="shared" si="9"/>
        <v>6.4</v>
      </c>
      <c r="W12" s="14">
        <f t="shared" si="10"/>
        <v>4.5</v>
      </c>
      <c r="X12" s="4">
        <f>ROUND(IF('Indicator Data'!M14=0,0,IF('Indicator Data'!M14&gt;X$139,10,IF('Indicator Data'!M14&lt;X$140,0,10-(X$139-'Indicator Data'!M14)/(X$139-X$140)*10))),1)</f>
        <v>5.9</v>
      </c>
      <c r="Y12" s="4">
        <f>ROUND(IF('Indicator Data'!N14=0,0,IF('Indicator Data'!N14&gt;Y$139,10,IF('Indicator Data'!N14&lt;Y$140,0,10-(Y$139-'Indicator Data'!N14)/(Y$139-Y$140)*10))),1)</f>
        <v>1</v>
      </c>
      <c r="Z12" s="6">
        <f t="shared" si="11"/>
        <v>3.9</v>
      </c>
      <c r="AA12" s="6">
        <f>IF('Indicator Data'!K14=5,10,IF('Indicator Data'!K14=4,8,IF('Indicator Data'!K14=3,5,IF('Indicator Data'!K14=2,2,IF('Indicator Data'!K14=1,1,0)))))</f>
        <v>0</v>
      </c>
      <c r="AB12" s="191">
        <f>IF('Indicator Data'!L14="No data","x",IF('Indicator Data'!L14&gt;1000,10,IF('Indicator Data'!L14&gt;=500,9,IF('Indicator Data'!L14&gt;=240,8,IF('Indicator Data'!L14&gt;=120,7,IF('Indicator Data'!L14&gt;=60,6,IF('Indicator Data'!L14&gt;=20,5,IF('Indicator Data'!L14&gt;=1,4,0))))))))</f>
        <v>7</v>
      </c>
      <c r="AC12" s="6">
        <f t="shared" si="12"/>
        <v>7</v>
      </c>
      <c r="AD12" s="7">
        <f t="shared" si="13"/>
        <v>5.5</v>
      </c>
    </row>
    <row r="13" spans="1:30" s="11" customFormat="1" x14ac:dyDescent="0.25">
      <c r="A13" s="11" t="s">
        <v>340</v>
      </c>
      <c r="B13" s="30" t="s">
        <v>0</v>
      </c>
      <c r="C13" s="30" t="s">
        <v>460</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2.5</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1.4184155638781056E-2</v>
      </c>
      <c r="M13" s="4">
        <f t="shared" si="2"/>
        <v>2</v>
      </c>
      <c r="N13" s="4">
        <f t="shared" si="3"/>
        <v>4.7</v>
      </c>
      <c r="O13" s="4">
        <f>ROUND(IF('Indicator Data'!J15=0,0,IF('Indicator Data'!J15&gt;O$139,10,IF('Indicator Data'!J15&lt;O$140,0,10-(O$139-'Indicator Data'!J15)/(O$139-O$140)*10))),1)</f>
        <v>5.7</v>
      </c>
      <c r="P13" s="153">
        <f t="shared" si="4"/>
        <v>8.4</v>
      </c>
      <c r="Q13" s="153">
        <f t="shared" si="5"/>
        <v>7.1</v>
      </c>
      <c r="R13" s="4">
        <f>IF('Indicator Data'!H15="No data","x",ROUND(IF('Indicator Data'!H15=0,0,IF('Indicator Data'!H15&gt;R$139,10,IF('Indicator Data'!H15&lt;R$140,0,10-(R$139-'Indicator Data'!H15)/(R$139-R$140)*10))),1))</f>
        <v>3.7</v>
      </c>
      <c r="S13" s="6">
        <f t="shared" si="6"/>
        <v>2.5</v>
      </c>
      <c r="T13" s="6">
        <f t="shared" si="7"/>
        <v>3.4</v>
      </c>
      <c r="U13" s="6">
        <f t="shared" si="8"/>
        <v>8.4</v>
      </c>
      <c r="V13" s="6">
        <f t="shared" si="9"/>
        <v>5.4</v>
      </c>
      <c r="W13" s="14">
        <f t="shared" si="10"/>
        <v>5.4</v>
      </c>
      <c r="X13" s="4">
        <f>ROUND(IF('Indicator Data'!M15=0,0,IF('Indicator Data'!M15&gt;X$139,10,IF('Indicator Data'!M15&lt;X$140,0,10-(X$139-'Indicator Data'!M15)/(X$139-X$140)*10))),1)</f>
        <v>5.9</v>
      </c>
      <c r="Y13" s="4">
        <f>ROUND(IF('Indicator Data'!N15=0,0,IF('Indicator Data'!N15&gt;Y$139,10,IF('Indicator Data'!N15&lt;Y$140,0,10-(Y$139-'Indicator Data'!N15)/(Y$139-Y$140)*10))),1)</f>
        <v>1</v>
      </c>
      <c r="Z13" s="6">
        <f t="shared" si="11"/>
        <v>3.9</v>
      </c>
      <c r="AA13" s="6">
        <f>IF('Indicator Data'!K15=5,10,IF('Indicator Data'!K15=4,8,IF('Indicator Data'!K15=3,5,IF('Indicator Data'!K15=2,2,IF('Indicator Data'!K15=1,1,0)))))</f>
        <v>0</v>
      </c>
      <c r="AB13" s="191">
        <f>IF('Indicator Data'!L15="No data","x",IF('Indicator Data'!L15&gt;1000,10,IF('Indicator Data'!L15&gt;=500,9,IF('Indicator Data'!L15&gt;=240,8,IF('Indicator Data'!L15&gt;=120,7,IF('Indicator Data'!L15&gt;=60,6,IF('Indicator Data'!L15&gt;=20,5,IF('Indicator Data'!L15&gt;=1,4,0))))))))</f>
        <v>4</v>
      </c>
      <c r="AC13" s="6">
        <f t="shared" si="12"/>
        <v>4</v>
      </c>
      <c r="AD13" s="7">
        <f t="shared" si="13"/>
        <v>4</v>
      </c>
    </row>
    <row r="14" spans="1:30" s="11" customFormat="1" x14ac:dyDescent="0.25">
      <c r="A14" s="11" t="s">
        <v>341</v>
      </c>
      <c r="B14" s="30" t="s">
        <v>0</v>
      </c>
      <c r="C14" s="30" t="s">
        <v>461</v>
      </c>
      <c r="D14" s="4">
        <f>ROUND(IF('Indicator Data'!G16=0,0,IF(LOG('Indicator Data'!G16)&gt;D$139,10,IF(LOG('Indicator Data'!G16)&lt;D$140,0,10-(D$139-LOG('Indicator Data'!G16))/(D$139-D$140)*10))),1)</f>
        <v>6.1</v>
      </c>
      <c r="E14" s="4">
        <f>IF('Indicator Data'!D16="No data","x",ROUND(IF(('Indicator Data'!D16)&gt;E$139,10,IF(('Indicator Data'!D16)&lt;E$140,0,10-(E$139-('Indicator Data'!D16))/(E$139-E$140)*10)),1))</f>
        <v>3.8</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1.4184155638781056E-2</v>
      </c>
      <c r="M14" s="4">
        <f t="shared" si="2"/>
        <v>3.8</v>
      </c>
      <c r="N14" s="4">
        <f t="shared" si="3"/>
        <v>4.7</v>
      </c>
      <c r="O14" s="4">
        <f>ROUND(IF('Indicator Data'!J16=0,0,IF('Indicator Data'!J16&gt;O$139,10,IF('Indicator Data'!J16&lt;O$140,0,10-(O$139-'Indicator Data'!J16)/(O$139-O$140)*10))),1)</f>
        <v>5.7</v>
      </c>
      <c r="P14" s="153">
        <f t="shared" si="4"/>
        <v>8.4</v>
      </c>
      <c r="Q14" s="153">
        <f t="shared" si="5"/>
        <v>7.1</v>
      </c>
      <c r="R14" s="4">
        <f>IF('Indicator Data'!H16="No data","x",ROUND(IF('Indicator Data'!H16=0,0,IF('Indicator Data'!H16&gt;R$139,10,IF('Indicator Data'!H16&lt;R$140,0,10-(R$139-'Indicator Data'!H16)/(R$139-R$140)*10))),1))</f>
        <v>5.7</v>
      </c>
      <c r="S14" s="6">
        <f t="shared" si="6"/>
        <v>3.8</v>
      </c>
      <c r="T14" s="6">
        <f t="shared" si="7"/>
        <v>5.0999999999999996</v>
      </c>
      <c r="U14" s="6">
        <f t="shared" si="8"/>
        <v>4.3</v>
      </c>
      <c r="V14" s="6">
        <f t="shared" si="9"/>
        <v>6.4</v>
      </c>
      <c r="W14" s="14">
        <f t="shared" si="10"/>
        <v>5</v>
      </c>
      <c r="X14" s="4">
        <f>ROUND(IF('Indicator Data'!M16=0,0,IF('Indicator Data'!M16&gt;X$139,10,IF('Indicator Data'!M16&lt;X$140,0,10-(X$139-'Indicator Data'!M16)/(X$139-X$140)*10))),1)</f>
        <v>5.9</v>
      </c>
      <c r="Y14" s="4">
        <f>ROUND(IF('Indicator Data'!N16=0,0,IF('Indicator Data'!N16&gt;Y$139,10,IF('Indicator Data'!N16&lt;Y$140,0,10-(Y$139-'Indicator Data'!N16)/(Y$139-Y$140)*10))),1)</f>
        <v>1</v>
      </c>
      <c r="Z14" s="6">
        <f t="shared" si="11"/>
        <v>3.9</v>
      </c>
      <c r="AA14" s="6">
        <f>IF('Indicator Data'!K16=5,10,IF('Indicator Data'!K16=4,8,IF('Indicator Data'!K16=3,5,IF('Indicator Data'!K16=2,2,IF('Indicator Data'!K16=1,1,0)))))</f>
        <v>5</v>
      </c>
      <c r="AB14" s="191">
        <f>IF('Indicator Data'!L16="No data","x",IF('Indicator Data'!L16&gt;1000,10,IF('Indicator Data'!L16&gt;=500,9,IF('Indicator Data'!L16&gt;=240,8,IF('Indicator Data'!L16&gt;=120,7,IF('Indicator Data'!L16&gt;=60,6,IF('Indicator Data'!L16&gt;=20,5,IF('Indicator Data'!L16&gt;=1,4,0))))))))</f>
        <v>9</v>
      </c>
      <c r="AC14" s="6">
        <f t="shared" si="12"/>
        <v>9</v>
      </c>
      <c r="AD14" s="7">
        <f t="shared" si="13"/>
        <v>9</v>
      </c>
    </row>
    <row r="15" spans="1:30" s="11" customFormat="1" x14ac:dyDescent="0.25">
      <c r="A15" s="11" t="s">
        <v>342</v>
      </c>
      <c r="B15" s="30" t="s">
        <v>0</v>
      </c>
      <c r="C15" s="30" t="s">
        <v>462</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1.3</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1.4184155638781056E-2</v>
      </c>
      <c r="M15" s="4">
        <f t="shared" si="2"/>
        <v>0.4</v>
      </c>
      <c r="N15" s="4">
        <f t="shared" si="3"/>
        <v>4.7</v>
      </c>
      <c r="O15" s="4">
        <f>ROUND(IF('Indicator Data'!J17=0,0,IF('Indicator Data'!J17&gt;O$139,10,IF('Indicator Data'!J17&lt;O$140,0,10-(O$139-'Indicator Data'!J17)/(O$139-O$140)*10))),1)</f>
        <v>5.7</v>
      </c>
      <c r="P15" s="153">
        <f t="shared" si="4"/>
        <v>8.4</v>
      </c>
      <c r="Q15" s="153">
        <f t="shared" si="5"/>
        <v>7.1</v>
      </c>
      <c r="R15" s="4">
        <f>IF('Indicator Data'!H17="No data","x",ROUND(IF('Indicator Data'!H17=0,0,IF('Indicator Data'!H17&gt;R$139,10,IF('Indicator Data'!H17&lt;R$140,0,10-(R$139-'Indicator Data'!H17)/(R$139-R$140)*10))),1))</f>
        <v>0</v>
      </c>
      <c r="S15" s="6">
        <f t="shared" si="6"/>
        <v>1.3</v>
      </c>
      <c r="T15" s="6">
        <f t="shared" si="7"/>
        <v>1.4</v>
      </c>
      <c r="U15" s="6">
        <f t="shared" si="8"/>
        <v>1.7</v>
      </c>
      <c r="V15" s="6">
        <f t="shared" si="9"/>
        <v>3.6</v>
      </c>
      <c r="W15" s="14">
        <f t="shared" si="10"/>
        <v>2.1</v>
      </c>
      <c r="X15" s="4">
        <f>ROUND(IF('Indicator Data'!M17=0,0,IF('Indicator Data'!M17&gt;X$139,10,IF('Indicator Data'!M17&lt;X$140,0,10-(X$139-'Indicator Data'!M17)/(X$139-X$140)*10))),1)</f>
        <v>5.9</v>
      </c>
      <c r="Y15" s="4">
        <f>ROUND(IF('Indicator Data'!N17=0,0,IF('Indicator Data'!N17&gt;Y$139,10,IF('Indicator Data'!N17&lt;Y$140,0,10-(Y$139-'Indicator Data'!N17)/(Y$139-Y$140)*10))),1)</f>
        <v>1</v>
      </c>
      <c r="Z15" s="6">
        <f t="shared" si="11"/>
        <v>3.9</v>
      </c>
      <c r="AA15" s="6">
        <f>IF('Indicator Data'!K17=5,10,IF('Indicator Data'!K17=4,8,IF('Indicator Data'!K17=3,5,IF('Indicator Data'!K17=2,2,IF('Indicator Data'!K17=1,1,0)))))</f>
        <v>0</v>
      </c>
      <c r="AB15" s="191">
        <f>IF('Indicator Data'!L17="No data","x",IF('Indicator Data'!L17&gt;1000,10,IF('Indicator Data'!L17&gt;=500,9,IF('Indicator Data'!L17&gt;=240,8,IF('Indicator Data'!L17&gt;=120,7,IF('Indicator Data'!L17&gt;=60,6,IF('Indicator Data'!L17&gt;=20,5,IF('Indicator Data'!L17&gt;=1,4,0))))))))</f>
        <v>4</v>
      </c>
      <c r="AC15" s="6">
        <f t="shared" si="12"/>
        <v>4</v>
      </c>
      <c r="AD15" s="7">
        <f t="shared" si="13"/>
        <v>4</v>
      </c>
    </row>
    <row r="16" spans="1:30" s="11" customFormat="1" x14ac:dyDescent="0.25">
      <c r="A16" s="11" t="s">
        <v>343</v>
      </c>
      <c r="B16" s="30" t="s">
        <v>2</v>
      </c>
      <c r="C16" s="30" t="s">
        <v>463</v>
      </c>
      <c r="D16" s="4">
        <f>ROUND(IF('Indicator Data'!G18=0,0,IF(LOG('Indicator Data'!G18)&gt;D$139,10,IF(LOG('Indicator Data'!G18)&lt;D$140,0,10-(D$139-LOG('Indicator Data'!G18))/(D$139-D$140)*10))),1)</f>
        <v>6.1</v>
      </c>
      <c r="E16" s="4">
        <f>IF('Indicator Data'!D18="No data","x",ROUND(IF(('Indicator Data'!D18)&gt;E$139,10,IF(('Indicator Data'!D18)&lt;E$140,0,10-(E$139-('Indicator Data'!D18))/(E$139-E$140)*10)),1))</f>
        <v>0</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6.9</v>
      </c>
      <c r="K16" s="58">
        <f>'Indicator Data'!G18/'Indicator Data'!$BC18</f>
        <v>5.714134275460585E-3</v>
      </c>
      <c r="L16" s="58">
        <f>'Indicator Data'!I18/'Indicator Data'!$BD18</f>
        <v>2.3430825594151667E-4</v>
      </c>
      <c r="M16" s="4">
        <f t="shared" si="2"/>
        <v>3.8</v>
      </c>
      <c r="N16" s="4">
        <f t="shared" si="3"/>
        <v>0.1</v>
      </c>
      <c r="O16" s="4">
        <f>ROUND(IF('Indicator Data'!J18=0,0,IF('Indicator Data'!J18&gt;O$139,10,IF('Indicator Data'!J18&lt;O$140,0,10-(O$139-'Indicator Data'!J18)/(O$139-O$140)*10))),1)</f>
        <v>2</v>
      </c>
      <c r="P16" s="153">
        <f t="shared" si="4"/>
        <v>4.3</v>
      </c>
      <c r="Q16" s="153">
        <f t="shared" si="5"/>
        <v>3.2</v>
      </c>
      <c r="R16" s="4">
        <f>IF('Indicator Data'!H18="No data","x",ROUND(IF('Indicator Data'!H18=0,0,IF('Indicator Data'!H18&gt;R$139,10,IF('Indicator Data'!H18&lt;R$140,0,10-(R$139-'Indicator Data'!H18)/(R$139-R$140)*10))),1))</f>
        <v>0</v>
      </c>
      <c r="S16" s="6">
        <f t="shared" si="6"/>
        <v>0</v>
      </c>
      <c r="T16" s="6">
        <f t="shared" si="7"/>
        <v>5.0999999999999996</v>
      </c>
      <c r="U16" s="6">
        <f t="shared" si="8"/>
        <v>8</v>
      </c>
      <c r="V16" s="6">
        <f t="shared" si="9"/>
        <v>1.6</v>
      </c>
      <c r="W16" s="14">
        <f t="shared" si="10"/>
        <v>4.4000000000000004</v>
      </c>
      <c r="X16" s="4">
        <f>ROUND(IF('Indicator Data'!M18=0,0,IF('Indicator Data'!M18&gt;X$139,10,IF('Indicator Data'!M18&lt;X$140,0,10-(X$139-'Indicator Data'!M18)/(X$139-X$140)*10))),1)</f>
        <v>10</v>
      </c>
      <c r="Y16" s="4">
        <f>ROUND(IF('Indicator Data'!N18=0,0,IF('Indicator Data'!N18&gt;Y$139,10,IF('Indicator Data'!N18&lt;Y$140,0,10-(Y$139-'Indicator Data'!N18)/(Y$139-Y$140)*10))),1)</f>
        <v>7.5</v>
      </c>
      <c r="Z16" s="6">
        <f t="shared" si="11"/>
        <v>9.1</v>
      </c>
      <c r="AA16" s="6">
        <f>IF('Indicator Data'!K18=5,10,IF('Indicator Data'!K18=4,8,IF('Indicator Data'!K18=3,5,IF('Indicator Data'!K18=2,2,IF('Indicator Data'!K18=1,1,0)))))</f>
        <v>0</v>
      </c>
      <c r="AB16" s="191">
        <f>IF('Indicator Data'!L18="No data","x",IF('Indicator Data'!L18&gt;1000,10,IF('Indicator Data'!L18&gt;=500,9,IF('Indicator Data'!L18&gt;=240,8,IF('Indicator Data'!L18&gt;=120,7,IF('Indicator Data'!L18&gt;=60,6,IF('Indicator Data'!L18&gt;=20,5,IF('Indicator Data'!L18&gt;=1,4,0))))))))</f>
        <v>4</v>
      </c>
      <c r="AC16" s="6">
        <f t="shared" si="12"/>
        <v>4</v>
      </c>
      <c r="AD16" s="7">
        <f t="shared" si="13"/>
        <v>6.6</v>
      </c>
    </row>
    <row r="17" spans="1:30" s="11" customFormat="1" x14ac:dyDescent="0.25">
      <c r="A17" s="11" t="s">
        <v>333</v>
      </c>
      <c r="B17" s="30" t="s">
        <v>2</v>
      </c>
      <c r="C17" s="30" t="s">
        <v>464</v>
      </c>
      <c r="D17" s="4">
        <f>ROUND(IF('Indicator Data'!G19=0,0,IF(LOG('Indicator Data'!G19)&gt;D$139,10,IF(LOG('Indicator Data'!G19)&lt;D$140,0,10-(D$139-LOG('Indicator Data'!G19))/(D$139-D$140)*10))),1)</f>
        <v>5.8</v>
      </c>
      <c r="E17" s="4" t="str">
        <f>IF('Indicator Data'!D19="No data","x",ROUND(IF(('Indicator Data'!D19)&gt;E$139,10,IF(('Indicator Data'!D19)&lt;E$140,0,10-(E$139-('Indicator Data'!D19))/(E$139-E$140)*10)),1))</f>
        <v>x</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6.9</v>
      </c>
      <c r="K17" s="58">
        <f>'Indicator Data'!G19/'Indicator Data'!$BC19</f>
        <v>1.2330813481739784E-3</v>
      </c>
      <c r="L17" s="58">
        <f>'Indicator Data'!I19/'Indicator Data'!$BD19</f>
        <v>2.3430825594151667E-4</v>
      </c>
      <c r="M17" s="4">
        <f t="shared" si="2"/>
        <v>0.8</v>
      </c>
      <c r="N17" s="4">
        <f t="shared" si="3"/>
        <v>0.1</v>
      </c>
      <c r="O17" s="4">
        <f>ROUND(IF('Indicator Data'!J19=0,0,IF('Indicator Data'!J19&gt;O$139,10,IF('Indicator Data'!J19&lt;O$140,0,10-(O$139-'Indicator Data'!J19)/(O$139-O$140)*10))),1)</f>
        <v>2</v>
      </c>
      <c r="P17" s="153">
        <f t="shared" si="4"/>
        <v>4.3</v>
      </c>
      <c r="Q17" s="153">
        <f t="shared" si="5"/>
        <v>3.2</v>
      </c>
      <c r="R17" s="4">
        <f>IF('Indicator Data'!H19="No data","x",ROUND(IF('Indicator Data'!H19=0,0,IF('Indicator Data'!H19&gt;R$139,10,IF('Indicator Data'!H19&lt;R$140,0,10-(R$139-'Indicator Data'!H19)/(R$139-R$140)*10))),1))</f>
        <v>2</v>
      </c>
      <c r="S17" s="6" t="str">
        <f t="shared" si="6"/>
        <v>x</v>
      </c>
      <c r="T17" s="6">
        <f t="shared" si="7"/>
        <v>3.7</v>
      </c>
      <c r="U17" s="6">
        <f t="shared" si="8"/>
        <v>2</v>
      </c>
      <c r="V17" s="6">
        <f t="shared" si="9"/>
        <v>2.6</v>
      </c>
      <c r="W17" s="14">
        <f t="shared" si="10"/>
        <v>2.8</v>
      </c>
      <c r="X17" s="4">
        <f>ROUND(IF('Indicator Data'!M19=0,0,IF('Indicator Data'!M19&gt;X$139,10,IF('Indicator Data'!M19&lt;X$140,0,10-(X$139-'Indicator Data'!M19)/(X$139-X$140)*10))),1)</f>
        <v>10</v>
      </c>
      <c r="Y17" s="4">
        <f>ROUND(IF('Indicator Data'!N19=0,0,IF('Indicator Data'!N19&gt;Y$139,10,IF('Indicator Data'!N19&lt;Y$140,0,10-(Y$139-'Indicator Data'!N19)/(Y$139-Y$140)*10))),1)</f>
        <v>7.5</v>
      </c>
      <c r="Z17" s="6">
        <f t="shared" si="11"/>
        <v>9.1</v>
      </c>
      <c r="AA17" s="6">
        <f>IF('Indicator Data'!K19=5,10,IF('Indicator Data'!K19=4,8,IF('Indicator Data'!K19=3,5,IF('Indicator Data'!K19=2,2,IF('Indicator Data'!K19=1,1,0)))))</f>
        <v>0</v>
      </c>
      <c r="AB17" s="191">
        <f>IF('Indicator Data'!L19="No data","x",IF('Indicator Data'!L19&gt;1000,10,IF('Indicator Data'!L19&gt;=500,9,IF('Indicator Data'!L19&gt;=240,8,IF('Indicator Data'!L19&gt;=120,7,IF('Indicator Data'!L19&gt;=60,6,IF('Indicator Data'!L19&gt;=20,5,IF('Indicator Data'!L19&gt;=1,4,0))))))))</f>
        <v>4</v>
      </c>
      <c r="AC17" s="6">
        <f t="shared" si="12"/>
        <v>4</v>
      </c>
      <c r="AD17" s="7">
        <f t="shared" si="13"/>
        <v>6.6</v>
      </c>
    </row>
    <row r="18" spans="1:30" s="11" customFormat="1" x14ac:dyDescent="0.25">
      <c r="A18" s="11" t="s">
        <v>338</v>
      </c>
      <c r="B18" s="30" t="s">
        <v>2</v>
      </c>
      <c r="C18" s="30" t="s">
        <v>466</v>
      </c>
      <c r="D18" s="4">
        <f>ROUND(IF('Indicator Data'!G20=0,0,IF(LOG('Indicator Data'!G20)&gt;D$139,10,IF(LOG('Indicator Data'!G20)&lt;D$140,0,10-(D$139-LOG('Indicator Data'!G20))/(D$139-D$140)*10))),1)</f>
        <v>6.1</v>
      </c>
      <c r="E18" s="4">
        <f>IF('Indicator Data'!D20="No data","x",ROUND(IF(('Indicator Data'!D20)&gt;E$139,10,IF(('Indicator Data'!D20)&lt;E$140,0,10-(E$139-('Indicator Data'!D20))/(E$139-E$140)*10)),1))</f>
        <v>1.3</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6.9</v>
      </c>
      <c r="K18" s="58">
        <f>'Indicator Data'!G20/'Indicator Data'!$BC20</f>
        <v>7.2487513318299475E-3</v>
      </c>
      <c r="L18" s="58">
        <f>'Indicator Data'!I20/'Indicator Data'!$BD20</f>
        <v>2.3430825594151667E-4</v>
      </c>
      <c r="M18" s="4">
        <f t="shared" si="2"/>
        <v>4.8</v>
      </c>
      <c r="N18" s="4">
        <f t="shared" si="3"/>
        <v>0.1</v>
      </c>
      <c r="O18" s="4">
        <f>ROUND(IF('Indicator Data'!J20=0,0,IF('Indicator Data'!J20&gt;O$139,10,IF('Indicator Data'!J20&lt;O$140,0,10-(O$139-'Indicator Data'!J20)/(O$139-O$140)*10))),1)</f>
        <v>2</v>
      </c>
      <c r="P18" s="153">
        <f t="shared" si="4"/>
        <v>4.3</v>
      </c>
      <c r="Q18" s="153">
        <f t="shared" si="5"/>
        <v>3.2</v>
      </c>
      <c r="R18" s="4">
        <f>IF('Indicator Data'!H20="No data","x",ROUND(IF('Indicator Data'!H20=0,0,IF('Indicator Data'!H20&gt;R$139,10,IF('Indicator Data'!H20&lt;R$140,0,10-(R$139-'Indicator Data'!H20)/(R$139-R$140)*10))),1))</f>
        <v>1</v>
      </c>
      <c r="S18" s="6">
        <f t="shared" si="6"/>
        <v>1.3</v>
      </c>
      <c r="T18" s="6">
        <f t="shared" si="7"/>
        <v>5.5</v>
      </c>
      <c r="U18" s="6">
        <f t="shared" si="8"/>
        <v>8.6</v>
      </c>
      <c r="V18" s="6">
        <f t="shared" si="9"/>
        <v>2.1</v>
      </c>
      <c r="W18" s="14">
        <f t="shared" si="10"/>
        <v>5.2</v>
      </c>
      <c r="X18" s="4">
        <f>ROUND(IF('Indicator Data'!M20=0,0,IF('Indicator Data'!M20&gt;X$139,10,IF('Indicator Data'!M20&lt;X$140,0,10-(X$139-'Indicator Data'!M20)/(X$139-X$140)*10))),1)</f>
        <v>10</v>
      </c>
      <c r="Y18" s="4">
        <f>ROUND(IF('Indicator Data'!N20=0,0,IF('Indicator Data'!N20&gt;Y$139,10,IF('Indicator Data'!N20&lt;Y$140,0,10-(Y$139-'Indicator Data'!N20)/(Y$139-Y$140)*10))),1)</f>
        <v>7.5</v>
      </c>
      <c r="Z18" s="6">
        <f t="shared" si="11"/>
        <v>9.1</v>
      </c>
      <c r="AA18" s="6">
        <f>IF('Indicator Data'!K20=5,10,IF('Indicator Data'!K20=4,8,IF('Indicator Data'!K20=3,5,IF('Indicator Data'!K20=2,2,IF('Indicator Data'!K20=1,1,0)))))</f>
        <v>0</v>
      </c>
      <c r="AB18" s="191">
        <f>IF('Indicator Data'!L20="No data","x",IF('Indicator Data'!L20&gt;1000,10,IF('Indicator Data'!L20&gt;=500,9,IF('Indicator Data'!L20&gt;=240,8,IF('Indicator Data'!L20&gt;=120,7,IF('Indicator Data'!L20&gt;=60,6,IF('Indicator Data'!L20&gt;=20,5,IF('Indicator Data'!L20&gt;=1,4,0))))))))</f>
        <v>0</v>
      </c>
      <c r="AC18" s="6">
        <f t="shared" si="12"/>
        <v>0</v>
      </c>
      <c r="AD18" s="7">
        <f t="shared" si="13"/>
        <v>4.5999999999999996</v>
      </c>
    </row>
    <row r="19" spans="1:30" s="11" customFormat="1" x14ac:dyDescent="0.25">
      <c r="A19" s="11" t="s">
        <v>344</v>
      </c>
      <c r="B19" s="30" t="s">
        <v>2</v>
      </c>
      <c r="C19" s="30" t="s">
        <v>465</v>
      </c>
      <c r="D19" s="4">
        <f>ROUND(IF('Indicator Data'!G21=0,0,IF(LOG('Indicator Data'!G21)&gt;D$139,10,IF(LOG('Indicator Data'!G21)&lt;D$140,0,10-(D$139-LOG('Indicator Data'!G21))/(D$139-D$140)*10))),1)</f>
        <v>8.6</v>
      </c>
      <c r="E19" s="4">
        <f>IF('Indicator Data'!D21="No data","x",ROUND(IF(('Indicator Data'!D21)&gt;E$139,10,IF(('Indicator Data'!D21)&lt;E$140,0,10-(E$139-('Indicator Data'!D21))/(E$139-E$140)*10)),1))</f>
        <v>2.5</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6.9</v>
      </c>
      <c r="K19" s="58">
        <f>'Indicator Data'!G21/'Indicator Data'!$BC21</f>
        <v>9.926102471010511E-3</v>
      </c>
      <c r="L19" s="58">
        <f>'Indicator Data'!I21/'Indicator Data'!$BD21</f>
        <v>2.3430825594151667E-4</v>
      </c>
      <c r="M19" s="4">
        <f t="shared" si="2"/>
        <v>6.6</v>
      </c>
      <c r="N19" s="4">
        <f t="shared" si="3"/>
        <v>0.1</v>
      </c>
      <c r="O19" s="4">
        <f>ROUND(IF('Indicator Data'!J21=0,0,IF('Indicator Data'!J21&gt;O$139,10,IF('Indicator Data'!J21&lt;O$140,0,10-(O$139-'Indicator Data'!J21)/(O$139-O$140)*10))),1)</f>
        <v>2</v>
      </c>
      <c r="P19" s="153">
        <f t="shared" si="4"/>
        <v>4.3</v>
      </c>
      <c r="Q19" s="153">
        <f t="shared" si="5"/>
        <v>3.2</v>
      </c>
      <c r="R19" s="4">
        <f>IF('Indicator Data'!H21="No data","x",ROUND(IF('Indicator Data'!H21=0,0,IF('Indicator Data'!H21&gt;R$139,10,IF('Indicator Data'!H21&lt;R$140,0,10-(R$139-'Indicator Data'!H21)/(R$139-R$140)*10))),1))</f>
        <v>3.7</v>
      </c>
      <c r="S19" s="6">
        <f t="shared" si="6"/>
        <v>2.5</v>
      </c>
      <c r="T19" s="6">
        <f t="shared" si="7"/>
        <v>7.7</v>
      </c>
      <c r="U19" s="6">
        <f t="shared" si="8"/>
        <v>7.5</v>
      </c>
      <c r="V19" s="6">
        <f t="shared" si="9"/>
        <v>3.5</v>
      </c>
      <c r="W19" s="14">
        <f t="shared" si="10"/>
        <v>5.8</v>
      </c>
      <c r="X19" s="4">
        <f>ROUND(IF('Indicator Data'!M21=0,0,IF('Indicator Data'!M21&gt;X$139,10,IF('Indicator Data'!M21&lt;X$140,0,10-(X$139-'Indicator Data'!M21)/(X$139-X$140)*10))),1)</f>
        <v>10</v>
      </c>
      <c r="Y19" s="4">
        <f>ROUND(IF('Indicator Data'!N21=0,0,IF('Indicator Data'!N21&gt;Y$139,10,IF('Indicator Data'!N21&lt;Y$140,0,10-(Y$139-'Indicator Data'!N21)/(Y$139-Y$140)*10))),1)</f>
        <v>7.5</v>
      </c>
      <c r="Z19" s="6">
        <f t="shared" si="11"/>
        <v>9.1</v>
      </c>
      <c r="AA19" s="6">
        <f>IF('Indicator Data'!K21=5,10,IF('Indicator Data'!K21=4,8,IF('Indicator Data'!K21=3,5,IF('Indicator Data'!K21=2,2,IF('Indicator Data'!K21=1,1,0)))))</f>
        <v>5</v>
      </c>
      <c r="AB19" s="191">
        <f>IF('Indicator Data'!L21="No data","x",IF('Indicator Data'!L21&gt;1000,10,IF('Indicator Data'!L21&gt;=500,9,IF('Indicator Data'!L21&gt;=240,8,IF('Indicator Data'!L21&gt;=120,7,IF('Indicator Data'!L21&gt;=60,6,IF('Indicator Data'!L21&gt;=20,5,IF('Indicator Data'!L21&gt;=1,4,0))))))))</f>
        <v>8</v>
      </c>
      <c r="AC19" s="6">
        <f t="shared" si="12"/>
        <v>8</v>
      </c>
      <c r="AD19" s="7">
        <f t="shared" si="13"/>
        <v>8</v>
      </c>
    </row>
    <row r="20" spans="1:30" s="11" customFormat="1" x14ac:dyDescent="0.25">
      <c r="A20" s="11" t="s">
        <v>345</v>
      </c>
      <c r="B20" s="30" t="s">
        <v>2</v>
      </c>
      <c r="C20" s="30" t="s">
        <v>467</v>
      </c>
      <c r="D20" s="4">
        <f>ROUND(IF('Indicator Data'!G22=0,0,IF(LOG('Indicator Data'!G22)&gt;D$139,10,IF(LOG('Indicator Data'!G22)&lt;D$140,0,10-(D$139-LOG('Indicator Data'!G22))/(D$139-D$140)*10))),1)</f>
        <v>7.7</v>
      </c>
      <c r="E20" s="4" t="str">
        <f>IF('Indicator Data'!D22="No data","x",ROUND(IF(('Indicator Data'!D22)&gt;E$139,10,IF(('Indicator Data'!D22)&lt;E$140,0,10-(E$139-('Indicator Data'!D22))/(E$139-E$140)*10)),1))</f>
        <v>x</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6.9</v>
      </c>
      <c r="K20" s="58">
        <f>'Indicator Data'!G22/'Indicator Data'!$BC22</f>
        <v>5.7221926415590959E-3</v>
      </c>
      <c r="L20" s="58">
        <f>'Indicator Data'!I22/'Indicator Data'!$BD22</f>
        <v>2.3430825594151667E-4</v>
      </c>
      <c r="M20" s="4">
        <f t="shared" si="2"/>
        <v>3.8</v>
      </c>
      <c r="N20" s="4">
        <f t="shared" si="3"/>
        <v>0.1</v>
      </c>
      <c r="O20" s="4">
        <f>ROUND(IF('Indicator Data'!J22=0,0,IF('Indicator Data'!J22&gt;O$139,10,IF('Indicator Data'!J22&lt;O$140,0,10-(O$139-'Indicator Data'!J22)/(O$139-O$140)*10))),1)</f>
        <v>2</v>
      </c>
      <c r="P20" s="153">
        <f t="shared" si="4"/>
        <v>4.3</v>
      </c>
      <c r="Q20" s="153">
        <f t="shared" si="5"/>
        <v>3.2</v>
      </c>
      <c r="R20" s="4">
        <f>IF('Indicator Data'!H22="No data","x",ROUND(IF('Indicator Data'!H22=0,0,IF('Indicator Data'!H22&gt;R$139,10,IF('Indicator Data'!H22&lt;R$140,0,10-(R$139-'Indicator Data'!H22)/(R$139-R$140)*10))),1))</f>
        <v>3.7</v>
      </c>
      <c r="S20" s="6" t="str">
        <f t="shared" si="6"/>
        <v>x</v>
      </c>
      <c r="T20" s="6">
        <f t="shared" si="7"/>
        <v>6.1</v>
      </c>
      <c r="U20" s="6">
        <f t="shared" si="8"/>
        <v>1.2</v>
      </c>
      <c r="V20" s="6">
        <f t="shared" si="9"/>
        <v>3.5</v>
      </c>
      <c r="W20" s="14">
        <f t="shared" si="10"/>
        <v>3.9</v>
      </c>
      <c r="X20" s="4">
        <f>ROUND(IF('Indicator Data'!M22=0,0,IF('Indicator Data'!M22&gt;X$139,10,IF('Indicator Data'!M22&lt;X$140,0,10-(X$139-'Indicator Data'!M22)/(X$139-X$140)*10))),1)</f>
        <v>10</v>
      </c>
      <c r="Y20" s="4">
        <f>ROUND(IF('Indicator Data'!N22=0,0,IF('Indicator Data'!N22&gt;Y$139,10,IF('Indicator Data'!N22&lt;Y$140,0,10-(Y$139-'Indicator Data'!N22)/(Y$139-Y$140)*10))),1)</f>
        <v>7.5</v>
      </c>
      <c r="Z20" s="6">
        <f t="shared" si="11"/>
        <v>9.1</v>
      </c>
      <c r="AA20" s="6">
        <f>IF('Indicator Data'!K22=5,10,IF('Indicator Data'!K22=4,8,IF('Indicator Data'!K22=3,5,IF('Indicator Data'!K22=2,2,IF('Indicator Data'!K22=1,1,0)))))</f>
        <v>0</v>
      </c>
      <c r="AB20" s="191">
        <f>IF('Indicator Data'!L22="No data","x",IF('Indicator Data'!L22&gt;1000,10,IF('Indicator Data'!L22&gt;=500,9,IF('Indicator Data'!L22&gt;=240,8,IF('Indicator Data'!L22&gt;=120,7,IF('Indicator Data'!L22&gt;=60,6,IF('Indicator Data'!L22&gt;=20,5,IF('Indicator Data'!L22&gt;=1,4,0))))))))</f>
        <v>4</v>
      </c>
      <c r="AC20" s="6">
        <f t="shared" si="12"/>
        <v>4</v>
      </c>
      <c r="AD20" s="7">
        <f t="shared" si="13"/>
        <v>6.6</v>
      </c>
    </row>
    <row r="21" spans="1:30" s="11" customFormat="1" x14ac:dyDescent="0.25">
      <c r="A21" s="11" t="s">
        <v>346</v>
      </c>
      <c r="B21" s="30" t="s">
        <v>2</v>
      </c>
      <c r="C21" s="30" t="s">
        <v>468</v>
      </c>
      <c r="D21" s="4">
        <f>ROUND(IF('Indicator Data'!G23=0,0,IF(LOG('Indicator Data'!G23)&gt;D$139,10,IF(LOG('Indicator Data'!G23)&lt;D$140,0,10-(D$139-LOG('Indicator Data'!G23))/(D$139-D$140)*10))),1)</f>
        <v>8.3000000000000007</v>
      </c>
      <c r="E21" s="4">
        <f>IF('Indicator Data'!D23="No data","x",ROUND(IF(('Indicator Data'!D23)&gt;E$139,10,IF(('Indicator Data'!D23)&lt;E$140,0,10-(E$139-('Indicator Data'!D23))/(E$139-E$140)*10)),1))</f>
        <v>0</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6.9</v>
      </c>
      <c r="K21" s="58">
        <f>'Indicator Data'!G23/'Indicator Data'!$BC23</f>
        <v>1.2580156341326637E-2</v>
      </c>
      <c r="L21" s="58">
        <f>'Indicator Data'!I23/'Indicator Data'!$BD23</f>
        <v>2.3430825594151667E-4</v>
      </c>
      <c r="M21" s="4">
        <f t="shared" si="2"/>
        <v>8.4</v>
      </c>
      <c r="N21" s="4">
        <f t="shared" si="3"/>
        <v>0.1</v>
      </c>
      <c r="O21" s="4">
        <f>ROUND(IF('Indicator Data'!J23=0,0,IF('Indicator Data'!J23&gt;O$139,10,IF('Indicator Data'!J23&lt;O$140,0,10-(O$139-'Indicator Data'!J23)/(O$139-O$140)*10))),1)</f>
        <v>2</v>
      </c>
      <c r="P21" s="153">
        <f t="shared" si="4"/>
        <v>4.3</v>
      </c>
      <c r="Q21" s="153">
        <f t="shared" si="5"/>
        <v>3.2</v>
      </c>
      <c r="R21" s="4">
        <f>IF('Indicator Data'!H23="No data","x",ROUND(IF('Indicator Data'!H23=0,0,IF('Indicator Data'!H23&gt;R$139,10,IF('Indicator Data'!H23&lt;R$140,0,10-(R$139-'Indicator Data'!H23)/(R$139-R$140)*10))),1))</f>
        <v>0</v>
      </c>
      <c r="S21" s="6">
        <f t="shared" si="6"/>
        <v>0</v>
      </c>
      <c r="T21" s="6">
        <f t="shared" si="7"/>
        <v>8.4</v>
      </c>
      <c r="U21" s="6">
        <f t="shared" si="8"/>
        <v>5</v>
      </c>
      <c r="V21" s="6">
        <f t="shared" si="9"/>
        <v>1.6</v>
      </c>
      <c r="W21" s="14">
        <f t="shared" si="10"/>
        <v>4.5999999999999996</v>
      </c>
      <c r="X21" s="4">
        <f>ROUND(IF('Indicator Data'!M23=0,0,IF('Indicator Data'!M23&gt;X$139,10,IF('Indicator Data'!M23&lt;X$140,0,10-(X$139-'Indicator Data'!M23)/(X$139-X$140)*10))),1)</f>
        <v>10</v>
      </c>
      <c r="Y21" s="4">
        <f>ROUND(IF('Indicator Data'!N23=0,0,IF('Indicator Data'!N23&gt;Y$139,10,IF('Indicator Data'!N23&lt;Y$140,0,10-(Y$139-'Indicator Data'!N23)/(Y$139-Y$140)*10))),1)</f>
        <v>7.5</v>
      </c>
      <c r="Z21" s="6">
        <f t="shared" si="11"/>
        <v>9.1</v>
      </c>
      <c r="AA21" s="6">
        <f>IF('Indicator Data'!K23=5,10,IF('Indicator Data'!K23=4,8,IF('Indicator Data'!K23=3,5,IF('Indicator Data'!K23=2,2,IF('Indicator Data'!K23=1,1,0)))))</f>
        <v>0</v>
      </c>
      <c r="AB21" s="191">
        <f>IF('Indicator Data'!L23="No data","x",IF('Indicator Data'!L23&gt;1000,10,IF('Indicator Data'!L23&gt;=500,9,IF('Indicator Data'!L23&gt;=240,8,IF('Indicator Data'!L23&gt;=120,7,IF('Indicator Data'!L23&gt;=60,6,IF('Indicator Data'!L23&gt;=20,5,IF('Indicator Data'!L23&gt;=1,4,0))))))))</f>
        <v>4</v>
      </c>
      <c r="AC21" s="6">
        <f t="shared" si="12"/>
        <v>4</v>
      </c>
      <c r="AD21" s="7">
        <f t="shared" si="13"/>
        <v>6.6</v>
      </c>
    </row>
    <row r="22" spans="1:30" s="11" customFormat="1" x14ac:dyDescent="0.25">
      <c r="A22" s="11" t="s">
        <v>347</v>
      </c>
      <c r="B22" s="30" t="s">
        <v>2</v>
      </c>
      <c r="C22" s="30" t="s">
        <v>469</v>
      </c>
      <c r="D22" s="4">
        <f>ROUND(IF('Indicator Data'!G24=0,0,IF(LOG('Indicator Data'!G24)&gt;D$139,10,IF(LOG('Indicator Data'!G24)&lt;D$140,0,10-(D$139-LOG('Indicator Data'!G24))/(D$139-D$140)*10))),1)</f>
        <v>4</v>
      </c>
      <c r="E22" s="4">
        <f>IF('Indicator Data'!D24="No data","x",ROUND(IF(('Indicator Data'!D24)&gt;E$139,10,IF(('Indicator Data'!D24)&lt;E$140,0,10-(E$139-('Indicator Data'!D24))/(E$139-E$140)*10)),1))</f>
        <v>2.5</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6.9</v>
      </c>
      <c r="K22" s="58">
        <f>'Indicator Data'!G24/'Indicator Data'!$BC24</f>
        <v>7.5902747616625606E-4</v>
      </c>
      <c r="L22" s="58">
        <f>'Indicator Data'!I24/'Indicator Data'!$BD24</f>
        <v>2.3430825594151667E-4</v>
      </c>
      <c r="M22" s="4">
        <f t="shared" si="2"/>
        <v>0.5</v>
      </c>
      <c r="N22" s="4">
        <f t="shared" si="3"/>
        <v>0.1</v>
      </c>
      <c r="O22" s="4">
        <f>ROUND(IF('Indicator Data'!J24=0,0,IF('Indicator Data'!J24&gt;O$139,10,IF('Indicator Data'!J24&lt;O$140,0,10-(O$139-'Indicator Data'!J24)/(O$139-O$140)*10))),1)</f>
        <v>2</v>
      </c>
      <c r="P22" s="153">
        <f t="shared" si="4"/>
        <v>4.3</v>
      </c>
      <c r="Q22" s="153">
        <f t="shared" si="5"/>
        <v>3.2</v>
      </c>
      <c r="R22" s="4">
        <f>IF('Indicator Data'!H24="No data","x",ROUND(IF('Indicator Data'!H24=0,0,IF('Indicator Data'!H24&gt;R$139,10,IF('Indicator Data'!H24&lt;R$140,0,10-(R$139-'Indicator Data'!H24)/(R$139-R$140)*10))),1))</f>
        <v>1</v>
      </c>
      <c r="S22" s="6">
        <f t="shared" si="6"/>
        <v>2.5</v>
      </c>
      <c r="T22" s="6">
        <f t="shared" si="7"/>
        <v>2.4</v>
      </c>
      <c r="U22" s="6">
        <f t="shared" si="8"/>
        <v>9</v>
      </c>
      <c r="V22" s="6">
        <f t="shared" si="9"/>
        <v>2.1</v>
      </c>
      <c r="W22" s="14">
        <f t="shared" si="10"/>
        <v>5</v>
      </c>
      <c r="X22" s="4">
        <f>ROUND(IF('Indicator Data'!M24=0,0,IF('Indicator Data'!M24&gt;X$139,10,IF('Indicator Data'!M24&lt;X$140,0,10-(X$139-'Indicator Data'!M24)/(X$139-X$140)*10))),1)</f>
        <v>10</v>
      </c>
      <c r="Y22" s="4">
        <f>ROUND(IF('Indicator Data'!N24=0,0,IF('Indicator Data'!N24&gt;Y$139,10,IF('Indicator Data'!N24&lt;Y$140,0,10-(Y$139-'Indicator Data'!N24)/(Y$139-Y$140)*10))),1)</f>
        <v>7.5</v>
      </c>
      <c r="Z22" s="6">
        <f t="shared" si="11"/>
        <v>9.1</v>
      </c>
      <c r="AA22" s="6">
        <f>IF('Indicator Data'!K24=5,10,IF('Indicator Data'!K24=4,8,IF('Indicator Data'!K24=3,5,IF('Indicator Data'!K24=2,2,IF('Indicator Data'!K24=1,1,0)))))</f>
        <v>0</v>
      </c>
      <c r="AB22" s="191">
        <f>IF('Indicator Data'!L24="No data","x",IF('Indicator Data'!L24&gt;1000,10,IF('Indicator Data'!L24&gt;=500,9,IF('Indicator Data'!L24&gt;=240,8,IF('Indicator Data'!L24&gt;=120,7,IF('Indicator Data'!L24&gt;=60,6,IF('Indicator Data'!L24&gt;=20,5,IF('Indicator Data'!L24&gt;=1,4,0))))))))</f>
        <v>9</v>
      </c>
      <c r="AC22" s="6">
        <f t="shared" si="12"/>
        <v>9</v>
      </c>
      <c r="AD22" s="7">
        <f t="shared" si="13"/>
        <v>9</v>
      </c>
    </row>
    <row r="23" spans="1:30" s="11" customFormat="1" x14ac:dyDescent="0.25">
      <c r="A23" s="11" t="s">
        <v>348</v>
      </c>
      <c r="B23" s="30" t="s">
        <v>2</v>
      </c>
      <c r="C23" s="30" t="s">
        <v>470</v>
      </c>
      <c r="D23" s="4">
        <f>ROUND(IF('Indicator Data'!G25=0,0,IF(LOG('Indicator Data'!G25)&gt;D$139,10,IF(LOG('Indicator Data'!G25)&lt;D$140,0,10-(D$139-LOG('Indicator Data'!G25))/(D$139-D$140)*10))),1)</f>
        <v>4.7</v>
      </c>
      <c r="E23" s="4">
        <f>IF('Indicator Data'!D25="No data","x",ROUND(IF(('Indicator Data'!D25)&gt;E$139,10,IF(('Indicator Data'!D25)&lt;E$140,0,10-(E$139-('Indicator Data'!D25))/(E$139-E$140)*10)),1))</f>
        <v>1.3</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6.9</v>
      </c>
      <c r="K23" s="58">
        <f>'Indicator Data'!G25/'Indicator Data'!$BC25</f>
        <v>1.3009572181694052E-3</v>
      </c>
      <c r="L23" s="58">
        <f>'Indicator Data'!I25/'Indicator Data'!$BD25</f>
        <v>2.3430825594151667E-4</v>
      </c>
      <c r="M23" s="4">
        <f t="shared" si="2"/>
        <v>0.9</v>
      </c>
      <c r="N23" s="4">
        <f t="shared" si="3"/>
        <v>0.1</v>
      </c>
      <c r="O23" s="4">
        <f>ROUND(IF('Indicator Data'!J25=0,0,IF('Indicator Data'!J25&gt;O$139,10,IF('Indicator Data'!J25&lt;O$140,0,10-(O$139-'Indicator Data'!J25)/(O$139-O$140)*10))),1)</f>
        <v>2</v>
      </c>
      <c r="P23" s="153">
        <f t="shared" si="4"/>
        <v>4.3</v>
      </c>
      <c r="Q23" s="153">
        <f t="shared" si="5"/>
        <v>3.2</v>
      </c>
      <c r="R23" s="4">
        <f>IF('Indicator Data'!H25="No data","x",ROUND(IF('Indicator Data'!H25=0,0,IF('Indicator Data'!H25&gt;R$139,10,IF('Indicator Data'!H25&lt;R$140,0,10-(R$139-'Indicator Data'!H25)/(R$139-R$140)*10))),1))</f>
        <v>1</v>
      </c>
      <c r="S23" s="6">
        <f t="shared" si="6"/>
        <v>1.3</v>
      </c>
      <c r="T23" s="6">
        <f t="shared" si="7"/>
        <v>3</v>
      </c>
      <c r="U23" s="6">
        <f t="shared" si="8"/>
        <v>8.5</v>
      </c>
      <c r="V23" s="6">
        <f t="shared" si="9"/>
        <v>2.1</v>
      </c>
      <c r="W23" s="14">
        <f t="shared" si="10"/>
        <v>4.5</v>
      </c>
      <c r="X23" s="4">
        <f>ROUND(IF('Indicator Data'!M25=0,0,IF('Indicator Data'!M25&gt;X$139,10,IF('Indicator Data'!M25&lt;X$140,0,10-(X$139-'Indicator Data'!M25)/(X$139-X$140)*10))),1)</f>
        <v>10</v>
      </c>
      <c r="Y23" s="4">
        <f>ROUND(IF('Indicator Data'!N25=0,0,IF('Indicator Data'!N25&gt;Y$139,10,IF('Indicator Data'!N25&lt;Y$140,0,10-(Y$139-'Indicator Data'!N25)/(Y$139-Y$140)*10))),1)</f>
        <v>7.5</v>
      </c>
      <c r="Z23" s="6">
        <f t="shared" si="11"/>
        <v>9.1</v>
      </c>
      <c r="AA23" s="6">
        <f>IF('Indicator Data'!K25=5,10,IF('Indicator Data'!K25=4,8,IF('Indicator Data'!K25=3,5,IF('Indicator Data'!K25=2,2,IF('Indicator Data'!K25=1,1,0)))))</f>
        <v>0</v>
      </c>
      <c r="AB23" s="191">
        <f>IF('Indicator Data'!L25="No data","x",IF('Indicator Data'!L25&gt;1000,10,IF('Indicator Data'!L25&gt;=500,9,IF('Indicator Data'!L25&gt;=240,8,IF('Indicator Data'!L25&gt;=120,7,IF('Indicator Data'!L25&gt;=60,6,IF('Indicator Data'!L25&gt;=20,5,IF('Indicator Data'!L25&gt;=1,4,0))))))))</f>
        <v>4</v>
      </c>
      <c r="AC23" s="6">
        <f t="shared" si="12"/>
        <v>4</v>
      </c>
      <c r="AD23" s="7">
        <f t="shared" si="13"/>
        <v>6.6</v>
      </c>
    </row>
    <row r="24" spans="1:30" s="11" customFormat="1" x14ac:dyDescent="0.25">
      <c r="A24" s="11" t="s">
        <v>349</v>
      </c>
      <c r="B24" s="30" t="s">
        <v>2</v>
      </c>
      <c r="C24" s="30" t="s">
        <v>471</v>
      </c>
      <c r="D24" s="4">
        <f>ROUND(IF('Indicator Data'!G26=0,0,IF(LOG('Indicator Data'!G26)&gt;D$139,10,IF(LOG('Indicator Data'!G26)&lt;D$140,0,10-(D$139-LOG('Indicator Data'!G26))/(D$139-D$140)*10))),1)</f>
        <v>5.6</v>
      </c>
      <c r="E24" s="4" t="str">
        <f>IF('Indicator Data'!D26="No data","x",ROUND(IF(('Indicator Data'!D26)&gt;E$139,10,IF(('Indicator Data'!D26)&lt;E$140,0,10-(E$139-('Indicator Data'!D26))/(E$139-E$140)*10)),1))</f>
        <v>x</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6.9</v>
      </c>
      <c r="K24" s="58">
        <f>'Indicator Data'!G26/'Indicator Data'!$BC26</f>
        <v>5.8562593796834834E-3</v>
      </c>
      <c r="L24" s="58">
        <f>'Indicator Data'!I26/'Indicator Data'!$BD26</f>
        <v>2.3430825594151667E-4</v>
      </c>
      <c r="M24" s="4">
        <f t="shared" si="2"/>
        <v>3.9</v>
      </c>
      <c r="N24" s="4">
        <f t="shared" si="3"/>
        <v>0.1</v>
      </c>
      <c r="O24" s="4">
        <f>ROUND(IF('Indicator Data'!J26=0,0,IF('Indicator Data'!J26&gt;O$139,10,IF('Indicator Data'!J26&lt;O$140,0,10-(O$139-'Indicator Data'!J26)/(O$139-O$140)*10))),1)</f>
        <v>2</v>
      </c>
      <c r="P24" s="153">
        <f t="shared" si="4"/>
        <v>4.3</v>
      </c>
      <c r="Q24" s="153">
        <f t="shared" si="5"/>
        <v>3.2</v>
      </c>
      <c r="R24" s="4">
        <f>IF('Indicator Data'!H26="No data","x",ROUND(IF('Indicator Data'!H26=0,0,IF('Indicator Data'!H26&gt;R$139,10,IF('Indicator Data'!H26&lt;R$140,0,10-(R$139-'Indicator Data'!H26)/(R$139-R$140)*10))),1))</f>
        <v>2</v>
      </c>
      <c r="S24" s="6" t="str">
        <f t="shared" si="6"/>
        <v>x</v>
      </c>
      <c r="T24" s="6">
        <f t="shared" si="7"/>
        <v>4.8</v>
      </c>
      <c r="U24" s="6">
        <f t="shared" si="8"/>
        <v>7.9</v>
      </c>
      <c r="V24" s="6">
        <f t="shared" si="9"/>
        <v>2.6</v>
      </c>
      <c r="W24" s="14">
        <f t="shared" si="10"/>
        <v>5.5</v>
      </c>
      <c r="X24" s="4">
        <f>ROUND(IF('Indicator Data'!M26=0,0,IF('Indicator Data'!M26&gt;X$139,10,IF('Indicator Data'!M26&lt;X$140,0,10-(X$139-'Indicator Data'!M26)/(X$139-X$140)*10))),1)</f>
        <v>10</v>
      </c>
      <c r="Y24" s="4">
        <f>ROUND(IF('Indicator Data'!N26=0,0,IF('Indicator Data'!N26&gt;Y$139,10,IF('Indicator Data'!N26&lt;Y$140,0,10-(Y$139-'Indicator Data'!N26)/(Y$139-Y$140)*10))),1)</f>
        <v>7.5</v>
      </c>
      <c r="Z24" s="6">
        <f t="shared" si="11"/>
        <v>9.1</v>
      </c>
      <c r="AA24" s="6">
        <f>IF('Indicator Data'!K26=5,10,IF('Indicator Data'!K26=4,8,IF('Indicator Data'!K26=3,5,IF('Indicator Data'!K26=2,2,IF('Indicator Data'!K26=1,1,0)))))</f>
        <v>0</v>
      </c>
      <c r="AB24" s="191">
        <f>IF('Indicator Data'!L26="No data","x",IF('Indicator Data'!L26&gt;1000,10,IF('Indicator Data'!L26&gt;=500,9,IF('Indicator Data'!L26&gt;=240,8,IF('Indicator Data'!L26&gt;=120,7,IF('Indicator Data'!L26&gt;=60,6,IF('Indicator Data'!L26&gt;=20,5,IF('Indicator Data'!L26&gt;=1,4,0))))))))</f>
        <v>0</v>
      </c>
      <c r="AC24" s="6">
        <f t="shared" si="12"/>
        <v>0</v>
      </c>
      <c r="AD24" s="7">
        <f t="shared" si="13"/>
        <v>4.5999999999999996</v>
      </c>
    </row>
    <row r="25" spans="1:30" s="11" customFormat="1" x14ac:dyDescent="0.25">
      <c r="A25" s="11" t="s">
        <v>342</v>
      </c>
      <c r="B25" s="30" t="s">
        <v>2</v>
      </c>
      <c r="C25" s="30" t="s">
        <v>472</v>
      </c>
      <c r="D25" s="4">
        <f>ROUND(IF('Indicator Data'!G27=0,0,IF(LOG('Indicator Data'!G27)&gt;D$139,10,IF(LOG('Indicator Data'!G27)&lt;D$140,0,10-(D$139-LOG('Indicator Data'!G27))/(D$139-D$140)*10))),1)</f>
        <v>6</v>
      </c>
      <c r="E25" s="4">
        <f>IF('Indicator Data'!D27="No data","x",ROUND(IF(('Indicator Data'!D27)&gt;E$139,10,IF(('Indicator Data'!D27)&lt;E$140,0,10-(E$139-('Indicator Data'!D27))/(E$139-E$140)*10)),1))</f>
        <v>3.8</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6.9</v>
      </c>
      <c r="K25" s="58">
        <f>'Indicator Data'!G27/'Indicator Data'!$BC27</f>
        <v>3.8592341737799167E-3</v>
      </c>
      <c r="L25" s="58">
        <f>'Indicator Data'!I27/'Indicator Data'!$BD27</f>
        <v>2.3430825594151667E-4</v>
      </c>
      <c r="M25" s="4">
        <f t="shared" si="2"/>
        <v>2.6</v>
      </c>
      <c r="N25" s="4">
        <f t="shared" si="3"/>
        <v>0.1</v>
      </c>
      <c r="O25" s="4">
        <f>ROUND(IF('Indicator Data'!J27=0,0,IF('Indicator Data'!J27&gt;O$139,10,IF('Indicator Data'!J27&lt;O$140,0,10-(O$139-'Indicator Data'!J27)/(O$139-O$140)*10))),1)</f>
        <v>2</v>
      </c>
      <c r="P25" s="153">
        <f t="shared" si="4"/>
        <v>4.3</v>
      </c>
      <c r="Q25" s="153">
        <f t="shared" si="5"/>
        <v>3.2</v>
      </c>
      <c r="R25" s="4">
        <f>IF('Indicator Data'!H27="No data","x",ROUND(IF('Indicator Data'!H27=0,0,IF('Indicator Data'!H27&gt;R$139,10,IF('Indicator Data'!H27&lt;R$140,0,10-(R$139-'Indicator Data'!H27)/(R$139-R$140)*10))),1))</f>
        <v>2</v>
      </c>
      <c r="S25" s="6">
        <f t="shared" si="6"/>
        <v>3.8</v>
      </c>
      <c r="T25" s="6">
        <f t="shared" si="7"/>
        <v>4.5</v>
      </c>
      <c r="U25" s="6">
        <f t="shared" si="8"/>
        <v>5.5</v>
      </c>
      <c r="V25" s="6">
        <f t="shared" si="9"/>
        <v>2.6</v>
      </c>
      <c r="W25" s="14">
        <f t="shared" si="10"/>
        <v>4.2</v>
      </c>
      <c r="X25" s="4">
        <f>ROUND(IF('Indicator Data'!M27=0,0,IF('Indicator Data'!M27&gt;X$139,10,IF('Indicator Data'!M27&lt;X$140,0,10-(X$139-'Indicator Data'!M27)/(X$139-X$140)*10))),1)</f>
        <v>10</v>
      </c>
      <c r="Y25" s="4">
        <f>ROUND(IF('Indicator Data'!N27=0,0,IF('Indicator Data'!N27&gt;Y$139,10,IF('Indicator Data'!N27&lt;Y$140,0,10-(Y$139-'Indicator Data'!N27)/(Y$139-Y$140)*10))),1)</f>
        <v>7.5</v>
      </c>
      <c r="Z25" s="6">
        <f t="shared" si="11"/>
        <v>9.1</v>
      </c>
      <c r="AA25" s="6">
        <f>IF('Indicator Data'!K27=5,10,IF('Indicator Data'!K27=4,8,IF('Indicator Data'!K27=3,5,IF('Indicator Data'!K27=2,2,IF('Indicator Data'!K27=1,1,0)))))</f>
        <v>0</v>
      </c>
      <c r="AB25" s="191">
        <f>IF('Indicator Data'!L27="No data","x",IF('Indicator Data'!L27&gt;1000,10,IF('Indicator Data'!L27&gt;=500,9,IF('Indicator Data'!L27&gt;=240,8,IF('Indicator Data'!L27&gt;=120,7,IF('Indicator Data'!L27&gt;=60,6,IF('Indicator Data'!L27&gt;=20,5,IF('Indicator Data'!L27&gt;=1,4,0))))))))</f>
        <v>8</v>
      </c>
      <c r="AC25" s="6">
        <f t="shared" si="12"/>
        <v>8</v>
      </c>
      <c r="AD25" s="7">
        <f t="shared" si="13"/>
        <v>8</v>
      </c>
    </row>
    <row r="26" spans="1:30" s="11" customFormat="1" x14ac:dyDescent="0.25">
      <c r="A26" s="11" t="s">
        <v>350</v>
      </c>
      <c r="B26" s="30" t="s">
        <v>6</v>
      </c>
      <c r="C26" s="30" t="s">
        <v>473</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7.9</v>
      </c>
      <c r="K26" s="58">
        <f>'Indicator Data'!G28/'Indicator Data'!$BC28</f>
        <v>0</v>
      </c>
      <c r="L26" s="58">
        <f>'Indicator Data'!I28/'Indicator Data'!$BD28</f>
        <v>7.0607015456121535E-3</v>
      </c>
      <c r="M26" s="4">
        <f t="shared" si="2"/>
        <v>0</v>
      </c>
      <c r="N26" s="4">
        <f t="shared" si="3"/>
        <v>2.4</v>
      </c>
      <c r="O26" s="4">
        <f>ROUND(IF('Indicator Data'!J28=0,0,IF('Indicator Data'!J28&gt;O$139,10,IF('Indicator Data'!J28&lt;O$140,0,10-(O$139-'Indicator Data'!J28)/(O$139-O$140)*10))),1)</f>
        <v>2</v>
      </c>
      <c r="P26" s="153">
        <f t="shared" si="4"/>
        <v>5.8</v>
      </c>
      <c r="Q26" s="153">
        <f t="shared" si="5"/>
        <v>3.9</v>
      </c>
      <c r="R26" s="4" t="str">
        <f>IF('Indicator Data'!H28="No data","x",ROUND(IF('Indicator Data'!H28=0,0,IF('Indicator Data'!H28&gt;R$139,10,IF('Indicator Data'!H28&lt;R$140,0,10-(R$139-'Indicator Data'!H28)/(R$139-R$140)*10))),1))</f>
        <v>x</v>
      </c>
      <c r="S26" s="6">
        <f t="shared" si="6"/>
        <v>0</v>
      </c>
      <c r="T26" s="6">
        <f t="shared" si="7"/>
        <v>0</v>
      </c>
      <c r="U26" s="6">
        <f t="shared" si="8"/>
        <v>0</v>
      </c>
      <c r="V26" s="6">
        <f t="shared" si="9"/>
        <v>3.9</v>
      </c>
      <c r="W26" s="14">
        <f t="shared" si="10"/>
        <v>1.1000000000000001</v>
      </c>
      <c r="X26" s="4">
        <f>ROUND(IF('Indicator Data'!M28=0,0,IF('Indicator Data'!M28&gt;X$139,10,IF('Indicator Data'!M28&lt;X$140,0,10-(X$139-'Indicator Data'!M28)/(X$139-X$140)*10))),1)</f>
        <v>1.2</v>
      </c>
      <c r="Y26" s="4">
        <f>ROUND(IF('Indicator Data'!N28=0,0,IF('Indicator Data'!N28&gt;Y$139,10,IF('Indicator Data'!N28&lt;Y$140,0,10-(Y$139-'Indicator Data'!N28)/(Y$139-Y$140)*10))),1)</f>
        <v>0.4</v>
      </c>
      <c r="Z26" s="6">
        <f t="shared" si="11"/>
        <v>0.8</v>
      </c>
      <c r="AA26" s="6">
        <f>IF('Indicator Data'!K28=5,10,IF('Indicator Data'!K28=4,8,IF('Indicator Data'!K28=3,5,IF('Indicator Data'!K28=2,2,IF('Indicator Data'!K28=1,1,0)))))</f>
        <v>5</v>
      </c>
      <c r="AB26" s="191">
        <f>IF('Indicator Data'!L28="No data","x",IF('Indicator Data'!L28&gt;1000,10,IF('Indicator Data'!L28&gt;=500,9,IF('Indicator Data'!L28&gt;=240,8,IF('Indicator Data'!L28&gt;=120,7,IF('Indicator Data'!L28&gt;=60,6,IF('Indicator Data'!L28&gt;=20,5,IF('Indicator Data'!L28&gt;=1,4,0))))))))</f>
        <v>0</v>
      </c>
      <c r="AC26" s="6">
        <f t="shared" si="12"/>
        <v>5</v>
      </c>
      <c r="AD26" s="7">
        <f t="shared" si="13"/>
        <v>2.9</v>
      </c>
    </row>
    <row r="27" spans="1:30" s="11" customFormat="1" x14ac:dyDescent="0.25">
      <c r="A27" s="11" t="s">
        <v>730</v>
      </c>
      <c r="B27" s="30" t="s">
        <v>6</v>
      </c>
      <c r="C27" s="30" t="s">
        <v>477</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2.5</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7.9</v>
      </c>
      <c r="K27" s="58">
        <f>'Indicator Data'!G29/'Indicator Data'!$BC29</f>
        <v>1.4014350010518782E-2</v>
      </c>
      <c r="L27" s="58">
        <f>'Indicator Data'!I29/'Indicator Data'!$BD29</f>
        <v>7.0607015456121535E-3</v>
      </c>
      <c r="M27" s="4">
        <f t="shared" si="2"/>
        <v>9.3000000000000007</v>
      </c>
      <c r="N27" s="4">
        <f t="shared" si="3"/>
        <v>2.4</v>
      </c>
      <c r="O27" s="4">
        <f>ROUND(IF('Indicator Data'!J29=0,0,IF('Indicator Data'!J29&gt;O$139,10,IF('Indicator Data'!J29&lt;O$140,0,10-(O$139-'Indicator Data'!J29)/(O$139-O$140)*10))),1)</f>
        <v>2</v>
      </c>
      <c r="P27" s="153">
        <f t="shared" si="4"/>
        <v>5.8</v>
      </c>
      <c r="Q27" s="153">
        <f t="shared" si="5"/>
        <v>3.9</v>
      </c>
      <c r="R27" s="4">
        <f>IF('Indicator Data'!H29="No data","x",ROUND(IF('Indicator Data'!H29=0,0,IF('Indicator Data'!H29&gt;R$139,10,IF('Indicator Data'!H29&lt;R$140,0,10-(R$139-'Indicator Data'!H29)/(R$139-R$140)*10))),1))</f>
        <v>2</v>
      </c>
      <c r="S27" s="6">
        <f t="shared" si="6"/>
        <v>2.5</v>
      </c>
      <c r="T27" s="6">
        <f t="shared" si="7"/>
        <v>7.8</v>
      </c>
      <c r="U27" s="6">
        <f t="shared" si="8"/>
        <v>4.5999999999999996</v>
      </c>
      <c r="V27" s="6">
        <f t="shared" si="9"/>
        <v>3</v>
      </c>
      <c r="W27" s="14">
        <f t="shared" si="10"/>
        <v>4.9000000000000004</v>
      </c>
      <c r="X27" s="4">
        <f>ROUND(IF('Indicator Data'!M29=0,0,IF('Indicator Data'!M29&gt;X$139,10,IF('Indicator Data'!M29&lt;X$140,0,10-(X$139-'Indicator Data'!M29)/(X$139-X$140)*10))),1)</f>
        <v>1.2</v>
      </c>
      <c r="Y27" s="4">
        <f>ROUND(IF('Indicator Data'!N29=0,0,IF('Indicator Data'!N29&gt;Y$139,10,IF('Indicator Data'!N29&lt;Y$140,0,10-(Y$139-'Indicator Data'!N29)/(Y$139-Y$140)*10))),1)</f>
        <v>0.4</v>
      </c>
      <c r="Z27" s="6">
        <f t="shared" si="11"/>
        <v>0.8</v>
      </c>
      <c r="AA27" s="6">
        <f>IF('Indicator Data'!K29=5,10,IF('Indicator Data'!K29=4,8,IF('Indicator Data'!K29=3,5,IF('Indicator Data'!K29=2,2,IF('Indicator Data'!K29=1,1,0)))))</f>
        <v>5</v>
      </c>
      <c r="AB27" s="191">
        <f>IF('Indicator Data'!L29="No data","x",IF('Indicator Data'!L29&gt;1000,10,IF('Indicator Data'!L29&gt;=500,9,IF('Indicator Data'!L29&gt;=240,8,IF('Indicator Data'!L29&gt;=120,7,IF('Indicator Data'!L29&gt;=60,6,IF('Indicator Data'!L29&gt;=20,5,IF('Indicator Data'!L29&gt;=1,4,0))))))))</f>
        <v>0</v>
      </c>
      <c r="AC27" s="6">
        <f t="shared" si="12"/>
        <v>5</v>
      </c>
      <c r="AD27" s="7">
        <f t="shared" si="13"/>
        <v>2.9</v>
      </c>
    </row>
    <row r="28" spans="1:30" s="11" customFormat="1" x14ac:dyDescent="0.25">
      <c r="A28" s="11" t="s">
        <v>731</v>
      </c>
      <c r="B28" s="30" t="s">
        <v>6</v>
      </c>
      <c r="C28" s="30" t="s">
        <v>478</v>
      </c>
      <c r="D28" s="4">
        <f>ROUND(IF('Indicator Data'!G30=0,0,IF(LOG('Indicator Data'!G30)&gt;D$139,10,IF(LOG('Indicator Data'!G30)&lt;D$140,0,10-(D$139-LOG('Indicator Data'!G30))/(D$139-D$140)*10))),1)</f>
        <v>0</v>
      </c>
      <c r="E28" s="4">
        <f>IF('Indicator Data'!D30="No data","x",ROUND(IF(('Indicator Data'!D30)&gt;E$139,10,IF(('Indicator Data'!D30)&lt;E$140,0,10-(E$139-('Indicator Data'!D30))/(E$139-E$140)*10)),1))</f>
        <v>2.5</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7.9</v>
      </c>
      <c r="K28" s="58">
        <f>'Indicator Data'!G30/'Indicator Data'!$BC30</f>
        <v>5.8842566101245264E-5</v>
      </c>
      <c r="L28" s="58">
        <f>'Indicator Data'!I30/'Indicator Data'!$BD30</f>
        <v>7.0607015456121535E-3</v>
      </c>
      <c r="M28" s="4">
        <f t="shared" si="2"/>
        <v>0</v>
      </c>
      <c r="N28" s="4">
        <f t="shared" si="3"/>
        <v>2.4</v>
      </c>
      <c r="O28" s="4">
        <f>ROUND(IF('Indicator Data'!J30=0,0,IF('Indicator Data'!J30&gt;O$139,10,IF('Indicator Data'!J30&lt;O$140,0,10-(O$139-'Indicator Data'!J30)/(O$139-O$140)*10))),1)</f>
        <v>2</v>
      </c>
      <c r="P28" s="153">
        <f t="shared" si="4"/>
        <v>5.8</v>
      </c>
      <c r="Q28" s="153">
        <f t="shared" si="5"/>
        <v>3.9</v>
      </c>
      <c r="R28" s="4">
        <f>IF('Indicator Data'!H30="No data","x",ROUND(IF('Indicator Data'!H30=0,0,IF('Indicator Data'!H30&gt;R$139,10,IF('Indicator Data'!H30&lt;R$140,0,10-(R$139-'Indicator Data'!H30)/(R$139-R$140)*10))),1))</f>
        <v>3</v>
      </c>
      <c r="S28" s="6">
        <f t="shared" si="6"/>
        <v>2.5</v>
      </c>
      <c r="T28" s="6">
        <f t="shared" si="7"/>
        <v>0</v>
      </c>
      <c r="U28" s="6">
        <f t="shared" si="8"/>
        <v>6.5</v>
      </c>
      <c r="V28" s="6">
        <f t="shared" si="9"/>
        <v>3.5</v>
      </c>
      <c r="W28" s="14">
        <f t="shared" si="10"/>
        <v>3.5</v>
      </c>
      <c r="X28" s="4">
        <f>ROUND(IF('Indicator Data'!M30=0,0,IF('Indicator Data'!M30&gt;X$139,10,IF('Indicator Data'!M30&lt;X$140,0,10-(X$139-'Indicator Data'!M30)/(X$139-X$140)*10))),1)</f>
        <v>1.2</v>
      </c>
      <c r="Y28" s="4">
        <f>ROUND(IF('Indicator Data'!N30=0,0,IF('Indicator Data'!N30&gt;Y$139,10,IF('Indicator Data'!N30&lt;Y$140,0,10-(Y$139-'Indicator Data'!N30)/(Y$139-Y$140)*10))),1)</f>
        <v>0.4</v>
      </c>
      <c r="Z28" s="6">
        <f t="shared" si="11"/>
        <v>0.8</v>
      </c>
      <c r="AA28" s="6">
        <f>IF('Indicator Data'!K30=5,10,IF('Indicator Data'!K30=4,8,IF('Indicator Data'!K30=3,5,IF('Indicator Data'!K30=2,2,IF('Indicator Data'!K30=1,1,0)))))</f>
        <v>0</v>
      </c>
      <c r="AB28" s="191">
        <f>IF('Indicator Data'!L30="No data","x",IF('Indicator Data'!L30&gt;1000,10,IF('Indicator Data'!L30&gt;=500,9,IF('Indicator Data'!L30&gt;=240,8,IF('Indicator Data'!L30&gt;=120,7,IF('Indicator Data'!L30&gt;=60,6,IF('Indicator Data'!L30&gt;=20,5,IF('Indicator Data'!L30&gt;=1,4,0))))))))</f>
        <v>4</v>
      </c>
      <c r="AC28" s="6">
        <f t="shared" si="12"/>
        <v>4</v>
      </c>
      <c r="AD28" s="7">
        <f t="shared" si="13"/>
        <v>2.4</v>
      </c>
    </row>
    <row r="29" spans="1:30" s="11" customFormat="1" x14ac:dyDescent="0.25">
      <c r="A29" s="11" t="s">
        <v>732</v>
      </c>
      <c r="B29" s="30" t="s">
        <v>6</v>
      </c>
      <c r="C29" s="30" t="s">
        <v>475</v>
      </c>
      <c r="D29" s="4">
        <f>ROUND(IF('Indicator Data'!G31=0,0,IF(LOG('Indicator Data'!G31)&gt;D$139,10,IF(LOG('Indicator Data'!G31)&lt;D$140,0,10-(D$139-LOG('Indicator Data'!G31))/(D$139-D$140)*10))),1)</f>
        <v>2.6</v>
      </c>
      <c r="E29" s="4">
        <f>IF('Indicator Data'!D31="No data","x",ROUND(IF(('Indicator Data'!D31)&gt;E$139,10,IF(('Indicator Data'!D31)&lt;E$140,0,10-(E$139-('Indicator Data'!D31))/(E$139-E$140)*10)),1))</f>
        <v>3.2</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7.9</v>
      </c>
      <c r="K29" s="58">
        <f>'Indicator Data'!G31/'Indicator Data'!$BC31</f>
        <v>5.1349786062029083E-3</v>
      </c>
      <c r="L29" s="58">
        <f>'Indicator Data'!I31/'Indicator Data'!$BD31</f>
        <v>7.0607015456121535E-3</v>
      </c>
      <c r="M29" s="4">
        <f t="shared" si="2"/>
        <v>3.4</v>
      </c>
      <c r="N29" s="4">
        <f t="shared" si="3"/>
        <v>2.4</v>
      </c>
      <c r="O29" s="4">
        <f>ROUND(IF('Indicator Data'!J31=0,0,IF('Indicator Data'!J31&gt;O$139,10,IF('Indicator Data'!J31&lt;O$140,0,10-(O$139-'Indicator Data'!J31)/(O$139-O$140)*10))),1)</f>
        <v>2</v>
      </c>
      <c r="P29" s="153">
        <f t="shared" si="4"/>
        <v>5.8</v>
      </c>
      <c r="Q29" s="153">
        <f t="shared" si="5"/>
        <v>3.9</v>
      </c>
      <c r="R29" s="4">
        <f>IF('Indicator Data'!H31="No data","x",ROUND(IF('Indicator Data'!H31=0,0,IF('Indicator Data'!H31&gt;R$139,10,IF('Indicator Data'!H31&lt;R$140,0,10-(R$139-'Indicator Data'!H31)/(R$139-R$140)*10))),1))</f>
        <v>2</v>
      </c>
      <c r="S29" s="6">
        <f t="shared" si="6"/>
        <v>3.2</v>
      </c>
      <c r="T29" s="6">
        <f t="shared" si="7"/>
        <v>3</v>
      </c>
      <c r="U29" s="6">
        <f t="shared" si="8"/>
        <v>2.1</v>
      </c>
      <c r="V29" s="6">
        <f t="shared" si="9"/>
        <v>3</v>
      </c>
      <c r="W29" s="14">
        <f t="shared" si="10"/>
        <v>2.8</v>
      </c>
      <c r="X29" s="4">
        <f>ROUND(IF('Indicator Data'!M31=0,0,IF('Indicator Data'!M31&gt;X$139,10,IF('Indicator Data'!M31&lt;X$140,0,10-(X$139-'Indicator Data'!M31)/(X$139-X$140)*10))),1)</f>
        <v>1.2</v>
      </c>
      <c r="Y29" s="4">
        <f>ROUND(IF('Indicator Data'!N31=0,0,IF('Indicator Data'!N31&gt;Y$139,10,IF('Indicator Data'!N31&lt;Y$140,0,10-(Y$139-'Indicator Data'!N31)/(Y$139-Y$140)*10))),1)</f>
        <v>0.4</v>
      </c>
      <c r="Z29" s="6">
        <f t="shared" si="11"/>
        <v>0.8</v>
      </c>
      <c r="AA29" s="6">
        <f>IF('Indicator Data'!K31=5,10,IF('Indicator Data'!K31=4,8,IF('Indicator Data'!K31=3,5,IF('Indicator Data'!K31=2,2,IF('Indicator Data'!K31=1,1,0)))))</f>
        <v>0</v>
      </c>
      <c r="AB29" s="191">
        <f>IF('Indicator Data'!L31="No data","x",IF('Indicator Data'!L31&gt;1000,10,IF('Indicator Data'!L31&gt;=500,9,IF('Indicator Data'!L31&gt;=240,8,IF('Indicator Data'!L31&gt;=120,7,IF('Indicator Data'!L31&gt;=60,6,IF('Indicator Data'!L31&gt;=20,5,IF('Indicator Data'!L31&gt;=1,4,0))))))))</f>
        <v>0</v>
      </c>
      <c r="AC29" s="6">
        <f t="shared" si="12"/>
        <v>0</v>
      </c>
      <c r="AD29" s="7">
        <f t="shared" si="13"/>
        <v>0.4</v>
      </c>
    </row>
    <row r="30" spans="1:30" s="11" customFormat="1" x14ac:dyDescent="0.25">
      <c r="A30" s="11" t="s">
        <v>734</v>
      </c>
      <c r="B30" s="30" t="s">
        <v>6</v>
      </c>
      <c r="C30" s="30" t="s">
        <v>737</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7.9</v>
      </c>
      <c r="K30" s="58">
        <f>'Indicator Data'!G32/'Indicator Data'!$BC32</f>
        <v>0</v>
      </c>
      <c r="L30" s="58">
        <f>'Indicator Data'!I32/'Indicator Data'!$BD32</f>
        <v>7.0607015456121535E-3</v>
      </c>
      <c r="M30" s="4">
        <f t="shared" si="2"/>
        <v>0</v>
      </c>
      <c r="N30" s="4">
        <f t="shared" si="3"/>
        <v>2.4</v>
      </c>
      <c r="O30" s="4">
        <f>ROUND(IF('Indicator Data'!J32=0,0,IF('Indicator Data'!J32&gt;O$139,10,IF('Indicator Data'!J32&lt;O$140,0,10-(O$139-'Indicator Data'!J32)/(O$139-O$140)*10))),1)</f>
        <v>2</v>
      </c>
      <c r="P30" s="153">
        <f t="shared" si="4"/>
        <v>5.8</v>
      </c>
      <c r="Q30" s="153">
        <f t="shared" si="5"/>
        <v>3.9</v>
      </c>
      <c r="R30" s="4">
        <f>IF('Indicator Data'!H32="No data","x",ROUND(IF('Indicator Data'!H32=0,0,IF('Indicator Data'!H32&gt;R$139,10,IF('Indicator Data'!H32&lt;R$140,0,10-(R$139-'Indicator Data'!H32)/(R$139-R$140)*10))),1))</f>
        <v>3</v>
      </c>
      <c r="S30" s="6">
        <f t="shared" si="6"/>
        <v>0</v>
      </c>
      <c r="T30" s="6">
        <f t="shared" si="7"/>
        <v>0</v>
      </c>
      <c r="U30" s="6">
        <f t="shared" si="8"/>
        <v>2.5</v>
      </c>
      <c r="V30" s="6">
        <f t="shared" si="9"/>
        <v>3.5</v>
      </c>
      <c r="W30" s="14">
        <f t="shared" si="10"/>
        <v>1.6</v>
      </c>
      <c r="X30" s="4">
        <f>ROUND(IF('Indicator Data'!M32=0,0,IF('Indicator Data'!M32&gt;X$139,10,IF('Indicator Data'!M32&lt;X$140,0,10-(X$139-'Indicator Data'!M32)/(X$139-X$140)*10))),1)</f>
        <v>1.2</v>
      </c>
      <c r="Y30" s="4">
        <f>ROUND(IF('Indicator Data'!N32=0,0,IF('Indicator Data'!N32&gt;Y$139,10,IF('Indicator Data'!N32&lt;Y$140,0,10-(Y$139-'Indicator Data'!N32)/(Y$139-Y$140)*10))),1)</f>
        <v>0.4</v>
      </c>
      <c r="Z30" s="6">
        <f t="shared" si="11"/>
        <v>0.8</v>
      </c>
      <c r="AA30" s="6">
        <f>IF('Indicator Data'!K32=5,10,IF('Indicator Data'!K32=4,8,IF('Indicator Data'!K32=3,5,IF('Indicator Data'!K32=2,2,IF('Indicator Data'!K32=1,1,0)))))</f>
        <v>0</v>
      </c>
      <c r="AB30" s="191">
        <f>IF('Indicator Data'!L32="No data","x",IF('Indicator Data'!L32&gt;1000,10,IF('Indicator Data'!L32&gt;=500,9,IF('Indicator Data'!L32&gt;=240,8,IF('Indicator Data'!L32&gt;=120,7,IF('Indicator Data'!L32&gt;=60,6,IF('Indicator Data'!L32&gt;=20,5,IF('Indicator Data'!L32&gt;=1,4,0))))))))</f>
        <v>0</v>
      </c>
      <c r="AC30" s="6">
        <f t="shared" si="12"/>
        <v>0</v>
      </c>
      <c r="AD30" s="7">
        <f t="shared" si="13"/>
        <v>0.4</v>
      </c>
    </row>
    <row r="31" spans="1:30" s="11" customFormat="1" x14ac:dyDescent="0.25">
      <c r="A31" s="11" t="s">
        <v>735</v>
      </c>
      <c r="B31" s="30" t="s">
        <v>6</v>
      </c>
      <c r="C31" s="30" t="s">
        <v>476</v>
      </c>
      <c r="D31" s="4">
        <f>ROUND(IF('Indicator Data'!G33=0,0,IF(LOG('Indicator Data'!G33)&gt;D$139,10,IF(LOG('Indicator Data'!G33)&lt;D$140,0,10-(D$139-LOG('Indicator Data'!G33))/(D$139-D$140)*10))),1)</f>
        <v>1.2</v>
      </c>
      <c r="E31" s="4">
        <f>IF('Indicator Data'!D33="No data","x",ROUND(IF(('Indicator Data'!D33)&gt;E$139,10,IF(('Indicator Data'!D33)&lt;E$140,0,10-(E$139-('Indicator Data'!D33))/(E$139-E$140)*10)),1))</f>
        <v>2.5</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7.9</v>
      </c>
      <c r="K31" s="58">
        <f>'Indicator Data'!G33/'Indicator Data'!$BC33</f>
        <v>9.8078715527846099E-4</v>
      </c>
      <c r="L31" s="58">
        <f>'Indicator Data'!I33/'Indicator Data'!$BD33</f>
        <v>7.0607015456121535E-3</v>
      </c>
      <c r="M31" s="4">
        <f t="shared" si="2"/>
        <v>0.7</v>
      </c>
      <c r="N31" s="4">
        <f t="shared" si="3"/>
        <v>2.4</v>
      </c>
      <c r="O31" s="4">
        <f>ROUND(IF('Indicator Data'!J33=0,0,IF('Indicator Data'!J33&gt;O$139,10,IF('Indicator Data'!J33&lt;O$140,0,10-(O$139-'Indicator Data'!J33)/(O$139-O$140)*10))),1)</f>
        <v>2</v>
      </c>
      <c r="P31" s="153">
        <f t="shared" si="4"/>
        <v>5.8</v>
      </c>
      <c r="Q31" s="153">
        <f t="shared" si="5"/>
        <v>3.9</v>
      </c>
      <c r="R31" s="4">
        <f>IF('Indicator Data'!H33="No data","x",ROUND(IF('Indicator Data'!H33=0,0,IF('Indicator Data'!H33&gt;R$139,10,IF('Indicator Data'!H33&lt;R$140,0,10-(R$139-'Indicator Data'!H33)/(R$139-R$140)*10))),1))</f>
        <v>2</v>
      </c>
      <c r="S31" s="6">
        <f t="shared" si="6"/>
        <v>2.5</v>
      </c>
      <c r="T31" s="6">
        <f t="shared" si="7"/>
        <v>1</v>
      </c>
      <c r="U31" s="6">
        <f t="shared" si="8"/>
        <v>2.6</v>
      </c>
      <c r="V31" s="6">
        <f t="shared" si="9"/>
        <v>3</v>
      </c>
      <c r="W31" s="14">
        <f t="shared" si="10"/>
        <v>2.2999999999999998</v>
      </c>
      <c r="X31" s="4">
        <f>ROUND(IF('Indicator Data'!M33=0,0,IF('Indicator Data'!M33&gt;X$139,10,IF('Indicator Data'!M33&lt;X$140,0,10-(X$139-'Indicator Data'!M33)/(X$139-X$140)*10))),1)</f>
        <v>1.2</v>
      </c>
      <c r="Y31" s="4">
        <f>ROUND(IF('Indicator Data'!N33=0,0,IF('Indicator Data'!N33&gt;Y$139,10,IF('Indicator Data'!N33&lt;Y$140,0,10-(Y$139-'Indicator Data'!N33)/(Y$139-Y$140)*10))),1)</f>
        <v>0.4</v>
      </c>
      <c r="Z31" s="6">
        <f t="shared" si="11"/>
        <v>0.8</v>
      </c>
      <c r="AA31" s="6">
        <f>IF('Indicator Data'!K33=5,10,IF('Indicator Data'!K33=4,8,IF('Indicator Data'!K33=3,5,IF('Indicator Data'!K33=2,2,IF('Indicator Data'!K33=1,1,0)))))</f>
        <v>0</v>
      </c>
      <c r="AB31" s="191">
        <f>IF('Indicator Data'!L33="No data","x",IF('Indicator Data'!L33&gt;1000,10,IF('Indicator Data'!L33&gt;=500,9,IF('Indicator Data'!L33&gt;=240,8,IF('Indicator Data'!L33&gt;=120,7,IF('Indicator Data'!L33&gt;=60,6,IF('Indicator Data'!L33&gt;=20,5,IF('Indicator Data'!L33&gt;=1,4,0))))))))</f>
        <v>0</v>
      </c>
      <c r="AC31" s="6">
        <f t="shared" si="12"/>
        <v>0</v>
      </c>
      <c r="AD31" s="7">
        <f t="shared" si="13"/>
        <v>0.4</v>
      </c>
    </row>
    <row r="32" spans="1:30" s="11" customFormat="1" x14ac:dyDescent="0.25">
      <c r="A32" s="11" t="s">
        <v>736</v>
      </c>
      <c r="B32" s="30" t="s">
        <v>6</v>
      </c>
      <c r="C32" s="30" t="s">
        <v>738</v>
      </c>
      <c r="D32" s="4">
        <f>ROUND(IF('Indicator Data'!G34=0,0,IF(LOG('Indicator Data'!G34)&gt;D$139,10,IF(LOG('Indicator Data'!G34)&lt;D$140,0,10-(D$139-LOG('Indicator Data'!G34))/(D$139-D$140)*10))),1)</f>
        <v>4.2</v>
      </c>
      <c r="E32" s="4">
        <f>IF('Indicator Data'!D34="No data","x",ROUND(IF(('Indicator Data'!D34)&gt;E$139,10,IF(('Indicator Data'!D34)&lt;E$140,0,10-(E$139-('Indicator Data'!D34))/(E$139-E$140)*10)),1))</f>
        <v>3.2</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7.9</v>
      </c>
      <c r="K32" s="58">
        <f>'Indicator Data'!G34/'Indicator Data'!$BC34</f>
        <v>1.5568834161083893E-2</v>
      </c>
      <c r="L32" s="58">
        <f>'Indicator Data'!I34/'Indicator Data'!$BD34</f>
        <v>7.0607015456121535E-3</v>
      </c>
      <c r="M32" s="4">
        <f t="shared" si="2"/>
        <v>10</v>
      </c>
      <c r="N32" s="4">
        <f t="shared" si="3"/>
        <v>2.4</v>
      </c>
      <c r="O32" s="4">
        <f>ROUND(IF('Indicator Data'!J34=0,0,IF('Indicator Data'!J34&gt;O$139,10,IF('Indicator Data'!J34&lt;O$140,0,10-(O$139-'Indicator Data'!J34)/(O$139-O$140)*10))),1)</f>
        <v>2</v>
      </c>
      <c r="P32" s="153">
        <f t="shared" si="4"/>
        <v>5.8</v>
      </c>
      <c r="Q32" s="153">
        <f t="shared" si="5"/>
        <v>3.9</v>
      </c>
      <c r="R32" s="4">
        <f>IF('Indicator Data'!H34="No data","x",ROUND(IF('Indicator Data'!H34=0,0,IF('Indicator Data'!H34&gt;R$139,10,IF('Indicator Data'!H34&lt;R$140,0,10-(R$139-'Indicator Data'!H34)/(R$139-R$140)*10))),1))</f>
        <v>2</v>
      </c>
      <c r="S32" s="6">
        <f t="shared" si="6"/>
        <v>3.2</v>
      </c>
      <c r="T32" s="6">
        <f t="shared" si="7"/>
        <v>8.3000000000000007</v>
      </c>
      <c r="U32" s="6">
        <f t="shared" si="8"/>
        <v>3.4</v>
      </c>
      <c r="V32" s="6">
        <f t="shared" si="9"/>
        <v>3</v>
      </c>
      <c r="W32" s="14">
        <f t="shared" si="10"/>
        <v>5</v>
      </c>
      <c r="X32" s="4">
        <f>ROUND(IF('Indicator Data'!M34=0,0,IF('Indicator Data'!M34&gt;X$139,10,IF('Indicator Data'!M34&lt;X$140,0,10-(X$139-'Indicator Data'!M34)/(X$139-X$140)*10))),1)</f>
        <v>1.2</v>
      </c>
      <c r="Y32" s="4">
        <f>ROUND(IF('Indicator Data'!N34=0,0,IF('Indicator Data'!N34&gt;Y$139,10,IF('Indicator Data'!N34&lt;Y$140,0,10-(Y$139-'Indicator Data'!N34)/(Y$139-Y$140)*10))),1)</f>
        <v>0.4</v>
      </c>
      <c r="Z32" s="6">
        <f t="shared" si="11"/>
        <v>0.8</v>
      </c>
      <c r="AA32" s="6">
        <f>IF('Indicator Data'!K34=5,10,IF('Indicator Data'!K34=4,8,IF('Indicator Data'!K34=3,5,IF('Indicator Data'!K34=2,2,IF('Indicator Data'!K34=1,1,0)))))</f>
        <v>0</v>
      </c>
      <c r="AB32" s="191">
        <f>IF('Indicator Data'!L34="No data","x",IF('Indicator Data'!L34&gt;1000,10,IF('Indicator Data'!L34&gt;=500,9,IF('Indicator Data'!L34&gt;=240,8,IF('Indicator Data'!L34&gt;=120,7,IF('Indicator Data'!L34&gt;=60,6,IF('Indicator Data'!L34&gt;=20,5,IF('Indicator Data'!L34&gt;=1,4,0))))))))</f>
        <v>0</v>
      </c>
      <c r="AC32" s="6">
        <f t="shared" si="12"/>
        <v>0</v>
      </c>
      <c r="AD32" s="7">
        <f t="shared" si="13"/>
        <v>0.4</v>
      </c>
    </row>
    <row r="33" spans="1:30" s="11" customFormat="1" x14ac:dyDescent="0.25">
      <c r="A33" s="11" t="s">
        <v>733</v>
      </c>
      <c r="B33" s="30" t="s">
        <v>6</v>
      </c>
      <c r="C33" s="30" t="s">
        <v>474</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2.5</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7.9</v>
      </c>
      <c r="K33" s="58">
        <f>'Indicator Data'!G35/'Indicator Data'!$BC35</f>
        <v>5.5391060362522098E-3</v>
      </c>
      <c r="L33" s="58">
        <f>'Indicator Data'!I35/'Indicator Data'!$BD35</f>
        <v>7.0607015456121535E-3</v>
      </c>
      <c r="M33" s="4">
        <f t="shared" si="2"/>
        <v>3.7</v>
      </c>
      <c r="N33" s="4">
        <f t="shared" si="3"/>
        <v>2.4</v>
      </c>
      <c r="O33" s="4">
        <f>ROUND(IF('Indicator Data'!J35=0,0,IF('Indicator Data'!J35&gt;O$139,10,IF('Indicator Data'!J35&lt;O$140,0,10-(O$139-'Indicator Data'!J35)/(O$139-O$140)*10))),1)</f>
        <v>2</v>
      </c>
      <c r="P33" s="153">
        <f t="shared" si="4"/>
        <v>5.8</v>
      </c>
      <c r="Q33" s="153">
        <f t="shared" si="5"/>
        <v>3.9</v>
      </c>
      <c r="R33" s="4">
        <f>IF('Indicator Data'!H35="No data","x",ROUND(IF('Indicator Data'!H35=0,0,IF('Indicator Data'!H35&gt;R$139,10,IF('Indicator Data'!H35&lt;R$140,0,10-(R$139-'Indicator Data'!H35)/(R$139-R$140)*10))),1))</f>
        <v>1</v>
      </c>
      <c r="S33" s="6">
        <f t="shared" si="6"/>
        <v>2.5</v>
      </c>
      <c r="T33" s="6">
        <f t="shared" si="7"/>
        <v>3</v>
      </c>
      <c r="U33" s="6">
        <f t="shared" si="8"/>
        <v>6</v>
      </c>
      <c r="V33" s="6">
        <f t="shared" si="9"/>
        <v>2.5</v>
      </c>
      <c r="W33" s="14">
        <f t="shared" si="10"/>
        <v>3.7</v>
      </c>
      <c r="X33" s="4">
        <f>ROUND(IF('Indicator Data'!M35=0,0,IF('Indicator Data'!M35&gt;X$139,10,IF('Indicator Data'!M35&lt;X$140,0,10-(X$139-'Indicator Data'!M35)/(X$139-X$140)*10))),1)</f>
        <v>1.2</v>
      </c>
      <c r="Y33" s="4">
        <f>ROUND(IF('Indicator Data'!N35=0,0,IF('Indicator Data'!N35&gt;Y$139,10,IF('Indicator Data'!N35&lt;Y$140,0,10-(Y$139-'Indicator Data'!N35)/(Y$139-Y$140)*10))),1)</f>
        <v>0.4</v>
      </c>
      <c r="Z33" s="6">
        <f t="shared" si="11"/>
        <v>0.8</v>
      </c>
      <c r="AA33" s="6">
        <f>IF('Indicator Data'!K35=5,10,IF('Indicator Data'!K35=4,8,IF('Indicator Data'!K35=3,5,IF('Indicator Data'!K35=2,2,IF('Indicator Data'!K35=1,1,0)))))</f>
        <v>0</v>
      </c>
      <c r="AB33" s="191">
        <f>IF('Indicator Data'!L35="No data","x",IF('Indicator Data'!L35&gt;1000,10,IF('Indicator Data'!L35&gt;=500,9,IF('Indicator Data'!L35&gt;=240,8,IF('Indicator Data'!L35&gt;=120,7,IF('Indicator Data'!L35&gt;=60,6,IF('Indicator Data'!L35&gt;=20,5,IF('Indicator Data'!L35&gt;=1,4,0))))))))</f>
        <v>0</v>
      </c>
      <c r="AC33" s="6">
        <f t="shared" si="12"/>
        <v>0</v>
      </c>
      <c r="AD33" s="7">
        <f t="shared" si="13"/>
        <v>0.4</v>
      </c>
    </row>
    <row r="34" spans="1:30" s="11" customFormat="1" x14ac:dyDescent="0.25">
      <c r="A34" s="11" t="s">
        <v>359</v>
      </c>
      <c r="B34" s="30" t="s">
        <v>8</v>
      </c>
      <c r="C34" s="30" t="s">
        <v>487</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0.7</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8.2149479659413445E-3</v>
      </c>
      <c r="M34" s="4">
        <f t="shared" si="2"/>
        <v>2.7</v>
      </c>
      <c r="N34" s="4">
        <f t="shared" si="3"/>
        <v>2.7</v>
      </c>
      <c r="O34" s="4">
        <f>ROUND(IF('Indicator Data'!J36=0,0,IF('Indicator Data'!J36&gt;O$139,10,IF('Indicator Data'!J36&lt;O$140,0,10-(O$139-'Indicator Data'!J36)/(O$139-O$140)*10))),1)</f>
        <v>4.8</v>
      </c>
      <c r="P34" s="153">
        <f t="shared" si="4"/>
        <v>8.1</v>
      </c>
      <c r="Q34" s="153">
        <f t="shared" si="5"/>
        <v>6.5</v>
      </c>
      <c r="R34" s="4">
        <f>IF('Indicator Data'!H36="No data","x",ROUND(IF('Indicator Data'!H36=0,0,IF('Indicator Data'!H36&gt;R$139,10,IF('Indicator Data'!H36&lt;R$140,0,10-(R$139-'Indicator Data'!H36)/(R$139-R$140)*10))),1))</f>
        <v>5.7</v>
      </c>
      <c r="S34" s="6">
        <f t="shared" si="6"/>
        <v>0.7</v>
      </c>
      <c r="T34" s="6">
        <f t="shared" si="7"/>
        <v>5</v>
      </c>
      <c r="U34" s="6">
        <f t="shared" si="8"/>
        <v>0.5</v>
      </c>
      <c r="V34" s="6">
        <f t="shared" si="9"/>
        <v>6.1</v>
      </c>
      <c r="W34" s="14">
        <f t="shared" si="10"/>
        <v>3.5</v>
      </c>
      <c r="X34" s="4">
        <f>ROUND(IF('Indicator Data'!M36=0,0,IF('Indicator Data'!M36&gt;X$139,10,IF('Indicator Data'!M36&lt;X$140,0,10-(X$139-'Indicator Data'!M36)/(X$139-X$140)*10))),1)</f>
        <v>9.8000000000000007</v>
      </c>
      <c r="Y34" s="4">
        <f>ROUND(IF('Indicator Data'!N36=0,0,IF('Indicator Data'!N36&gt;Y$139,10,IF('Indicator Data'!N36&lt;Y$140,0,10-(Y$139-'Indicator Data'!N36)/(Y$139-Y$140)*10))),1)</f>
        <v>8.8000000000000007</v>
      </c>
      <c r="Z34" s="6">
        <f t="shared" si="11"/>
        <v>9.4</v>
      </c>
      <c r="AA34" s="6">
        <f>IF('Indicator Data'!K36=5,10,IF('Indicator Data'!K36=4,8,IF('Indicator Data'!K36=3,5,IF('Indicator Data'!K36=2,2,IF('Indicator Data'!K36=1,1,0)))))</f>
        <v>0</v>
      </c>
      <c r="AB34" s="191">
        <f>IF('Indicator Data'!L36="No data","x",IF('Indicator Data'!L36&gt;1000,10,IF('Indicator Data'!L36&gt;=500,9,IF('Indicator Data'!L36&gt;=240,8,IF('Indicator Data'!L36&gt;=120,7,IF('Indicator Data'!L36&gt;=60,6,IF('Indicator Data'!L36&gt;=20,5,IF('Indicator Data'!L36&gt;=1,4,0))))))))</f>
        <v>4</v>
      </c>
      <c r="AC34" s="6">
        <f t="shared" si="12"/>
        <v>4</v>
      </c>
      <c r="AD34" s="7">
        <f t="shared" si="13"/>
        <v>6.7</v>
      </c>
    </row>
    <row r="35" spans="1:30" s="11" customFormat="1" x14ac:dyDescent="0.25">
      <c r="A35" s="11" t="s">
        <v>357</v>
      </c>
      <c r="B35" s="30" t="s">
        <v>8</v>
      </c>
      <c r="C35" s="30" t="s">
        <v>485</v>
      </c>
      <c r="D35" s="4">
        <f>ROUND(IF('Indicator Data'!G37=0,0,IF(LOG('Indicator Data'!G37)&gt;D$139,10,IF(LOG('Indicator Data'!G37)&lt;D$140,0,10-(D$139-LOG('Indicator Data'!G37))/(D$139-D$140)*10))),1)</f>
        <v>7</v>
      </c>
      <c r="E35" s="4">
        <f>IF('Indicator Data'!D37="No data","x",ROUND(IF(('Indicator Data'!D37)&gt;E$139,10,IF(('Indicator Data'!D37)&lt;E$140,0,10-(E$139-('Indicator Data'!D37))/(E$139-E$140)*10)),1))</f>
        <v>4.7</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8.2149479659413445E-3</v>
      </c>
      <c r="M35" s="4">
        <f t="shared" si="2"/>
        <v>10</v>
      </c>
      <c r="N35" s="4">
        <f t="shared" si="3"/>
        <v>2.7</v>
      </c>
      <c r="O35" s="4">
        <f>ROUND(IF('Indicator Data'!J37=0,0,IF('Indicator Data'!J37&gt;O$139,10,IF('Indicator Data'!J37&lt;O$140,0,10-(O$139-'Indicator Data'!J37)/(O$139-O$140)*10))),1)</f>
        <v>4.8</v>
      </c>
      <c r="P35" s="153">
        <f t="shared" si="4"/>
        <v>8.1</v>
      </c>
      <c r="Q35" s="153">
        <f t="shared" si="5"/>
        <v>6.5</v>
      </c>
      <c r="R35" s="4">
        <f>IF('Indicator Data'!H37="No data","x",ROUND(IF('Indicator Data'!H37=0,0,IF('Indicator Data'!H37&gt;R$139,10,IF('Indicator Data'!H37&lt;R$140,0,10-(R$139-'Indicator Data'!H37)/(R$139-R$140)*10))),1))</f>
        <v>8.6999999999999993</v>
      </c>
      <c r="S35" s="6">
        <f t="shared" si="6"/>
        <v>4.7</v>
      </c>
      <c r="T35" s="6">
        <f t="shared" si="7"/>
        <v>9</v>
      </c>
      <c r="U35" s="6">
        <f t="shared" si="8"/>
        <v>2.8</v>
      </c>
      <c r="V35" s="6">
        <f t="shared" si="9"/>
        <v>7.6</v>
      </c>
      <c r="W35" s="14">
        <f t="shared" si="10"/>
        <v>6.7</v>
      </c>
      <c r="X35" s="4">
        <f>ROUND(IF('Indicator Data'!M37=0,0,IF('Indicator Data'!M37&gt;X$139,10,IF('Indicator Data'!M37&lt;X$140,0,10-(X$139-'Indicator Data'!M37)/(X$139-X$140)*10))),1)</f>
        <v>9.8000000000000007</v>
      </c>
      <c r="Y35" s="4">
        <f>ROUND(IF('Indicator Data'!N37=0,0,IF('Indicator Data'!N37&gt;Y$139,10,IF('Indicator Data'!N37&lt;Y$140,0,10-(Y$139-'Indicator Data'!N37)/(Y$139-Y$140)*10))),1)</f>
        <v>8.8000000000000007</v>
      </c>
      <c r="Z35" s="6">
        <f t="shared" si="11"/>
        <v>9.4</v>
      </c>
      <c r="AA35" s="6">
        <f>IF('Indicator Data'!K37=5,10,IF('Indicator Data'!K37=4,8,IF('Indicator Data'!K37=3,5,IF('Indicator Data'!K37=2,2,IF('Indicator Data'!K37=1,1,0)))))</f>
        <v>8</v>
      </c>
      <c r="AB35" s="191">
        <f>IF('Indicator Data'!L37="No data","x",IF('Indicator Data'!L37&gt;1000,10,IF('Indicator Data'!L37&gt;=500,9,IF('Indicator Data'!L37&gt;=240,8,IF('Indicator Data'!L37&gt;=120,7,IF('Indicator Data'!L37&gt;=60,6,IF('Indicator Data'!L37&gt;=20,5,IF('Indicator Data'!L37&gt;=1,4,0))))))))</f>
        <v>8</v>
      </c>
      <c r="AC35" s="6">
        <f t="shared" si="12"/>
        <v>8</v>
      </c>
      <c r="AD35" s="7">
        <f t="shared" si="13"/>
        <v>8</v>
      </c>
    </row>
    <row r="36" spans="1:30" s="11" customFormat="1" x14ac:dyDescent="0.25">
      <c r="A36" s="11" t="s">
        <v>351</v>
      </c>
      <c r="B36" s="30" t="s">
        <v>8</v>
      </c>
      <c r="C36" s="30" t="s">
        <v>479</v>
      </c>
      <c r="D36" s="4">
        <f>ROUND(IF('Indicator Data'!G38=0,0,IF(LOG('Indicator Data'!G38)&gt;D$139,10,IF(LOG('Indicator Data'!G38)&lt;D$140,0,10-(D$139-LOG('Indicator Data'!G38))/(D$139-D$140)*10))),1)</f>
        <v>7.5</v>
      </c>
      <c r="E36" s="4">
        <f>IF('Indicator Data'!D38="No data","x",ROUND(IF(('Indicator Data'!D38)&gt;E$139,10,IF(('Indicator Data'!D38)&lt;E$140,0,10-(E$139-('Indicator Data'!D38))/(E$139-E$140)*10)),1))</f>
        <v>1.6</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8.2149479659413445E-3</v>
      </c>
      <c r="M36" s="4">
        <f t="shared" si="2"/>
        <v>5.0999999999999996</v>
      </c>
      <c r="N36" s="4">
        <f t="shared" si="3"/>
        <v>2.7</v>
      </c>
      <c r="O36" s="4">
        <f>ROUND(IF('Indicator Data'!J38=0,0,IF('Indicator Data'!J38&gt;O$139,10,IF('Indicator Data'!J38&lt;O$140,0,10-(O$139-'Indicator Data'!J38)/(O$139-O$140)*10))),1)</f>
        <v>4.8</v>
      </c>
      <c r="P36" s="153">
        <f t="shared" si="4"/>
        <v>8.1</v>
      </c>
      <c r="Q36" s="153">
        <f t="shared" si="5"/>
        <v>6.5</v>
      </c>
      <c r="R36" s="4">
        <f>IF('Indicator Data'!H38="No data","x",ROUND(IF('Indicator Data'!H38=0,0,IF('Indicator Data'!H38&gt;R$139,10,IF('Indicator Data'!H38&lt;R$140,0,10-(R$139-'Indicator Data'!H38)/(R$139-R$140)*10))),1))</f>
        <v>3</v>
      </c>
      <c r="S36" s="6">
        <f t="shared" si="6"/>
        <v>1.6</v>
      </c>
      <c r="T36" s="6">
        <f t="shared" si="7"/>
        <v>6.5</v>
      </c>
      <c r="U36" s="6">
        <f t="shared" si="8"/>
        <v>5.2</v>
      </c>
      <c r="V36" s="6">
        <f t="shared" si="9"/>
        <v>4.8</v>
      </c>
      <c r="W36" s="14">
        <f t="shared" si="10"/>
        <v>4.8</v>
      </c>
      <c r="X36" s="4">
        <f>ROUND(IF('Indicator Data'!M38=0,0,IF('Indicator Data'!M38&gt;X$139,10,IF('Indicator Data'!M38&lt;X$140,0,10-(X$139-'Indicator Data'!M38)/(X$139-X$140)*10))),1)</f>
        <v>9.8000000000000007</v>
      </c>
      <c r="Y36" s="4">
        <f>ROUND(IF('Indicator Data'!N38=0,0,IF('Indicator Data'!N38&gt;Y$139,10,IF('Indicator Data'!N38&lt;Y$140,0,10-(Y$139-'Indicator Data'!N38)/(Y$139-Y$140)*10))),1)</f>
        <v>8.8000000000000007</v>
      </c>
      <c r="Z36" s="6">
        <f t="shared" si="11"/>
        <v>9.4</v>
      </c>
      <c r="AA36" s="6">
        <f>IF('Indicator Data'!K38=5,10,IF('Indicator Data'!K38=4,8,IF('Indicator Data'!K38=3,5,IF('Indicator Data'!K38=2,2,IF('Indicator Data'!K38=1,1,0)))))</f>
        <v>0</v>
      </c>
      <c r="AB36" s="191">
        <f>IF('Indicator Data'!L38="No data","x",IF('Indicator Data'!L38&gt;1000,10,IF('Indicator Data'!L38&gt;=500,9,IF('Indicator Data'!L38&gt;=240,8,IF('Indicator Data'!L38&gt;=120,7,IF('Indicator Data'!L38&gt;=60,6,IF('Indicator Data'!L38&gt;=20,5,IF('Indicator Data'!L38&gt;=1,4,0))))))))</f>
        <v>4</v>
      </c>
      <c r="AC36" s="6">
        <f t="shared" si="12"/>
        <v>4</v>
      </c>
      <c r="AD36" s="7">
        <f t="shared" si="13"/>
        <v>6.7</v>
      </c>
    </row>
    <row r="37" spans="1:30" s="11" customFormat="1" x14ac:dyDescent="0.25">
      <c r="A37" s="11" t="s">
        <v>358</v>
      </c>
      <c r="B37" s="30" t="s">
        <v>8</v>
      </c>
      <c r="C37" s="30" t="s">
        <v>486</v>
      </c>
      <c r="D37" s="4">
        <f>ROUND(IF('Indicator Data'!G39=0,0,IF(LOG('Indicator Data'!G39)&gt;D$139,10,IF(LOG('Indicator Data'!G39)&lt;D$140,0,10-(D$139-LOG('Indicator Data'!G39))/(D$139-D$140)*10))),1)</f>
        <v>0.8</v>
      </c>
      <c r="E37" s="4">
        <f>IF('Indicator Data'!D39="No data","x",ROUND(IF(('Indicator Data'!D39)&gt;E$139,10,IF(('Indicator Data'!D39)&lt;E$140,0,10-(E$139-('Indicator Data'!D39))/(E$139-E$140)*10)),1))</f>
        <v>4.0999999999999996</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8.2149479659413445E-3</v>
      </c>
      <c r="M37" s="4">
        <f t="shared" si="2"/>
        <v>1.2</v>
      </c>
      <c r="N37" s="4">
        <f t="shared" si="3"/>
        <v>2.7</v>
      </c>
      <c r="O37" s="4">
        <f>ROUND(IF('Indicator Data'!J39=0,0,IF('Indicator Data'!J39&gt;O$139,10,IF('Indicator Data'!J39&lt;O$140,0,10-(O$139-'Indicator Data'!J39)/(O$139-O$140)*10))),1)</f>
        <v>4.8</v>
      </c>
      <c r="P37" s="153">
        <f t="shared" si="4"/>
        <v>8.1</v>
      </c>
      <c r="Q37" s="153">
        <f t="shared" si="5"/>
        <v>6.5</v>
      </c>
      <c r="R37" s="4" t="str">
        <f>IF('Indicator Data'!H39="No data","x",ROUND(IF('Indicator Data'!H39=0,0,IF('Indicator Data'!H39&gt;R$139,10,IF('Indicator Data'!H39&lt;R$140,0,10-(R$139-'Indicator Data'!H39)/(R$139-R$140)*10))),1))</f>
        <v>x</v>
      </c>
      <c r="S37" s="6">
        <f t="shared" si="6"/>
        <v>4.0999999999999996</v>
      </c>
      <c r="T37" s="6">
        <f t="shared" si="7"/>
        <v>1</v>
      </c>
      <c r="U37" s="6">
        <f t="shared" si="8"/>
        <v>0</v>
      </c>
      <c r="V37" s="6">
        <f t="shared" si="9"/>
        <v>6.5</v>
      </c>
      <c r="W37" s="14">
        <f t="shared" si="10"/>
        <v>3.3</v>
      </c>
      <c r="X37" s="4">
        <f>ROUND(IF('Indicator Data'!M39=0,0,IF('Indicator Data'!M39&gt;X$139,10,IF('Indicator Data'!M39&lt;X$140,0,10-(X$139-'Indicator Data'!M39)/(X$139-X$140)*10))),1)</f>
        <v>9.8000000000000007</v>
      </c>
      <c r="Y37" s="4">
        <f>ROUND(IF('Indicator Data'!N39=0,0,IF('Indicator Data'!N39&gt;Y$139,10,IF('Indicator Data'!N39&lt;Y$140,0,10-(Y$139-'Indicator Data'!N39)/(Y$139-Y$140)*10))),1)</f>
        <v>8.8000000000000007</v>
      </c>
      <c r="Z37" s="6">
        <f t="shared" si="11"/>
        <v>9.4</v>
      </c>
      <c r="AA37" s="6">
        <f>IF('Indicator Data'!K39=5,10,IF('Indicator Data'!K39=4,8,IF('Indicator Data'!K39=3,5,IF('Indicator Data'!K39=2,2,IF('Indicator Data'!K39=1,1,0)))))</f>
        <v>8</v>
      </c>
      <c r="AB37" s="191">
        <f>IF('Indicator Data'!L39="No data","x",IF('Indicator Data'!L39&gt;1000,10,IF('Indicator Data'!L39&gt;=500,9,IF('Indicator Data'!L39&gt;=240,8,IF('Indicator Data'!L39&gt;=120,7,IF('Indicator Data'!L39&gt;=60,6,IF('Indicator Data'!L39&gt;=20,5,IF('Indicator Data'!L39&gt;=1,4,0))))))))</f>
        <v>5</v>
      </c>
      <c r="AC37" s="6">
        <f t="shared" si="12"/>
        <v>8</v>
      </c>
      <c r="AD37" s="7">
        <f t="shared" si="13"/>
        <v>8</v>
      </c>
    </row>
    <row r="38" spans="1:30" s="11" customFormat="1" x14ac:dyDescent="0.25">
      <c r="A38" s="11" t="s">
        <v>352</v>
      </c>
      <c r="B38" s="30" t="s">
        <v>8</v>
      </c>
      <c r="C38" s="30" t="s">
        <v>480</v>
      </c>
      <c r="D38" s="4">
        <f>ROUND(IF('Indicator Data'!G40=0,0,IF(LOG('Indicator Data'!G40)&gt;D$139,10,IF(LOG('Indicator Data'!G40)&lt;D$140,0,10-(D$139-LOG('Indicator Data'!G40))/(D$139-D$140)*10))),1)</f>
        <v>7.3</v>
      </c>
      <c r="E38" s="4">
        <f>IF('Indicator Data'!D40="No data","x",ROUND(IF(('Indicator Data'!D40)&gt;E$139,10,IF(('Indicator Data'!D40)&lt;E$140,0,10-(E$139-('Indicator Data'!D40))/(E$139-E$140)*10)),1))</f>
        <v>2.5</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8.2149479659413445E-3</v>
      </c>
      <c r="M38" s="4">
        <f t="shared" si="2"/>
        <v>3.4</v>
      </c>
      <c r="N38" s="4">
        <f t="shared" si="3"/>
        <v>2.7</v>
      </c>
      <c r="O38" s="4">
        <f>ROUND(IF('Indicator Data'!J40=0,0,IF('Indicator Data'!J40&gt;O$139,10,IF('Indicator Data'!J40&lt;O$140,0,10-(O$139-'Indicator Data'!J40)/(O$139-O$140)*10))),1)</f>
        <v>4.8</v>
      </c>
      <c r="P38" s="153">
        <f t="shared" si="4"/>
        <v>8.1</v>
      </c>
      <c r="Q38" s="153">
        <f t="shared" si="5"/>
        <v>6.5</v>
      </c>
      <c r="R38" s="4">
        <f>IF('Indicator Data'!H40="No data","x",ROUND(IF('Indicator Data'!H40=0,0,IF('Indicator Data'!H40&gt;R$139,10,IF('Indicator Data'!H40&lt;R$140,0,10-(R$139-'Indicator Data'!H40)/(R$139-R$140)*10))),1))</f>
        <v>3.7</v>
      </c>
      <c r="S38" s="6">
        <f t="shared" si="6"/>
        <v>2.5</v>
      </c>
      <c r="T38" s="6">
        <f t="shared" si="7"/>
        <v>5.7</v>
      </c>
      <c r="U38" s="6">
        <f t="shared" si="8"/>
        <v>5.6</v>
      </c>
      <c r="V38" s="6">
        <f t="shared" si="9"/>
        <v>5.0999999999999996</v>
      </c>
      <c r="W38" s="14">
        <f t="shared" si="10"/>
        <v>4.8</v>
      </c>
      <c r="X38" s="4">
        <f>ROUND(IF('Indicator Data'!M40=0,0,IF('Indicator Data'!M40&gt;X$139,10,IF('Indicator Data'!M40&lt;X$140,0,10-(X$139-'Indicator Data'!M40)/(X$139-X$140)*10))),1)</f>
        <v>9.8000000000000007</v>
      </c>
      <c r="Y38" s="4">
        <f>ROUND(IF('Indicator Data'!N40=0,0,IF('Indicator Data'!N40&gt;Y$139,10,IF('Indicator Data'!N40&lt;Y$140,0,10-(Y$139-'Indicator Data'!N40)/(Y$139-Y$140)*10))),1)</f>
        <v>8.8000000000000007</v>
      </c>
      <c r="Z38" s="6">
        <f t="shared" si="11"/>
        <v>9.4</v>
      </c>
      <c r="AA38" s="6">
        <f>IF('Indicator Data'!K40=5,10,IF('Indicator Data'!K40=4,8,IF('Indicator Data'!K40=3,5,IF('Indicator Data'!K40=2,2,IF('Indicator Data'!K40=1,1,0)))))</f>
        <v>0</v>
      </c>
      <c r="AB38" s="191">
        <f>IF('Indicator Data'!L40="No data","x",IF('Indicator Data'!L40&gt;1000,10,IF('Indicator Data'!L40&gt;=500,9,IF('Indicator Data'!L40&gt;=240,8,IF('Indicator Data'!L40&gt;=120,7,IF('Indicator Data'!L40&gt;=60,6,IF('Indicator Data'!L40&gt;=20,5,IF('Indicator Data'!L40&gt;=1,4,0))))))))</f>
        <v>5</v>
      </c>
      <c r="AC38" s="6">
        <f t="shared" si="12"/>
        <v>5</v>
      </c>
      <c r="AD38" s="7">
        <f t="shared" si="13"/>
        <v>7.2</v>
      </c>
    </row>
    <row r="39" spans="1:30" s="11" customFormat="1" x14ac:dyDescent="0.25">
      <c r="A39" s="11" t="s">
        <v>355</v>
      </c>
      <c r="B39" s="30" t="s">
        <v>8</v>
      </c>
      <c r="C39" s="30" t="s">
        <v>483</v>
      </c>
      <c r="D39" s="4">
        <f>ROUND(IF('Indicator Data'!G41=0,0,IF(LOG('Indicator Data'!G41)&gt;D$139,10,IF(LOG('Indicator Data'!G41)&lt;D$140,0,10-(D$139-LOG('Indicator Data'!G41))/(D$139-D$140)*10))),1)</f>
        <v>8.6</v>
      </c>
      <c r="E39" s="4">
        <f>IF('Indicator Data'!D41="No data","x",ROUND(IF(('Indicator Data'!D41)&gt;E$139,10,IF(('Indicator Data'!D41)&lt;E$140,0,10-(E$139-('Indicator Data'!D41))/(E$139-E$140)*10)),1))</f>
        <v>3.8</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8.2149479659413445E-3</v>
      </c>
      <c r="M39" s="4">
        <f t="shared" si="2"/>
        <v>10</v>
      </c>
      <c r="N39" s="4">
        <f t="shared" si="3"/>
        <v>2.7</v>
      </c>
      <c r="O39" s="4">
        <f>ROUND(IF('Indicator Data'!J41=0,0,IF('Indicator Data'!J41&gt;O$139,10,IF('Indicator Data'!J41&lt;O$140,0,10-(O$139-'Indicator Data'!J41)/(O$139-O$140)*10))),1)</f>
        <v>4.8</v>
      </c>
      <c r="P39" s="153">
        <f t="shared" si="4"/>
        <v>8.1</v>
      </c>
      <c r="Q39" s="153">
        <f t="shared" si="5"/>
        <v>6.5</v>
      </c>
      <c r="R39" s="4">
        <f>IF('Indicator Data'!H41="No data","x",ROUND(IF('Indicator Data'!H41=0,0,IF('Indicator Data'!H41&gt;R$139,10,IF('Indicator Data'!H41&lt;R$140,0,10-(R$139-'Indicator Data'!H41)/(R$139-R$140)*10))),1))</f>
        <v>6.7</v>
      </c>
      <c r="S39" s="6">
        <f t="shared" si="6"/>
        <v>3.8</v>
      </c>
      <c r="T39" s="6">
        <f t="shared" si="7"/>
        <v>9.4</v>
      </c>
      <c r="U39" s="6">
        <f t="shared" si="8"/>
        <v>4.9000000000000004</v>
      </c>
      <c r="V39" s="6">
        <f t="shared" si="9"/>
        <v>6.6</v>
      </c>
      <c r="W39" s="14">
        <f t="shared" si="10"/>
        <v>6.8</v>
      </c>
      <c r="X39" s="4">
        <f>ROUND(IF('Indicator Data'!M41=0,0,IF('Indicator Data'!M41&gt;X$139,10,IF('Indicator Data'!M41&lt;X$140,0,10-(X$139-'Indicator Data'!M41)/(X$139-X$140)*10))),1)</f>
        <v>9.8000000000000007</v>
      </c>
      <c r="Y39" s="4">
        <f>ROUND(IF('Indicator Data'!N41=0,0,IF('Indicator Data'!N41&gt;Y$139,10,IF('Indicator Data'!N41&lt;Y$140,0,10-(Y$139-'Indicator Data'!N41)/(Y$139-Y$140)*10))),1)</f>
        <v>8.8000000000000007</v>
      </c>
      <c r="Z39" s="6">
        <f t="shared" si="11"/>
        <v>9.4</v>
      </c>
      <c r="AA39" s="6">
        <f>IF('Indicator Data'!K41=5,10,IF('Indicator Data'!K41=4,8,IF('Indicator Data'!K41=3,5,IF('Indicator Data'!K41=2,2,IF('Indicator Data'!K41=1,1,0)))))</f>
        <v>5</v>
      </c>
      <c r="AB39" s="191">
        <f>IF('Indicator Data'!L41="No data","x",IF('Indicator Data'!L41&gt;1000,10,IF('Indicator Data'!L41&gt;=500,9,IF('Indicator Data'!L41&gt;=240,8,IF('Indicator Data'!L41&gt;=120,7,IF('Indicator Data'!L41&gt;=60,6,IF('Indicator Data'!L41&gt;=20,5,IF('Indicator Data'!L41&gt;=1,4,0))))))))</f>
        <v>10</v>
      </c>
      <c r="AC39" s="6">
        <f t="shared" si="12"/>
        <v>10</v>
      </c>
      <c r="AD39" s="7">
        <f t="shared" si="13"/>
        <v>10</v>
      </c>
    </row>
    <row r="40" spans="1:30" s="11" customFormat="1" x14ac:dyDescent="0.25">
      <c r="A40" s="11" t="s">
        <v>354</v>
      </c>
      <c r="B40" s="30" t="s">
        <v>8</v>
      </c>
      <c r="C40" s="30" t="s">
        <v>482</v>
      </c>
      <c r="D40" s="4">
        <f>ROUND(IF('Indicator Data'!G42=0,0,IF(LOG('Indicator Data'!G42)&gt;D$139,10,IF(LOG('Indicator Data'!G42)&lt;D$140,0,10-(D$139-LOG('Indicator Data'!G42))/(D$139-D$140)*10))),1)</f>
        <v>8.4</v>
      </c>
      <c r="E40" s="4">
        <f>IF('Indicator Data'!D42="No data","x",ROUND(IF(('Indicator Data'!D42)&gt;E$139,10,IF(('Indicator Data'!D42)&lt;E$140,0,10-(E$139-('Indicator Data'!D42))/(E$139-E$140)*10)),1))</f>
        <v>1.3</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8.2149479659413445E-3</v>
      </c>
      <c r="M40" s="4">
        <f t="shared" si="2"/>
        <v>8.3000000000000007</v>
      </c>
      <c r="N40" s="4">
        <f t="shared" si="3"/>
        <v>2.7</v>
      </c>
      <c r="O40" s="4">
        <f>ROUND(IF('Indicator Data'!J42=0,0,IF('Indicator Data'!J42&gt;O$139,10,IF('Indicator Data'!J42&lt;O$140,0,10-(O$139-'Indicator Data'!J42)/(O$139-O$140)*10))),1)</f>
        <v>4.8</v>
      </c>
      <c r="P40" s="153">
        <f t="shared" si="4"/>
        <v>8.1</v>
      </c>
      <c r="Q40" s="153">
        <f t="shared" si="5"/>
        <v>6.5</v>
      </c>
      <c r="R40" s="4">
        <f>IF('Indicator Data'!H42="No data","x",ROUND(IF('Indicator Data'!H42=0,0,IF('Indicator Data'!H42&gt;R$139,10,IF('Indicator Data'!H42&lt;R$140,0,10-(R$139-'Indicator Data'!H42)/(R$139-R$140)*10))),1))</f>
        <v>4.7</v>
      </c>
      <c r="S40" s="6">
        <f t="shared" si="6"/>
        <v>1.3</v>
      </c>
      <c r="T40" s="6">
        <f t="shared" si="7"/>
        <v>8.4</v>
      </c>
      <c r="U40" s="6">
        <f t="shared" si="8"/>
        <v>9</v>
      </c>
      <c r="V40" s="6">
        <f t="shared" si="9"/>
        <v>5.6</v>
      </c>
      <c r="W40" s="14">
        <f t="shared" si="10"/>
        <v>6.9</v>
      </c>
      <c r="X40" s="4">
        <f>ROUND(IF('Indicator Data'!M42=0,0,IF('Indicator Data'!M42&gt;X$139,10,IF('Indicator Data'!M42&lt;X$140,0,10-(X$139-'Indicator Data'!M42)/(X$139-X$140)*10))),1)</f>
        <v>9.8000000000000007</v>
      </c>
      <c r="Y40" s="4">
        <f>ROUND(IF('Indicator Data'!N42=0,0,IF('Indicator Data'!N42&gt;Y$139,10,IF('Indicator Data'!N42&lt;Y$140,0,10-(Y$139-'Indicator Data'!N42)/(Y$139-Y$140)*10))),1)</f>
        <v>8.8000000000000007</v>
      </c>
      <c r="Z40" s="6">
        <f t="shared" si="11"/>
        <v>9.4</v>
      </c>
      <c r="AA40" s="6">
        <f>IF('Indicator Data'!K42=5,10,IF('Indicator Data'!K42=4,8,IF('Indicator Data'!K42=3,5,IF('Indicator Data'!K42=2,2,IF('Indicator Data'!K42=1,1,0)))))</f>
        <v>5</v>
      </c>
      <c r="AB40" s="191">
        <f>IF('Indicator Data'!L42="No data","x",IF('Indicator Data'!L42&gt;1000,10,IF('Indicator Data'!L42&gt;=500,9,IF('Indicator Data'!L42&gt;=240,8,IF('Indicator Data'!L42&gt;=120,7,IF('Indicator Data'!L42&gt;=60,6,IF('Indicator Data'!L42&gt;=20,5,IF('Indicator Data'!L42&gt;=1,4,0))))))))</f>
        <v>6</v>
      </c>
      <c r="AC40" s="6">
        <f t="shared" si="12"/>
        <v>6</v>
      </c>
      <c r="AD40" s="7">
        <f t="shared" si="13"/>
        <v>7.7</v>
      </c>
    </row>
    <row r="41" spans="1:30" s="11" customFormat="1" x14ac:dyDescent="0.25">
      <c r="A41" s="11" t="s">
        <v>353</v>
      </c>
      <c r="B41" s="30" t="s">
        <v>8</v>
      </c>
      <c r="C41" s="30" t="s">
        <v>481</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0.6</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8.2149479659413445E-3</v>
      </c>
      <c r="M41" s="4">
        <f t="shared" si="2"/>
        <v>1.4</v>
      </c>
      <c r="N41" s="4">
        <f t="shared" si="3"/>
        <v>2.7</v>
      </c>
      <c r="O41" s="4">
        <f>ROUND(IF('Indicator Data'!J43=0,0,IF('Indicator Data'!J43&gt;O$139,10,IF('Indicator Data'!J43&lt;O$140,0,10-(O$139-'Indicator Data'!J43)/(O$139-O$140)*10))),1)</f>
        <v>4.8</v>
      </c>
      <c r="P41" s="153">
        <f t="shared" si="4"/>
        <v>8.1</v>
      </c>
      <c r="Q41" s="153">
        <f t="shared" si="5"/>
        <v>6.5</v>
      </c>
      <c r="R41" s="4">
        <f>IF('Indicator Data'!H43="No data","x",ROUND(IF('Indicator Data'!H43=0,0,IF('Indicator Data'!H43&gt;R$139,10,IF('Indicator Data'!H43&lt;R$140,0,10-(R$139-'Indicator Data'!H43)/(R$139-R$140)*10))),1))</f>
        <v>3</v>
      </c>
      <c r="S41" s="6">
        <f t="shared" si="6"/>
        <v>0.6</v>
      </c>
      <c r="T41" s="6">
        <f t="shared" si="7"/>
        <v>4.0999999999999996</v>
      </c>
      <c r="U41" s="6">
        <f t="shared" si="8"/>
        <v>4.4000000000000004</v>
      </c>
      <c r="V41" s="6">
        <f t="shared" si="9"/>
        <v>4.8</v>
      </c>
      <c r="W41" s="14">
        <f t="shared" si="10"/>
        <v>3.6</v>
      </c>
      <c r="X41" s="4">
        <f>ROUND(IF('Indicator Data'!M43=0,0,IF('Indicator Data'!M43&gt;X$139,10,IF('Indicator Data'!M43&lt;X$140,0,10-(X$139-'Indicator Data'!M43)/(X$139-X$140)*10))),1)</f>
        <v>9.8000000000000007</v>
      </c>
      <c r="Y41" s="4">
        <f>ROUND(IF('Indicator Data'!N43=0,0,IF('Indicator Data'!N43&gt;Y$139,10,IF('Indicator Data'!N43&lt;Y$140,0,10-(Y$139-'Indicator Data'!N43)/(Y$139-Y$140)*10))),1)</f>
        <v>8.8000000000000007</v>
      </c>
      <c r="Z41" s="6">
        <f t="shared" si="11"/>
        <v>9.4</v>
      </c>
      <c r="AA41" s="6">
        <f>IF('Indicator Data'!K43=5,10,IF('Indicator Data'!K43=4,8,IF('Indicator Data'!K43=3,5,IF('Indicator Data'!K43=2,2,IF('Indicator Data'!K43=1,1,0)))))</f>
        <v>0</v>
      </c>
      <c r="AB41" s="191">
        <f>IF('Indicator Data'!L43="No data","x",IF('Indicator Data'!L43&gt;1000,10,IF('Indicator Data'!L43&gt;=500,9,IF('Indicator Data'!L43&gt;=240,8,IF('Indicator Data'!L43&gt;=120,7,IF('Indicator Data'!L43&gt;=60,6,IF('Indicator Data'!L43&gt;=20,5,IF('Indicator Data'!L43&gt;=1,4,0))))))))</f>
        <v>4</v>
      </c>
      <c r="AC41" s="6">
        <f t="shared" si="12"/>
        <v>4</v>
      </c>
      <c r="AD41" s="7">
        <f t="shared" si="13"/>
        <v>6.7</v>
      </c>
    </row>
    <row r="42" spans="1:30" s="11" customFormat="1" x14ac:dyDescent="0.25">
      <c r="A42" s="11" t="s">
        <v>356</v>
      </c>
      <c r="B42" s="30" t="s">
        <v>8</v>
      </c>
      <c r="C42" s="30" t="s">
        <v>484</v>
      </c>
      <c r="D42" s="4">
        <f>ROUND(IF('Indicator Data'!G44=0,0,IF(LOG('Indicator Data'!G44)&gt;D$139,10,IF(LOG('Indicator Data'!G44)&lt;D$140,0,10-(D$139-LOG('Indicator Data'!G44))/(D$139-D$140)*10))),1)</f>
        <v>7.4</v>
      </c>
      <c r="E42" s="4">
        <f>IF('Indicator Data'!D44="No data","x",ROUND(IF(('Indicator Data'!D44)&gt;E$139,10,IF(('Indicator Data'!D44)&lt;E$140,0,10-(E$139-('Indicator Data'!D44))/(E$139-E$140)*10)),1))</f>
        <v>4.4000000000000004</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8.2149479659413445E-3</v>
      </c>
      <c r="M42" s="4">
        <f t="shared" si="2"/>
        <v>10</v>
      </c>
      <c r="N42" s="4">
        <f t="shared" si="3"/>
        <v>2.7</v>
      </c>
      <c r="O42" s="4">
        <f>ROUND(IF('Indicator Data'!J44=0,0,IF('Indicator Data'!J44&gt;O$139,10,IF('Indicator Data'!J44&lt;O$140,0,10-(O$139-'Indicator Data'!J44)/(O$139-O$140)*10))),1)</f>
        <v>4.8</v>
      </c>
      <c r="P42" s="153">
        <f t="shared" si="4"/>
        <v>8.1</v>
      </c>
      <c r="Q42" s="153">
        <f t="shared" si="5"/>
        <v>6.5</v>
      </c>
      <c r="R42" s="4">
        <f>IF('Indicator Data'!H44="No data","x",ROUND(IF('Indicator Data'!H44=0,0,IF('Indicator Data'!H44&gt;R$139,10,IF('Indicator Data'!H44&lt;R$140,0,10-(R$139-'Indicator Data'!H44)/(R$139-R$140)*10))),1))</f>
        <v>6.7</v>
      </c>
      <c r="S42" s="6">
        <f t="shared" si="6"/>
        <v>4.4000000000000004</v>
      </c>
      <c r="T42" s="6">
        <f t="shared" si="7"/>
        <v>9.1</v>
      </c>
      <c r="U42" s="6">
        <f t="shared" si="8"/>
        <v>5</v>
      </c>
      <c r="V42" s="6">
        <f t="shared" si="9"/>
        <v>6.6</v>
      </c>
      <c r="W42" s="14">
        <f t="shared" si="10"/>
        <v>6.7</v>
      </c>
      <c r="X42" s="4">
        <f>ROUND(IF('Indicator Data'!M44=0,0,IF('Indicator Data'!M44&gt;X$139,10,IF('Indicator Data'!M44&lt;X$140,0,10-(X$139-'Indicator Data'!M44)/(X$139-X$140)*10))),1)</f>
        <v>9.8000000000000007</v>
      </c>
      <c r="Y42" s="4">
        <f>ROUND(IF('Indicator Data'!N44=0,0,IF('Indicator Data'!N44&gt;Y$139,10,IF('Indicator Data'!N44&lt;Y$140,0,10-(Y$139-'Indicator Data'!N44)/(Y$139-Y$140)*10))),1)</f>
        <v>8.8000000000000007</v>
      </c>
      <c r="Z42" s="6">
        <f t="shared" si="11"/>
        <v>9.4</v>
      </c>
      <c r="AA42" s="6">
        <f>IF('Indicator Data'!K44=5,10,IF('Indicator Data'!K44=4,8,IF('Indicator Data'!K44=3,5,IF('Indicator Data'!K44=2,2,IF('Indicator Data'!K44=1,1,0)))))</f>
        <v>8</v>
      </c>
      <c r="AB42" s="191">
        <f>IF('Indicator Data'!L44="No data","x",IF('Indicator Data'!L44&gt;1000,10,IF('Indicator Data'!L44&gt;=500,9,IF('Indicator Data'!L44&gt;=240,8,IF('Indicator Data'!L44&gt;=120,7,IF('Indicator Data'!L44&gt;=60,6,IF('Indicator Data'!L44&gt;=20,5,IF('Indicator Data'!L44&gt;=1,4,0))))))))</f>
        <v>6</v>
      </c>
      <c r="AC42" s="6">
        <f t="shared" si="12"/>
        <v>8</v>
      </c>
      <c r="AD42" s="7">
        <f t="shared" si="13"/>
        <v>8</v>
      </c>
    </row>
    <row r="43" spans="1:30" s="11" customFormat="1" x14ac:dyDescent="0.25">
      <c r="A43" s="11" t="s">
        <v>366</v>
      </c>
      <c r="B43" s="30" t="s">
        <v>10</v>
      </c>
      <c r="C43" s="30" t="s">
        <v>494</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2.8</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10</v>
      </c>
      <c r="K43" s="58">
        <f>'Indicator Data'!G45/'Indicator Data'!$BC45</f>
        <v>3.8940915255145153E-3</v>
      </c>
      <c r="L43" s="58">
        <f>'Indicator Data'!I45/'Indicator Data'!$BD45</f>
        <v>5.3369309202698612E-2</v>
      </c>
      <c r="M43" s="4">
        <f t="shared" si="2"/>
        <v>2.6</v>
      </c>
      <c r="N43" s="4">
        <f t="shared" si="3"/>
        <v>10</v>
      </c>
      <c r="O43" s="4">
        <f>ROUND(IF('Indicator Data'!J45=0,0,IF('Indicator Data'!J45&gt;O$139,10,IF('Indicator Data'!J45&lt;O$140,0,10-(O$139-'Indicator Data'!J45)/(O$139-O$140)*10))),1)</f>
        <v>6.7</v>
      </c>
      <c r="P43" s="153">
        <f t="shared" si="4"/>
        <v>10</v>
      </c>
      <c r="Q43" s="153">
        <f t="shared" si="5"/>
        <v>8.4</v>
      </c>
      <c r="R43" s="4" t="str">
        <f>IF('Indicator Data'!H45="No data","x",ROUND(IF('Indicator Data'!H45=0,0,IF('Indicator Data'!H45&gt;R$139,10,IF('Indicator Data'!H45&lt;R$140,0,10-(R$139-'Indicator Data'!H45)/(R$139-R$140)*10))),1))</f>
        <v>x</v>
      </c>
      <c r="S43" s="6">
        <f t="shared" si="6"/>
        <v>2.8</v>
      </c>
      <c r="T43" s="6">
        <f t="shared" si="7"/>
        <v>2</v>
      </c>
      <c r="U43" s="6">
        <f t="shared" si="8"/>
        <v>0.2</v>
      </c>
      <c r="V43" s="6">
        <f t="shared" si="9"/>
        <v>8.4</v>
      </c>
      <c r="W43" s="14">
        <f t="shared" si="10"/>
        <v>4.2</v>
      </c>
      <c r="X43" s="4">
        <f>ROUND(IF('Indicator Data'!M45=0,0,IF('Indicator Data'!M45&gt;X$139,10,IF('Indicator Data'!M45&lt;X$140,0,10-(X$139-'Indicator Data'!M45)/(X$139-X$140)*10))),1)</f>
        <v>4.9000000000000004</v>
      </c>
      <c r="Y43" s="4">
        <f>ROUND(IF('Indicator Data'!N45=0,0,IF('Indicator Data'!N45&gt;Y$139,10,IF('Indicator Data'!N45&lt;Y$140,0,10-(Y$139-'Indicator Data'!N45)/(Y$139-Y$140)*10))),1)</f>
        <v>1</v>
      </c>
      <c r="Z43" s="6">
        <f t="shared" si="11"/>
        <v>3.2</v>
      </c>
      <c r="AA43" s="6">
        <f>IF('Indicator Data'!K45=5,10,IF('Indicator Data'!K45=4,8,IF('Indicator Data'!K45=3,5,IF('Indicator Data'!K45=2,2,IF('Indicator Data'!K45=1,1,0)))))</f>
        <v>0</v>
      </c>
      <c r="AB43" s="191">
        <f>IF('Indicator Data'!L45="No data","x",IF('Indicator Data'!L45&gt;1000,10,IF('Indicator Data'!L45&gt;=500,9,IF('Indicator Data'!L45&gt;=240,8,IF('Indicator Data'!L45&gt;=120,7,IF('Indicator Data'!L45&gt;=60,6,IF('Indicator Data'!L45&gt;=20,5,IF('Indicator Data'!L45&gt;=1,4,0))))))))</f>
        <v>0</v>
      </c>
      <c r="AC43" s="6">
        <f t="shared" si="12"/>
        <v>0</v>
      </c>
      <c r="AD43" s="7">
        <f t="shared" si="13"/>
        <v>1.6</v>
      </c>
    </row>
    <row r="44" spans="1:30" s="11" customFormat="1" x14ac:dyDescent="0.25">
      <c r="A44" s="11" t="s">
        <v>362</v>
      </c>
      <c r="B44" s="30" t="s">
        <v>10</v>
      </c>
      <c r="C44" s="30" t="s">
        <v>490</v>
      </c>
      <c r="D44" s="4">
        <f>ROUND(IF('Indicator Data'!G46=0,0,IF(LOG('Indicator Data'!G46)&gt;D$139,10,IF(LOG('Indicator Data'!G46)&lt;D$140,0,10-(D$139-LOG('Indicator Data'!G46))/(D$139-D$140)*10))),1)</f>
        <v>5.8</v>
      </c>
      <c r="E44" s="4">
        <f>IF('Indicator Data'!D46="No data","x",ROUND(IF(('Indicator Data'!D46)&gt;E$139,10,IF(('Indicator Data'!D46)&lt;E$140,0,10-(E$139-('Indicator Data'!D46))/(E$139-E$140)*10)),1))</f>
        <v>4.4000000000000004</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10</v>
      </c>
      <c r="K44" s="58">
        <f>'Indicator Data'!G46/'Indicator Data'!$BC46</f>
        <v>1.5190462986309236E-2</v>
      </c>
      <c r="L44" s="58">
        <f>'Indicator Data'!I46/'Indicator Data'!$BD46</f>
        <v>5.3369309202698612E-2</v>
      </c>
      <c r="M44" s="4">
        <f t="shared" si="2"/>
        <v>10</v>
      </c>
      <c r="N44" s="4">
        <f t="shared" si="3"/>
        <v>10</v>
      </c>
      <c r="O44" s="4">
        <f>ROUND(IF('Indicator Data'!J46=0,0,IF('Indicator Data'!J46&gt;O$139,10,IF('Indicator Data'!J46&lt;O$140,0,10-(O$139-'Indicator Data'!J46)/(O$139-O$140)*10))),1)</f>
        <v>6.7</v>
      </c>
      <c r="P44" s="153">
        <f t="shared" si="4"/>
        <v>10</v>
      </c>
      <c r="Q44" s="153">
        <f t="shared" si="5"/>
        <v>8.4</v>
      </c>
      <c r="R44" s="4">
        <f>IF('Indicator Data'!H46="No data","x",ROUND(IF('Indicator Data'!H46=0,0,IF('Indicator Data'!H46&gt;R$139,10,IF('Indicator Data'!H46&lt;R$140,0,10-(R$139-'Indicator Data'!H46)/(R$139-R$140)*10))),1))</f>
        <v>8.6999999999999993</v>
      </c>
      <c r="S44" s="6">
        <f t="shared" si="6"/>
        <v>4.4000000000000004</v>
      </c>
      <c r="T44" s="6">
        <f t="shared" si="7"/>
        <v>8.6999999999999993</v>
      </c>
      <c r="U44" s="6">
        <f t="shared" si="8"/>
        <v>6.8</v>
      </c>
      <c r="V44" s="6">
        <f t="shared" si="9"/>
        <v>8.6</v>
      </c>
      <c r="W44" s="14">
        <f t="shared" si="10"/>
        <v>7.5</v>
      </c>
      <c r="X44" s="4">
        <f>ROUND(IF('Indicator Data'!M46=0,0,IF('Indicator Data'!M46&gt;X$139,10,IF('Indicator Data'!M46&lt;X$140,0,10-(X$139-'Indicator Data'!M46)/(X$139-X$140)*10))),1)</f>
        <v>4.9000000000000004</v>
      </c>
      <c r="Y44" s="4">
        <f>ROUND(IF('Indicator Data'!N46=0,0,IF('Indicator Data'!N46&gt;Y$139,10,IF('Indicator Data'!N46&lt;Y$140,0,10-(Y$139-'Indicator Data'!N46)/(Y$139-Y$140)*10))),1)</f>
        <v>1</v>
      </c>
      <c r="Z44" s="6">
        <f t="shared" si="11"/>
        <v>3.2</v>
      </c>
      <c r="AA44" s="6">
        <f>IF('Indicator Data'!K46=5,10,IF('Indicator Data'!K46=4,8,IF('Indicator Data'!K46=3,5,IF('Indicator Data'!K46=2,2,IF('Indicator Data'!K46=1,1,0)))))</f>
        <v>0</v>
      </c>
      <c r="AB44" s="191">
        <f>IF('Indicator Data'!L46="No data","x",IF('Indicator Data'!L46&gt;1000,10,IF('Indicator Data'!L46&gt;=500,9,IF('Indicator Data'!L46&gt;=240,8,IF('Indicator Data'!L46&gt;=120,7,IF('Indicator Data'!L46&gt;=60,6,IF('Indicator Data'!L46&gt;=20,5,IF('Indicator Data'!L46&gt;=1,4,0))))))))</f>
        <v>0</v>
      </c>
      <c r="AC44" s="6">
        <f t="shared" si="12"/>
        <v>0</v>
      </c>
      <c r="AD44" s="7">
        <f t="shared" si="13"/>
        <v>1.6</v>
      </c>
    </row>
    <row r="45" spans="1:30" s="11" customFormat="1" x14ac:dyDescent="0.25">
      <c r="A45" s="11" t="s">
        <v>364</v>
      </c>
      <c r="B45" s="30" t="s">
        <v>10</v>
      </c>
      <c r="C45" s="30" t="s">
        <v>492</v>
      </c>
      <c r="D45" s="4">
        <f>ROUND(IF('Indicator Data'!G47=0,0,IF(LOG('Indicator Data'!G47)&gt;D$139,10,IF(LOG('Indicator Data'!G47)&lt;D$140,0,10-(D$139-LOG('Indicator Data'!G47))/(D$139-D$140)*10))),1)</f>
        <v>6.2</v>
      </c>
      <c r="E45" s="4">
        <f>IF('Indicator Data'!D47="No data","x",ROUND(IF(('Indicator Data'!D47)&gt;E$139,10,IF(('Indicator Data'!D47)&lt;E$140,0,10-(E$139-('Indicator Data'!D47))/(E$139-E$140)*10)),1))</f>
        <v>4.0999999999999996</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10</v>
      </c>
      <c r="K45" s="58">
        <f>'Indicator Data'!G47/'Indicator Data'!$BC47</f>
        <v>2.1231794302869322E-2</v>
      </c>
      <c r="L45" s="58">
        <f>'Indicator Data'!I47/'Indicator Data'!$BD47</f>
        <v>5.3369309202698612E-2</v>
      </c>
      <c r="M45" s="4">
        <f t="shared" si="2"/>
        <v>10</v>
      </c>
      <c r="N45" s="4">
        <f t="shared" si="3"/>
        <v>10</v>
      </c>
      <c r="O45" s="4">
        <f>ROUND(IF('Indicator Data'!J47=0,0,IF('Indicator Data'!J47&gt;O$139,10,IF('Indicator Data'!J47&lt;O$140,0,10-(O$139-'Indicator Data'!J47)/(O$139-O$140)*10))),1)</f>
        <v>6.7</v>
      </c>
      <c r="P45" s="153">
        <f t="shared" si="4"/>
        <v>10</v>
      </c>
      <c r="Q45" s="153">
        <f t="shared" si="5"/>
        <v>8.4</v>
      </c>
      <c r="R45" s="4">
        <f>IF('Indicator Data'!H47="No data","x",ROUND(IF('Indicator Data'!H47=0,0,IF('Indicator Data'!H47&gt;R$139,10,IF('Indicator Data'!H47&lt;R$140,0,10-(R$139-'Indicator Data'!H47)/(R$139-R$140)*10))),1))</f>
        <v>10</v>
      </c>
      <c r="S45" s="6">
        <f t="shared" si="6"/>
        <v>4.0999999999999996</v>
      </c>
      <c r="T45" s="6">
        <f t="shared" si="7"/>
        <v>8.8000000000000007</v>
      </c>
      <c r="U45" s="6">
        <f t="shared" si="8"/>
        <v>3.5</v>
      </c>
      <c r="V45" s="6">
        <f t="shared" si="9"/>
        <v>9.1999999999999993</v>
      </c>
      <c r="W45" s="14">
        <f t="shared" si="10"/>
        <v>7.2</v>
      </c>
      <c r="X45" s="4">
        <f>ROUND(IF('Indicator Data'!M47=0,0,IF('Indicator Data'!M47&gt;X$139,10,IF('Indicator Data'!M47&lt;X$140,0,10-(X$139-'Indicator Data'!M47)/(X$139-X$140)*10))),1)</f>
        <v>4.9000000000000004</v>
      </c>
      <c r="Y45" s="4">
        <f>ROUND(IF('Indicator Data'!N47=0,0,IF('Indicator Data'!N47&gt;Y$139,10,IF('Indicator Data'!N47&lt;Y$140,0,10-(Y$139-'Indicator Data'!N47)/(Y$139-Y$140)*10))),1)</f>
        <v>1</v>
      </c>
      <c r="Z45" s="6">
        <f t="shared" si="11"/>
        <v>3.2</v>
      </c>
      <c r="AA45" s="6">
        <f>IF('Indicator Data'!K47=5,10,IF('Indicator Data'!K47=4,8,IF('Indicator Data'!K47=3,5,IF('Indicator Data'!K47=2,2,IF('Indicator Data'!K47=1,1,0)))))</f>
        <v>0</v>
      </c>
      <c r="AB45" s="191">
        <f>IF('Indicator Data'!L47="No data","x",IF('Indicator Data'!L47&gt;1000,10,IF('Indicator Data'!L47&gt;=500,9,IF('Indicator Data'!L47&gt;=240,8,IF('Indicator Data'!L47&gt;=120,7,IF('Indicator Data'!L47&gt;=60,6,IF('Indicator Data'!L47&gt;=20,5,IF('Indicator Data'!L47&gt;=1,4,0))))))))</f>
        <v>0</v>
      </c>
      <c r="AC45" s="6">
        <f t="shared" si="12"/>
        <v>0</v>
      </c>
      <c r="AD45" s="7">
        <f t="shared" si="13"/>
        <v>1.6</v>
      </c>
    </row>
    <row r="46" spans="1:30" s="11" customFormat="1" x14ac:dyDescent="0.25">
      <c r="A46" s="11" t="s">
        <v>367</v>
      </c>
      <c r="B46" s="30" t="s">
        <v>10</v>
      </c>
      <c r="C46" s="30" t="s">
        <v>495</v>
      </c>
      <c r="D46" s="4">
        <f>ROUND(IF('Indicator Data'!G48=0,0,IF(LOG('Indicator Data'!G48)&gt;D$139,10,IF(LOG('Indicator Data'!G48)&lt;D$140,0,10-(D$139-LOG('Indicator Data'!G48))/(D$139-D$140)*10))),1)</f>
        <v>0</v>
      </c>
      <c r="E46" s="4">
        <f>IF('Indicator Data'!D48="No data","x",ROUND(IF(('Indicator Data'!D48)&gt;E$139,10,IF(('Indicator Data'!D48)&lt;E$140,0,10-(E$139-('Indicator Data'!D48))/(E$139-E$140)*10)),1))</f>
        <v>0.9</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10</v>
      </c>
      <c r="K46" s="58">
        <f>'Indicator Data'!G48/'Indicator Data'!$BC48</f>
        <v>0</v>
      </c>
      <c r="L46" s="58">
        <f>'Indicator Data'!I48/'Indicator Data'!$BD48</f>
        <v>5.3369309202698612E-2</v>
      </c>
      <c r="M46" s="4">
        <f t="shared" si="2"/>
        <v>0</v>
      </c>
      <c r="N46" s="4">
        <f t="shared" si="3"/>
        <v>10</v>
      </c>
      <c r="O46" s="4">
        <f>ROUND(IF('Indicator Data'!J48=0,0,IF('Indicator Data'!J48&gt;O$139,10,IF('Indicator Data'!J48&lt;O$140,0,10-(O$139-'Indicator Data'!J48)/(O$139-O$140)*10))),1)</f>
        <v>6.7</v>
      </c>
      <c r="P46" s="153">
        <f t="shared" si="4"/>
        <v>10</v>
      </c>
      <c r="Q46" s="153">
        <f t="shared" si="5"/>
        <v>8.4</v>
      </c>
      <c r="R46" s="4" t="str">
        <f>IF('Indicator Data'!H48="No data","x",ROUND(IF('Indicator Data'!H48=0,0,IF('Indicator Data'!H48&gt;R$139,10,IF('Indicator Data'!H48&lt;R$140,0,10-(R$139-'Indicator Data'!H48)/(R$139-R$140)*10))),1))</f>
        <v>x</v>
      </c>
      <c r="S46" s="6">
        <f t="shared" si="6"/>
        <v>0.9</v>
      </c>
      <c r="T46" s="6">
        <f t="shared" si="7"/>
        <v>0</v>
      </c>
      <c r="U46" s="6">
        <f t="shared" si="8"/>
        <v>0</v>
      </c>
      <c r="V46" s="6">
        <f t="shared" si="9"/>
        <v>8.4</v>
      </c>
      <c r="W46" s="14">
        <f t="shared" si="10"/>
        <v>3.5</v>
      </c>
      <c r="X46" s="4">
        <f>ROUND(IF('Indicator Data'!M48=0,0,IF('Indicator Data'!M48&gt;X$139,10,IF('Indicator Data'!M48&lt;X$140,0,10-(X$139-'Indicator Data'!M48)/(X$139-X$140)*10))),1)</f>
        <v>4.9000000000000004</v>
      </c>
      <c r="Y46" s="4">
        <f>ROUND(IF('Indicator Data'!N48=0,0,IF('Indicator Data'!N48&gt;Y$139,10,IF('Indicator Data'!N48&lt;Y$140,0,10-(Y$139-'Indicator Data'!N48)/(Y$139-Y$140)*10))),1)</f>
        <v>1</v>
      </c>
      <c r="Z46" s="6">
        <f t="shared" si="11"/>
        <v>3.2</v>
      </c>
      <c r="AA46" s="6">
        <f>IF('Indicator Data'!K48=5,10,IF('Indicator Data'!K48=4,8,IF('Indicator Data'!K48=3,5,IF('Indicator Data'!K48=2,2,IF('Indicator Data'!K48=1,1,0)))))</f>
        <v>0</v>
      </c>
      <c r="AB46" s="191">
        <f>IF('Indicator Data'!L48="No data","x",IF('Indicator Data'!L48&gt;1000,10,IF('Indicator Data'!L48&gt;=500,9,IF('Indicator Data'!L48&gt;=240,8,IF('Indicator Data'!L48&gt;=120,7,IF('Indicator Data'!L48&gt;=60,6,IF('Indicator Data'!L48&gt;=20,5,IF('Indicator Data'!L48&gt;=1,4,0))))))))</f>
        <v>0</v>
      </c>
      <c r="AC46" s="6">
        <f t="shared" si="12"/>
        <v>0</v>
      </c>
      <c r="AD46" s="7">
        <f t="shared" si="13"/>
        <v>1.6</v>
      </c>
    </row>
    <row r="47" spans="1:30" s="11" customFormat="1" x14ac:dyDescent="0.25">
      <c r="A47" s="11" t="s">
        <v>363</v>
      </c>
      <c r="B47" s="30" t="s">
        <v>10</v>
      </c>
      <c r="C47" s="30" t="s">
        <v>491</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4.4000000000000004</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10</v>
      </c>
      <c r="K47" s="58">
        <f>'Indicator Data'!G49/'Indicator Data'!$BC49</f>
        <v>1.8654165666638356E-2</v>
      </c>
      <c r="L47" s="58">
        <f>'Indicator Data'!I49/'Indicator Data'!$BD49</f>
        <v>5.3369309202698612E-2</v>
      </c>
      <c r="M47" s="4">
        <f t="shared" si="2"/>
        <v>10</v>
      </c>
      <c r="N47" s="4">
        <f t="shared" si="3"/>
        <v>10</v>
      </c>
      <c r="O47" s="4">
        <f>ROUND(IF('Indicator Data'!J49=0,0,IF('Indicator Data'!J49&gt;O$139,10,IF('Indicator Data'!J49&lt;O$140,0,10-(O$139-'Indicator Data'!J49)/(O$139-O$140)*10))),1)</f>
        <v>6.7</v>
      </c>
      <c r="P47" s="153">
        <f t="shared" si="4"/>
        <v>10</v>
      </c>
      <c r="Q47" s="153">
        <f t="shared" si="5"/>
        <v>8.4</v>
      </c>
      <c r="R47" s="4">
        <f>IF('Indicator Data'!H49="No data","x",ROUND(IF('Indicator Data'!H49=0,0,IF('Indicator Data'!H49&gt;R$139,10,IF('Indicator Data'!H49&lt;R$140,0,10-(R$139-'Indicator Data'!H49)/(R$139-R$140)*10))),1))</f>
        <v>5.7</v>
      </c>
      <c r="S47" s="6">
        <f t="shared" si="6"/>
        <v>4.4000000000000004</v>
      </c>
      <c r="T47" s="6">
        <f t="shared" si="7"/>
        <v>8.8000000000000007</v>
      </c>
      <c r="U47" s="6">
        <f t="shared" si="8"/>
        <v>5.8</v>
      </c>
      <c r="V47" s="6">
        <f t="shared" si="9"/>
        <v>7.1</v>
      </c>
      <c r="W47" s="14">
        <f t="shared" si="10"/>
        <v>6.8</v>
      </c>
      <c r="X47" s="4">
        <f>ROUND(IF('Indicator Data'!M49=0,0,IF('Indicator Data'!M49&gt;X$139,10,IF('Indicator Data'!M49&lt;X$140,0,10-(X$139-'Indicator Data'!M49)/(X$139-X$140)*10))),1)</f>
        <v>4.9000000000000004</v>
      </c>
      <c r="Y47" s="4">
        <f>ROUND(IF('Indicator Data'!N49=0,0,IF('Indicator Data'!N49&gt;Y$139,10,IF('Indicator Data'!N49&lt;Y$140,0,10-(Y$139-'Indicator Data'!N49)/(Y$139-Y$140)*10))),1)</f>
        <v>1</v>
      </c>
      <c r="Z47" s="6">
        <f t="shared" si="11"/>
        <v>3.2</v>
      </c>
      <c r="AA47" s="6">
        <f>IF('Indicator Data'!K49=5,10,IF('Indicator Data'!K49=4,8,IF('Indicator Data'!K49=3,5,IF('Indicator Data'!K49=2,2,IF('Indicator Data'!K49=1,1,0)))))</f>
        <v>0</v>
      </c>
      <c r="AB47" s="191">
        <f>IF('Indicator Data'!L49="No data","x",IF('Indicator Data'!L49&gt;1000,10,IF('Indicator Data'!L49&gt;=500,9,IF('Indicator Data'!L49&gt;=240,8,IF('Indicator Data'!L49&gt;=120,7,IF('Indicator Data'!L49&gt;=60,6,IF('Indicator Data'!L49&gt;=20,5,IF('Indicator Data'!L49&gt;=1,4,0))))))))</f>
        <v>0</v>
      </c>
      <c r="AC47" s="6">
        <f t="shared" si="12"/>
        <v>0</v>
      </c>
      <c r="AD47" s="7">
        <f t="shared" si="13"/>
        <v>1.6</v>
      </c>
    </row>
    <row r="48" spans="1:30" s="11" customFormat="1" x14ac:dyDescent="0.25">
      <c r="A48" s="11" t="s">
        <v>369</v>
      </c>
      <c r="B48" s="30" t="s">
        <v>10</v>
      </c>
      <c r="C48" s="30" t="s">
        <v>497</v>
      </c>
      <c r="D48" s="4">
        <f>ROUND(IF('Indicator Data'!G50=0,0,IF(LOG('Indicator Data'!G50)&gt;D$139,10,IF(LOG('Indicator Data'!G50)&lt;D$140,0,10-(D$139-LOG('Indicator Data'!G50))/(D$139-D$140)*10))),1)</f>
        <v>5.7</v>
      </c>
      <c r="E48" s="4">
        <f>IF('Indicator Data'!D50="No data","x",ROUND(IF(('Indicator Data'!D50)&gt;E$139,10,IF(('Indicator Data'!D50)&lt;E$140,0,10-(E$139-('Indicator Data'!D50))/(E$139-E$140)*10)),1))</f>
        <v>5</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10</v>
      </c>
      <c r="K48" s="58">
        <f>'Indicator Data'!G50/'Indicator Data'!$BC50</f>
        <v>1.5299771924353625E-2</v>
      </c>
      <c r="L48" s="58">
        <f>'Indicator Data'!I50/'Indicator Data'!$BD50</f>
        <v>5.3369309202698612E-2</v>
      </c>
      <c r="M48" s="4">
        <f t="shared" si="2"/>
        <v>10</v>
      </c>
      <c r="N48" s="4">
        <f t="shared" si="3"/>
        <v>10</v>
      </c>
      <c r="O48" s="4">
        <f>ROUND(IF('Indicator Data'!J50=0,0,IF('Indicator Data'!J50&gt;O$139,10,IF('Indicator Data'!J50&lt;O$140,0,10-(O$139-'Indicator Data'!J50)/(O$139-O$140)*10))),1)</f>
        <v>6.7</v>
      </c>
      <c r="P48" s="153">
        <f t="shared" si="4"/>
        <v>10</v>
      </c>
      <c r="Q48" s="153">
        <f t="shared" si="5"/>
        <v>8.4</v>
      </c>
      <c r="R48" s="4" t="str">
        <f>IF('Indicator Data'!H50="No data","x",ROUND(IF('Indicator Data'!H50=0,0,IF('Indicator Data'!H50&gt;R$139,10,IF('Indicator Data'!H50&lt;R$140,0,10-(R$139-'Indicator Data'!H50)/(R$139-R$140)*10))),1))</f>
        <v>x</v>
      </c>
      <c r="S48" s="6">
        <f t="shared" si="6"/>
        <v>5</v>
      </c>
      <c r="T48" s="6">
        <f t="shared" si="7"/>
        <v>8.6999999999999993</v>
      </c>
      <c r="U48" s="6">
        <f t="shared" si="8"/>
        <v>6.9</v>
      </c>
      <c r="V48" s="6">
        <f t="shared" si="9"/>
        <v>8.4</v>
      </c>
      <c r="W48" s="14">
        <f t="shared" si="10"/>
        <v>7.5</v>
      </c>
      <c r="X48" s="4">
        <f>ROUND(IF('Indicator Data'!M50=0,0,IF('Indicator Data'!M50&gt;X$139,10,IF('Indicator Data'!M50&lt;X$140,0,10-(X$139-'Indicator Data'!M50)/(X$139-X$140)*10))),1)</f>
        <v>4.9000000000000004</v>
      </c>
      <c r="Y48" s="4">
        <f>ROUND(IF('Indicator Data'!N50=0,0,IF('Indicator Data'!N50&gt;Y$139,10,IF('Indicator Data'!N50&lt;Y$140,0,10-(Y$139-'Indicator Data'!N50)/(Y$139-Y$140)*10))),1)</f>
        <v>1</v>
      </c>
      <c r="Z48" s="6">
        <f t="shared" si="11"/>
        <v>3.2</v>
      </c>
      <c r="AA48" s="6">
        <f>IF('Indicator Data'!K50=5,10,IF('Indicator Data'!K50=4,8,IF('Indicator Data'!K50=3,5,IF('Indicator Data'!K50=2,2,IF('Indicator Data'!K50=1,1,0)))))</f>
        <v>0</v>
      </c>
      <c r="AB48" s="191">
        <f>IF('Indicator Data'!L50="No data","x",IF('Indicator Data'!L50&gt;1000,10,IF('Indicator Data'!L50&gt;=500,9,IF('Indicator Data'!L50&gt;=240,8,IF('Indicator Data'!L50&gt;=120,7,IF('Indicator Data'!L50&gt;=60,6,IF('Indicator Data'!L50&gt;=20,5,IF('Indicator Data'!L50&gt;=1,4,0))))))))</f>
        <v>0</v>
      </c>
      <c r="AC48" s="6">
        <f t="shared" si="12"/>
        <v>0</v>
      </c>
      <c r="AD48" s="7">
        <f t="shared" si="13"/>
        <v>1.6</v>
      </c>
    </row>
    <row r="49" spans="1:30" s="11" customFormat="1" x14ac:dyDescent="0.25">
      <c r="A49" s="11" t="s">
        <v>360</v>
      </c>
      <c r="B49" s="30" t="s">
        <v>10</v>
      </c>
      <c r="C49" s="30" t="s">
        <v>488</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4.4000000000000004</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10</v>
      </c>
      <c r="K49" s="58">
        <f>'Indicator Data'!G51/'Indicator Data'!$BC51</f>
        <v>5.1398669467396275E-3</v>
      </c>
      <c r="L49" s="58">
        <f>'Indicator Data'!I51/'Indicator Data'!$BD51</f>
        <v>5.3369309202698612E-2</v>
      </c>
      <c r="M49" s="4">
        <f t="shared" si="2"/>
        <v>3.4</v>
      </c>
      <c r="N49" s="4">
        <f t="shared" si="3"/>
        <v>10</v>
      </c>
      <c r="O49" s="4">
        <f>ROUND(IF('Indicator Data'!J51=0,0,IF('Indicator Data'!J51&gt;O$139,10,IF('Indicator Data'!J51&lt;O$140,0,10-(O$139-'Indicator Data'!J51)/(O$139-O$140)*10))),1)</f>
        <v>6.7</v>
      </c>
      <c r="P49" s="153">
        <f t="shared" si="4"/>
        <v>10</v>
      </c>
      <c r="Q49" s="153">
        <f t="shared" si="5"/>
        <v>8.4</v>
      </c>
      <c r="R49" s="4">
        <f>IF('Indicator Data'!H51="No data","x",ROUND(IF('Indicator Data'!H51=0,0,IF('Indicator Data'!H51&gt;R$139,10,IF('Indicator Data'!H51&lt;R$140,0,10-(R$139-'Indicator Data'!H51)/(R$139-R$140)*10))),1))</f>
        <v>3.7</v>
      </c>
      <c r="S49" s="6">
        <f t="shared" si="6"/>
        <v>4.4000000000000004</v>
      </c>
      <c r="T49" s="6">
        <f t="shared" si="7"/>
        <v>4.0999999999999996</v>
      </c>
      <c r="U49" s="6">
        <f t="shared" si="8"/>
        <v>4.5</v>
      </c>
      <c r="V49" s="6">
        <f t="shared" si="9"/>
        <v>6.1</v>
      </c>
      <c r="W49" s="14">
        <f t="shared" si="10"/>
        <v>4.8</v>
      </c>
      <c r="X49" s="4">
        <f>ROUND(IF('Indicator Data'!M51=0,0,IF('Indicator Data'!M51&gt;X$139,10,IF('Indicator Data'!M51&lt;X$140,0,10-(X$139-'Indicator Data'!M51)/(X$139-X$140)*10))),1)</f>
        <v>4.9000000000000004</v>
      </c>
      <c r="Y49" s="4">
        <f>ROUND(IF('Indicator Data'!N51=0,0,IF('Indicator Data'!N51&gt;Y$139,10,IF('Indicator Data'!N51&lt;Y$140,0,10-(Y$139-'Indicator Data'!N51)/(Y$139-Y$140)*10))),1)</f>
        <v>1</v>
      </c>
      <c r="Z49" s="6">
        <f t="shared" si="11"/>
        <v>3.2</v>
      </c>
      <c r="AA49" s="6">
        <f>IF('Indicator Data'!K51=5,10,IF('Indicator Data'!K51=4,8,IF('Indicator Data'!K51=3,5,IF('Indicator Data'!K51=2,2,IF('Indicator Data'!K51=1,1,0)))))</f>
        <v>0</v>
      </c>
      <c r="AB49" s="191">
        <f>IF('Indicator Data'!L51="No data","x",IF('Indicator Data'!L51&gt;1000,10,IF('Indicator Data'!L51&gt;=500,9,IF('Indicator Data'!L51&gt;=240,8,IF('Indicator Data'!L51&gt;=120,7,IF('Indicator Data'!L51&gt;=60,6,IF('Indicator Data'!L51&gt;=20,5,IF('Indicator Data'!L51&gt;=1,4,0))))))))</f>
        <v>4</v>
      </c>
      <c r="AC49" s="6">
        <f t="shared" si="12"/>
        <v>4</v>
      </c>
      <c r="AD49" s="7">
        <f t="shared" si="13"/>
        <v>3.6</v>
      </c>
    </row>
    <row r="50" spans="1:30" s="11" customFormat="1" x14ac:dyDescent="0.25">
      <c r="A50" s="11" t="s">
        <v>361</v>
      </c>
      <c r="B50" s="30" t="s">
        <v>10</v>
      </c>
      <c r="C50" s="30" t="s">
        <v>489</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4.0999999999999996</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10</v>
      </c>
      <c r="K50" s="58">
        <f>'Indicator Data'!G52/'Indicator Data'!$BC52</f>
        <v>9.8758195201343792E-3</v>
      </c>
      <c r="L50" s="58">
        <f>'Indicator Data'!I52/'Indicator Data'!$BD52</f>
        <v>5.3369309202698612E-2</v>
      </c>
      <c r="M50" s="4">
        <f t="shared" si="2"/>
        <v>6.6</v>
      </c>
      <c r="N50" s="4">
        <f t="shared" si="3"/>
        <v>10</v>
      </c>
      <c r="O50" s="4">
        <f>ROUND(IF('Indicator Data'!J52=0,0,IF('Indicator Data'!J52&gt;O$139,10,IF('Indicator Data'!J52&lt;O$140,0,10-(O$139-'Indicator Data'!J52)/(O$139-O$140)*10))),1)</f>
        <v>6.7</v>
      </c>
      <c r="P50" s="153">
        <f t="shared" si="4"/>
        <v>10</v>
      </c>
      <c r="Q50" s="153">
        <f t="shared" si="5"/>
        <v>8.4</v>
      </c>
      <c r="R50" s="4">
        <f>IF('Indicator Data'!H52="No data","x",ROUND(IF('Indicator Data'!H52=0,0,IF('Indicator Data'!H52&gt;R$139,10,IF('Indicator Data'!H52&lt;R$140,0,10-(R$139-'Indicator Data'!H52)/(R$139-R$140)*10))),1))</f>
        <v>7.7</v>
      </c>
      <c r="S50" s="6">
        <f t="shared" si="6"/>
        <v>4.0999999999999996</v>
      </c>
      <c r="T50" s="6">
        <f t="shared" si="7"/>
        <v>5.9</v>
      </c>
      <c r="U50" s="6">
        <f t="shared" si="8"/>
        <v>5.4</v>
      </c>
      <c r="V50" s="6">
        <f t="shared" si="9"/>
        <v>8.1</v>
      </c>
      <c r="W50" s="14">
        <f t="shared" si="10"/>
        <v>6.1</v>
      </c>
      <c r="X50" s="4">
        <f>ROUND(IF('Indicator Data'!M52=0,0,IF('Indicator Data'!M52&gt;X$139,10,IF('Indicator Data'!M52&lt;X$140,0,10-(X$139-'Indicator Data'!M52)/(X$139-X$140)*10))),1)</f>
        <v>4.9000000000000004</v>
      </c>
      <c r="Y50" s="4">
        <f>ROUND(IF('Indicator Data'!N52=0,0,IF('Indicator Data'!N52&gt;Y$139,10,IF('Indicator Data'!N52&lt;Y$140,0,10-(Y$139-'Indicator Data'!N52)/(Y$139-Y$140)*10))),1)</f>
        <v>1</v>
      </c>
      <c r="Z50" s="6">
        <f t="shared" si="11"/>
        <v>3.2</v>
      </c>
      <c r="AA50" s="6">
        <f>IF('Indicator Data'!K52=5,10,IF('Indicator Data'!K52=4,8,IF('Indicator Data'!K52=3,5,IF('Indicator Data'!K52=2,2,IF('Indicator Data'!K52=1,1,0)))))</f>
        <v>0</v>
      </c>
      <c r="AB50" s="191">
        <f>IF('Indicator Data'!L52="No data","x",IF('Indicator Data'!L52&gt;1000,10,IF('Indicator Data'!L52&gt;=500,9,IF('Indicator Data'!L52&gt;=240,8,IF('Indicator Data'!L52&gt;=120,7,IF('Indicator Data'!L52&gt;=60,6,IF('Indicator Data'!L52&gt;=20,5,IF('Indicator Data'!L52&gt;=1,4,0))))))))</f>
        <v>0</v>
      </c>
      <c r="AC50" s="6">
        <f t="shared" si="12"/>
        <v>0</v>
      </c>
      <c r="AD50" s="7">
        <f t="shared" si="13"/>
        <v>1.6</v>
      </c>
    </row>
    <row r="51" spans="1:30" s="11" customFormat="1" x14ac:dyDescent="0.25">
      <c r="A51" s="11" t="s">
        <v>371</v>
      </c>
      <c r="B51" s="30" t="s">
        <v>10</v>
      </c>
      <c r="C51" s="30" t="s">
        <v>499</v>
      </c>
      <c r="D51" s="4">
        <f>ROUND(IF('Indicator Data'!G53=0,0,IF(LOG('Indicator Data'!G53)&gt;D$139,10,IF(LOG('Indicator Data'!G53)&lt;D$140,0,10-(D$139-LOG('Indicator Data'!G53))/(D$139-D$140)*10))),1)</f>
        <v>0</v>
      </c>
      <c r="E51" s="4">
        <f>IF('Indicator Data'!D53="No data","x",ROUND(IF(('Indicator Data'!D53)&gt;E$139,10,IF(('Indicator Data'!D53)&lt;E$140,0,10-(E$139-('Indicator Data'!D53))/(E$139-E$140)*10)),1))</f>
        <v>2.2000000000000002</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10</v>
      </c>
      <c r="K51" s="58">
        <f>'Indicator Data'!G53/'Indicator Data'!$BC53</f>
        <v>1.181815355024573E-4</v>
      </c>
      <c r="L51" s="58">
        <f>'Indicator Data'!I53/'Indicator Data'!$BD53</f>
        <v>5.3369309202698612E-2</v>
      </c>
      <c r="M51" s="4">
        <f t="shared" si="2"/>
        <v>0.1</v>
      </c>
      <c r="N51" s="4">
        <f t="shared" si="3"/>
        <v>10</v>
      </c>
      <c r="O51" s="4">
        <f>ROUND(IF('Indicator Data'!J53=0,0,IF('Indicator Data'!J53&gt;O$139,10,IF('Indicator Data'!J53&lt;O$140,0,10-(O$139-'Indicator Data'!J53)/(O$139-O$140)*10))),1)</f>
        <v>6.7</v>
      </c>
      <c r="P51" s="153">
        <f t="shared" si="4"/>
        <v>10</v>
      </c>
      <c r="Q51" s="153">
        <f t="shared" si="5"/>
        <v>8.4</v>
      </c>
      <c r="R51" s="4" t="str">
        <f>IF('Indicator Data'!H53="No data","x",ROUND(IF('Indicator Data'!H53=0,0,IF('Indicator Data'!H53&gt;R$139,10,IF('Indicator Data'!H53&lt;R$140,0,10-(R$139-'Indicator Data'!H53)/(R$139-R$140)*10))),1))</f>
        <v>x</v>
      </c>
      <c r="S51" s="6">
        <f t="shared" si="6"/>
        <v>2.2000000000000002</v>
      </c>
      <c r="T51" s="6">
        <f t="shared" si="7"/>
        <v>0.1</v>
      </c>
      <c r="U51" s="6">
        <f t="shared" si="8"/>
        <v>0</v>
      </c>
      <c r="V51" s="6">
        <f t="shared" si="9"/>
        <v>8.4</v>
      </c>
      <c r="W51" s="14">
        <f t="shared" si="10"/>
        <v>3.7</v>
      </c>
      <c r="X51" s="4">
        <f>ROUND(IF('Indicator Data'!M53=0,0,IF('Indicator Data'!M53&gt;X$139,10,IF('Indicator Data'!M53&lt;X$140,0,10-(X$139-'Indicator Data'!M53)/(X$139-X$140)*10))),1)</f>
        <v>4.9000000000000004</v>
      </c>
      <c r="Y51" s="4">
        <f>ROUND(IF('Indicator Data'!N53=0,0,IF('Indicator Data'!N53&gt;Y$139,10,IF('Indicator Data'!N53&lt;Y$140,0,10-(Y$139-'Indicator Data'!N53)/(Y$139-Y$140)*10))),1)</f>
        <v>1</v>
      </c>
      <c r="Z51" s="6">
        <f t="shared" si="11"/>
        <v>3.2</v>
      </c>
      <c r="AA51" s="6">
        <f>IF('Indicator Data'!K53=5,10,IF('Indicator Data'!K53=4,8,IF('Indicator Data'!K53=3,5,IF('Indicator Data'!K53=2,2,IF('Indicator Data'!K53=1,1,0)))))</f>
        <v>0</v>
      </c>
      <c r="AB51" s="191">
        <f>IF('Indicator Data'!L53="No data","x",IF('Indicator Data'!L53&gt;1000,10,IF('Indicator Data'!L53&gt;=500,9,IF('Indicator Data'!L53&gt;=240,8,IF('Indicator Data'!L53&gt;=120,7,IF('Indicator Data'!L53&gt;=60,6,IF('Indicator Data'!L53&gt;=20,5,IF('Indicator Data'!L53&gt;=1,4,0))))))))</f>
        <v>0</v>
      </c>
      <c r="AC51" s="6">
        <f t="shared" si="12"/>
        <v>0</v>
      </c>
      <c r="AD51" s="7">
        <f t="shared" si="13"/>
        <v>1.6</v>
      </c>
    </row>
    <row r="52" spans="1:30" s="11" customFormat="1" x14ac:dyDescent="0.25">
      <c r="A52" s="11" t="s">
        <v>372</v>
      </c>
      <c r="B52" s="30" t="s">
        <v>10</v>
      </c>
      <c r="C52" s="30" t="s">
        <v>500</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2.8</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10</v>
      </c>
      <c r="K52" s="58">
        <f>'Indicator Data'!G54/'Indicator Data'!$BC54</f>
        <v>8.231424458326116E-3</v>
      </c>
      <c r="L52" s="58">
        <f>'Indicator Data'!I54/'Indicator Data'!$BD54</f>
        <v>5.3369309202698612E-2</v>
      </c>
      <c r="M52" s="4">
        <f t="shared" si="2"/>
        <v>5.5</v>
      </c>
      <c r="N52" s="4">
        <f t="shared" si="3"/>
        <v>10</v>
      </c>
      <c r="O52" s="4">
        <f>ROUND(IF('Indicator Data'!J54=0,0,IF('Indicator Data'!J54&gt;O$139,10,IF('Indicator Data'!J54&lt;O$140,0,10-(O$139-'Indicator Data'!J54)/(O$139-O$140)*10))),1)</f>
        <v>6.7</v>
      </c>
      <c r="P52" s="153">
        <f t="shared" si="4"/>
        <v>10</v>
      </c>
      <c r="Q52" s="153">
        <f t="shared" si="5"/>
        <v>8.4</v>
      </c>
      <c r="R52" s="4" t="str">
        <f>IF('Indicator Data'!H54="No data","x",ROUND(IF('Indicator Data'!H54=0,0,IF('Indicator Data'!H54&gt;R$139,10,IF('Indicator Data'!H54&lt;R$140,0,10-(R$139-'Indicator Data'!H54)/(R$139-R$140)*10))),1))</f>
        <v>x</v>
      </c>
      <c r="S52" s="6">
        <f t="shared" si="6"/>
        <v>2.8</v>
      </c>
      <c r="T52" s="6">
        <f t="shared" si="7"/>
        <v>6.1</v>
      </c>
      <c r="U52" s="6">
        <f t="shared" si="8"/>
        <v>0</v>
      </c>
      <c r="V52" s="6">
        <f t="shared" si="9"/>
        <v>8.4</v>
      </c>
      <c r="W52" s="14">
        <f t="shared" si="10"/>
        <v>5.2</v>
      </c>
      <c r="X52" s="4">
        <f>ROUND(IF('Indicator Data'!M54=0,0,IF('Indicator Data'!M54&gt;X$139,10,IF('Indicator Data'!M54&lt;X$140,0,10-(X$139-'Indicator Data'!M54)/(X$139-X$140)*10))),1)</f>
        <v>4.9000000000000004</v>
      </c>
      <c r="Y52" s="4">
        <f>ROUND(IF('Indicator Data'!N54=0,0,IF('Indicator Data'!N54&gt;Y$139,10,IF('Indicator Data'!N54&lt;Y$140,0,10-(Y$139-'Indicator Data'!N54)/(Y$139-Y$140)*10))),1)</f>
        <v>1</v>
      </c>
      <c r="Z52" s="6">
        <f t="shared" si="11"/>
        <v>3.2</v>
      </c>
      <c r="AA52" s="6">
        <f>IF('Indicator Data'!K54=5,10,IF('Indicator Data'!K54=4,8,IF('Indicator Data'!K54=3,5,IF('Indicator Data'!K54=2,2,IF('Indicator Data'!K54=1,1,0)))))</f>
        <v>5</v>
      </c>
      <c r="AB52" s="191">
        <f>IF('Indicator Data'!L54="No data","x",IF('Indicator Data'!L54&gt;1000,10,IF('Indicator Data'!L54&gt;=500,9,IF('Indicator Data'!L54&gt;=240,8,IF('Indicator Data'!L54&gt;=120,7,IF('Indicator Data'!L54&gt;=60,6,IF('Indicator Data'!L54&gt;=20,5,IF('Indicator Data'!L54&gt;=1,4,0))))))))</f>
        <v>0</v>
      </c>
      <c r="AC52" s="6">
        <f t="shared" si="12"/>
        <v>5</v>
      </c>
      <c r="AD52" s="7">
        <f t="shared" si="13"/>
        <v>4.0999999999999996</v>
      </c>
    </row>
    <row r="53" spans="1:30" s="11" customFormat="1" x14ac:dyDescent="0.25">
      <c r="A53" s="11" t="s">
        <v>368</v>
      </c>
      <c r="B53" s="30" t="s">
        <v>10</v>
      </c>
      <c r="C53" s="30" t="s">
        <v>496</v>
      </c>
      <c r="D53" s="4">
        <f>ROUND(IF('Indicator Data'!G55=0,0,IF(LOG('Indicator Data'!G55)&gt;D$139,10,IF(LOG('Indicator Data'!G55)&lt;D$140,0,10-(D$139-LOG('Indicator Data'!G55))/(D$139-D$140)*10))),1)</f>
        <v>3.5</v>
      </c>
      <c r="E53" s="4">
        <f>IF('Indicator Data'!D55="No data","x",ROUND(IF(('Indicator Data'!D55)&gt;E$139,10,IF(('Indicator Data'!D55)&lt;E$140,0,10-(E$139-('Indicator Data'!D55))/(E$139-E$140)*10)),1))</f>
        <v>4.0999999999999996</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10</v>
      </c>
      <c r="K53" s="58">
        <f>'Indicator Data'!G55/'Indicator Data'!$BC55</f>
        <v>1.171350362627784E-2</v>
      </c>
      <c r="L53" s="58">
        <f>'Indicator Data'!I55/'Indicator Data'!$BD55</f>
        <v>5.3369309202698612E-2</v>
      </c>
      <c r="M53" s="4">
        <f t="shared" si="2"/>
        <v>7.8</v>
      </c>
      <c r="N53" s="4">
        <f t="shared" si="3"/>
        <v>10</v>
      </c>
      <c r="O53" s="4">
        <f>ROUND(IF('Indicator Data'!J55=0,0,IF('Indicator Data'!J55&gt;O$139,10,IF('Indicator Data'!J55&lt;O$140,0,10-(O$139-'Indicator Data'!J55)/(O$139-O$140)*10))),1)</f>
        <v>6.7</v>
      </c>
      <c r="P53" s="153">
        <f t="shared" si="4"/>
        <v>10</v>
      </c>
      <c r="Q53" s="153">
        <f t="shared" si="5"/>
        <v>8.4</v>
      </c>
      <c r="R53" s="4">
        <f>IF('Indicator Data'!H55="No data","x",ROUND(IF('Indicator Data'!H55=0,0,IF('Indicator Data'!H55&gt;R$139,10,IF('Indicator Data'!H55&lt;R$140,0,10-(R$139-'Indicator Data'!H55)/(R$139-R$140)*10))),1))</f>
        <v>10</v>
      </c>
      <c r="S53" s="6">
        <f t="shared" si="6"/>
        <v>4.0999999999999996</v>
      </c>
      <c r="T53" s="6">
        <f t="shared" si="7"/>
        <v>6.1</v>
      </c>
      <c r="U53" s="6">
        <f t="shared" si="8"/>
        <v>2.7</v>
      </c>
      <c r="V53" s="6">
        <f t="shared" si="9"/>
        <v>9.1999999999999993</v>
      </c>
      <c r="W53" s="14">
        <f t="shared" si="10"/>
        <v>6.2</v>
      </c>
      <c r="X53" s="4">
        <f>ROUND(IF('Indicator Data'!M55=0,0,IF('Indicator Data'!M55&gt;X$139,10,IF('Indicator Data'!M55&lt;X$140,0,10-(X$139-'Indicator Data'!M55)/(X$139-X$140)*10))),1)</f>
        <v>4.9000000000000004</v>
      </c>
      <c r="Y53" s="4">
        <f>ROUND(IF('Indicator Data'!N55=0,0,IF('Indicator Data'!N55&gt;Y$139,10,IF('Indicator Data'!N55&lt;Y$140,0,10-(Y$139-'Indicator Data'!N55)/(Y$139-Y$140)*10))),1)</f>
        <v>1</v>
      </c>
      <c r="Z53" s="6">
        <f t="shared" si="11"/>
        <v>3.2</v>
      </c>
      <c r="AA53" s="6">
        <f>IF('Indicator Data'!K55=5,10,IF('Indicator Data'!K55=4,8,IF('Indicator Data'!K55=3,5,IF('Indicator Data'!K55=2,2,IF('Indicator Data'!K55=1,1,0)))))</f>
        <v>0</v>
      </c>
      <c r="AB53" s="191">
        <f>IF('Indicator Data'!L55="No data","x",IF('Indicator Data'!L55&gt;1000,10,IF('Indicator Data'!L55&gt;=500,9,IF('Indicator Data'!L55&gt;=240,8,IF('Indicator Data'!L55&gt;=120,7,IF('Indicator Data'!L55&gt;=60,6,IF('Indicator Data'!L55&gt;=20,5,IF('Indicator Data'!L55&gt;=1,4,0))))))))</f>
        <v>0</v>
      </c>
      <c r="AC53" s="6">
        <f t="shared" si="12"/>
        <v>0</v>
      </c>
      <c r="AD53" s="7">
        <f t="shared" si="13"/>
        <v>1.6</v>
      </c>
    </row>
    <row r="54" spans="1:30" s="11" customFormat="1" x14ac:dyDescent="0.25">
      <c r="A54" s="11" t="s">
        <v>370</v>
      </c>
      <c r="B54" s="30" t="s">
        <v>10</v>
      </c>
      <c r="C54" s="30" t="s">
        <v>498</v>
      </c>
      <c r="D54" s="4">
        <f>ROUND(IF('Indicator Data'!G56=0,0,IF(LOG('Indicator Data'!G56)&gt;D$139,10,IF(LOG('Indicator Data'!G56)&lt;D$140,0,10-(D$139-LOG('Indicator Data'!G56))/(D$139-D$140)*10))),1)</f>
        <v>0</v>
      </c>
      <c r="E54" s="4">
        <f>IF('Indicator Data'!D56="No data","x",ROUND(IF(('Indicator Data'!D56)&gt;E$139,10,IF(('Indicator Data'!D56)&lt;E$140,0,10-(E$139-('Indicator Data'!D56))/(E$139-E$140)*10)),1))</f>
        <v>1.9</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10</v>
      </c>
      <c r="K54" s="58">
        <f>'Indicator Data'!G56/'Indicator Data'!$BC56</f>
        <v>0</v>
      </c>
      <c r="L54" s="58">
        <f>'Indicator Data'!I56/'Indicator Data'!$BD56</f>
        <v>5.3369309202698612E-2</v>
      </c>
      <c r="M54" s="4">
        <f t="shared" si="2"/>
        <v>0</v>
      </c>
      <c r="N54" s="4">
        <f t="shared" si="3"/>
        <v>10</v>
      </c>
      <c r="O54" s="4">
        <f>ROUND(IF('Indicator Data'!J56=0,0,IF('Indicator Data'!J56&gt;O$139,10,IF('Indicator Data'!J56&lt;O$140,0,10-(O$139-'Indicator Data'!J56)/(O$139-O$140)*10))),1)</f>
        <v>6.7</v>
      </c>
      <c r="P54" s="153">
        <f t="shared" si="4"/>
        <v>10</v>
      </c>
      <c r="Q54" s="153">
        <f t="shared" si="5"/>
        <v>8.4</v>
      </c>
      <c r="R54" s="4" t="str">
        <f>IF('Indicator Data'!H56="No data","x",ROUND(IF('Indicator Data'!H56=0,0,IF('Indicator Data'!H56&gt;R$139,10,IF('Indicator Data'!H56&lt;R$140,0,10-(R$139-'Indicator Data'!H56)/(R$139-R$140)*10))),1))</f>
        <v>x</v>
      </c>
      <c r="S54" s="6">
        <f t="shared" si="6"/>
        <v>1.9</v>
      </c>
      <c r="T54" s="6">
        <f t="shared" si="7"/>
        <v>0</v>
      </c>
      <c r="U54" s="6">
        <f t="shared" si="8"/>
        <v>0</v>
      </c>
      <c r="V54" s="6">
        <f t="shared" si="9"/>
        <v>8.4</v>
      </c>
      <c r="W54" s="14">
        <f t="shared" si="10"/>
        <v>3.7</v>
      </c>
      <c r="X54" s="4">
        <f>ROUND(IF('Indicator Data'!M56=0,0,IF('Indicator Data'!M56&gt;X$139,10,IF('Indicator Data'!M56&lt;X$140,0,10-(X$139-'Indicator Data'!M56)/(X$139-X$140)*10))),1)</f>
        <v>4.9000000000000004</v>
      </c>
      <c r="Y54" s="4">
        <f>ROUND(IF('Indicator Data'!N56=0,0,IF('Indicator Data'!N56&gt;Y$139,10,IF('Indicator Data'!N56&lt;Y$140,0,10-(Y$139-'Indicator Data'!N56)/(Y$139-Y$140)*10))),1)</f>
        <v>1</v>
      </c>
      <c r="Z54" s="6">
        <f t="shared" si="11"/>
        <v>3.2</v>
      </c>
      <c r="AA54" s="6">
        <f>IF('Indicator Data'!K56=5,10,IF('Indicator Data'!K56=4,8,IF('Indicator Data'!K56=3,5,IF('Indicator Data'!K56=2,2,IF('Indicator Data'!K56=1,1,0)))))</f>
        <v>0</v>
      </c>
      <c r="AB54" s="191">
        <f>IF('Indicator Data'!L56="No data","x",IF('Indicator Data'!L56&gt;1000,10,IF('Indicator Data'!L56&gt;=500,9,IF('Indicator Data'!L56&gt;=240,8,IF('Indicator Data'!L56&gt;=120,7,IF('Indicator Data'!L56&gt;=60,6,IF('Indicator Data'!L56&gt;=20,5,IF('Indicator Data'!L56&gt;=1,4,0))))))))</f>
        <v>4</v>
      </c>
      <c r="AC54" s="6">
        <f t="shared" si="12"/>
        <v>4</v>
      </c>
      <c r="AD54" s="7">
        <f t="shared" si="13"/>
        <v>3.6</v>
      </c>
    </row>
    <row r="55" spans="1:30" s="11" customFormat="1" x14ac:dyDescent="0.25">
      <c r="A55" s="11" t="s">
        <v>365</v>
      </c>
      <c r="B55" s="30" t="s">
        <v>10</v>
      </c>
      <c r="C55" s="30" t="s">
        <v>493</v>
      </c>
      <c r="D55" s="4">
        <f>ROUND(IF('Indicator Data'!G57=0,0,IF(LOG('Indicator Data'!G57)&gt;D$139,10,IF(LOG('Indicator Data'!G57)&lt;D$140,0,10-(D$139-LOG('Indicator Data'!G57))/(D$139-D$140)*10))),1)</f>
        <v>6</v>
      </c>
      <c r="E55" s="4">
        <f>IF('Indicator Data'!D57="No data","x",ROUND(IF(('Indicator Data'!D57)&gt;E$139,10,IF(('Indicator Data'!D57)&lt;E$140,0,10-(E$139-('Indicator Data'!D57))/(E$139-E$140)*10)),1))</f>
        <v>2.2000000000000002</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10</v>
      </c>
      <c r="K55" s="58">
        <f>'Indicator Data'!G57/'Indicator Data'!$BC57</f>
        <v>2.182561905913543E-2</v>
      </c>
      <c r="L55" s="58">
        <f>'Indicator Data'!I57/'Indicator Data'!$BD57</f>
        <v>5.3369309202698612E-2</v>
      </c>
      <c r="M55" s="4">
        <f t="shared" si="2"/>
        <v>10</v>
      </c>
      <c r="N55" s="4">
        <f t="shared" si="3"/>
        <v>10</v>
      </c>
      <c r="O55" s="4">
        <f>ROUND(IF('Indicator Data'!J57=0,0,IF('Indicator Data'!J57&gt;O$139,10,IF('Indicator Data'!J57&lt;O$140,0,10-(O$139-'Indicator Data'!J57)/(O$139-O$140)*10))),1)</f>
        <v>6.7</v>
      </c>
      <c r="P55" s="153">
        <f t="shared" si="4"/>
        <v>10</v>
      </c>
      <c r="Q55" s="153">
        <f t="shared" si="5"/>
        <v>8.4</v>
      </c>
      <c r="R55" s="4">
        <f>IF('Indicator Data'!H57="No data","x",ROUND(IF('Indicator Data'!H57=0,0,IF('Indicator Data'!H57&gt;R$139,10,IF('Indicator Data'!H57&lt;R$140,0,10-(R$139-'Indicator Data'!H57)/(R$139-R$140)*10))),1))</f>
        <v>7.7</v>
      </c>
      <c r="S55" s="6">
        <f t="shared" si="6"/>
        <v>2.2000000000000002</v>
      </c>
      <c r="T55" s="6">
        <f t="shared" si="7"/>
        <v>8.6999999999999993</v>
      </c>
      <c r="U55" s="6">
        <f t="shared" si="8"/>
        <v>0.8</v>
      </c>
      <c r="V55" s="6">
        <f t="shared" si="9"/>
        <v>8.1</v>
      </c>
      <c r="W55" s="14">
        <f t="shared" si="10"/>
        <v>6</v>
      </c>
      <c r="X55" s="4">
        <f>ROUND(IF('Indicator Data'!M57=0,0,IF('Indicator Data'!M57&gt;X$139,10,IF('Indicator Data'!M57&lt;X$140,0,10-(X$139-'Indicator Data'!M57)/(X$139-X$140)*10))),1)</f>
        <v>4.9000000000000004</v>
      </c>
      <c r="Y55" s="4">
        <f>ROUND(IF('Indicator Data'!N57=0,0,IF('Indicator Data'!N57&gt;Y$139,10,IF('Indicator Data'!N57&lt;Y$140,0,10-(Y$139-'Indicator Data'!N57)/(Y$139-Y$140)*10))),1)</f>
        <v>1</v>
      </c>
      <c r="Z55" s="6">
        <f t="shared" si="11"/>
        <v>3.2</v>
      </c>
      <c r="AA55" s="6">
        <f>IF('Indicator Data'!K57=5,10,IF('Indicator Data'!K57=4,8,IF('Indicator Data'!K57=3,5,IF('Indicator Data'!K57=2,2,IF('Indicator Data'!K57=1,1,0)))))</f>
        <v>0</v>
      </c>
      <c r="AB55" s="191">
        <f>IF('Indicator Data'!L57="No data","x",IF('Indicator Data'!L57&gt;1000,10,IF('Indicator Data'!L57&gt;=500,9,IF('Indicator Data'!L57&gt;=240,8,IF('Indicator Data'!L57&gt;=120,7,IF('Indicator Data'!L57&gt;=60,6,IF('Indicator Data'!L57&gt;=20,5,IF('Indicator Data'!L57&gt;=1,4,0))))))))</f>
        <v>4</v>
      </c>
      <c r="AC55" s="6">
        <f t="shared" si="12"/>
        <v>4</v>
      </c>
      <c r="AD55" s="7">
        <f t="shared" si="13"/>
        <v>3.6</v>
      </c>
    </row>
    <row r="56" spans="1:30" s="11" customFormat="1" x14ac:dyDescent="0.25">
      <c r="A56" s="11" t="s">
        <v>373</v>
      </c>
      <c r="B56" s="30" t="s">
        <v>12</v>
      </c>
      <c r="C56" s="30" t="s">
        <v>501</v>
      </c>
      <c r="D56" s="4">
        <f>ROUND(IF('Indicator Data'!G58=0,0,IF(LOG('Indicator Data'!G58)&gt;D$139,10,IF(LOG('Indicator Data'!G58)&lt;D$140,0,10-(D$139-LOG('Indicator Data'!G58))/(D$139-D$140)*10))),1)</f>
        <v>0</v>
      </c>
      <c r="E56" s="4">
        <f>IF('Indicator Data'!D58="No data","x",ROUND(IF(('Indicator Data'!D58)&gt;E$139,10,IF(('Indicator Data'!D58)&lt;E$140,0,10-(E$139-('Indicator Data'!D58))/(E$139-E$140)*10)),1))</f>
        <v>3.4</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3.2986856647829174E-2</v>
      </c>
      <c r="M56" s="4">
        <f t="shared" si="2"/>
        <v>0.1</v>
      </c>
      <c r="N56" s="4">
        <f t="shared" si="3"/>
        <v>10</v>
      </c>
      <c r="O56" s="4">
        <f>ROUND(IF('Indicator Data'!J58=0,0,IF('Indicator Data'!J58&gt;O$139,10,IF('Indicator Data'!J58&lt;O$140,0,10-(O$139-'Indicator Data'!J58)/(O$139-O$140)*10))),1)</f>
        <v>8.6</v>
      </c>
      <c r="P56" s="153">
        <f t="shared" si="4"/>
        <v>10</v>
      </c>
      <c r="Q56" s="153">
        <f t="shared" si="5"/>
        <v>9.3000000000000007</v>
      </c>
      <c r="R56" s="4">
        <f>IF('Indicator Data'!H58="No data","x",ROUND(IF('Indicator Data'!H58=0,0,IF('Indicator Data'!H58&gt;R$139,10,IF('Indicator Data'!H58&lt;R$140,0,10-(R$139-'Indicator Data'!H58)/(R$139-R$140)*10))),1))</f>
        <v>10</v>
      </c>
      <c r="S56" s="6">
        <f t="shared" si="6"/>
        <v>3.4</v>
      </c>
      <c r="T56" s="6">
        <f t="shared" si="7"/>
        <v>0.1</v>
      </c>
      <c r="U56" s="6">
        <f t="shared" si="8"/>
        <v>0.4</v>
      </c>
      <c r="V56" s="6">
        <f t="shared" si="9"/>
        <v>9.6999999999999993</v>
      </c>
      <c r="W56" s="14">
        <f t="shared" si="10"/>
        <v>5.0999999999999996</v>
      </c>
      <c r="X56" s="4">
        <f>ROUND(IF('Indicator Data'!M58=0,0,IF('Indicator Data'!M58&gt;X$139,10,IF('Indicator Data'!M58&lt;X$140,0,10-(X$139-'Indicator Data'!M58)/(X$139-X$140)*10))),1)</f>
        <v>9.6999999999999993</v>
      </c>
      <c r="Y56" s="4">
        <f>ROUND(IF('Indicator Data'!N58=0,0,IF('Indicator Data'!N58&gt;Y$139,10,IF('Indicator Data'!N58&lt;Y$140,0,10-(Y$139-'Indicator Data'!N58)/(Y$139-Y$140)*10))),1)</f>
        <v>8.6</v>
      </c>
      <c r="Z56" s="6">
        <f t="shared" si="11"/>
        <v>9.1999999999999993</v>
      </c>
      <c r="AA56" s="6">
        <f>IF('Indicator Data'!K58=5,10,IF('Indicator Data'!K58=4,8,IF('Indicator Data'!K58=3,5,IF('Indicator Data'!K58=2,2,IF('Indicator Data'!K58=1,1,0)))))</f>
        <v>0</v>
      </c>
      <c r="AB56" s="191">
        <f>IF('Indicator Data'!L58="No data","x",IF('Indicator Data'!L58&gt;1000,10,IF('Indicator Data'!L58&gt;=500,9,IF('Indicator Data'!L58&gt;=240,8,IF('Indicator Data'!L58&gt;=120,7,IF('Indicator Data'!L58&gt;=60,6,IF('Indicator Data'!L58&gt;=20,5,IF('Indicator Data'!L58&gt;=1,4,0))))))))</f>
        <v>4</v>
      </c>
      <c r="AC56" s="6">
        <f t="shared" si="12"/>
        <v>4</v>
      </c>
      <c r="AD56" s="7">
        <f t="shared" si="13"/>
        <v>6.6</v>
      </c>
    </row>
    <row r="57" spans="1:30" s="11" customFormat="1" x14ac:dyDescent="0.25">
      <c r="A57" s="11" t="s">
        <v>374</v>
      </c>
      <c r="B57" s="30" t="s">
        <v>12</v>
      </c>
      <c r="C57" s="30" t="s">
        <v>502</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4.0999999999999996</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3.2986856647829174E-2</v>
      </c>
      <c r="M57" s="4">
        <f t="shared" si="2"/>
        <v>10</v>
      </c>
      <c r="N57" s="4">
        <f t="shared" si="3"/>
        <v>10</v>
      </c>
      <c r="O57" s="4">
        <f>ROUND(IF('Indicator Data'!J59=0,0,IF('Indicator Data'!J59&gt;O$139,10,IF('Indicator Data'!J59&lt;O$140,0,10-(O$139-'Indicator Data'!J59)/(O$139-O$140)*10))),1)</f>
        <v>8.6</v>
      </c>
      <c r="P57" s="153">
        <f t="shared" si="4"/>
        <v>10</v>
      </c>
      <c r="Q57" s="153">
        <f t="shared" si="5"/>
        <v>9.3000000000000007</v>
      </c>
      <c r="R57" s="4">
        <f>IF('Indicator Data'!H59="No data","x",ROUND(IF('Indicator Data'!H59=0,0,IF('Indicator Data'!H59&gt;R$139,10,IF('Indicator Data'!H59&lt;R$140,0,10-(R$139-'Indicator Data'!H59)/(R$139-R$140)*10))),1))</f>
        <v>5.7</v>
      </c>
      <c r="S57" s="6">
        <f t="shared" si="6"/>
        <v>4.0999999999999996</v>
      </c>
      <c r="T57" s="6">
        <f t="shared" si="7"/>
        <v>9.1</v>
      </c>
      <c r="U57" s="6">
        <f t="shared" si="8"/>
        <v>7.8</v>
      </c>
      <c r="V57" s="6">
        <f t="shared" si="9"/>
        <v>7.5</v>
      </c>
      <c r="W57" s="14">
        <f t="shared" si="10"/>
        <v>7.5</v>
      </c>
      <c r="X57" s="4">
        <f>ROUND(IF('Indicator Data'!M59=0,0,IF('Indicator Data'!M59&gt;X$139,10,IF('Indicator Data'!M59&lt;X$140,0,10-(X$139-'Indicator Data'!M59)/(X$139-X$140)*10))),1)</f>
        <v>9.6999999999999993</v>
      </c>
      <c r="Y57" s="4">
        <f>ROUND(IF('Indicator Data'!N59=0,0,IF('Indicator Data'!N59&gt;Y$139,10,IF('Indicator Data'!N59&lt;Y$140,0,10-(Y$139-'Indicator Data'!N59)/(Y$139-Y$140)*10))),1)</f>
        <v>8.6</v>
      </c>
      <c r="Z57" s="6">
        <f t="shared" si="11"/>
        <v>9.1999999999999993</v>
      </c>
      <c r="AA57" s="6">
        <f>IF('Indicator Data'!K59=5,10,IF('Indicator Data'!K59=4,8,IF('Indicator Data'!K59=3,5,IF('Indicator Data'!K59=2,2,IF('Indicator Data'!K59=1,1,0)))))</f>
        <v>5</v>
      </c>
      <c r="AB57" s="191">
        <f>IF('Indicator Data'!L59="No data","x",IF('Indicator Data'!L59&gt;1000,10,IF('Indicator Data'!L59&gt;=500,9,IF('Indicator Data'!L59&gt;=240,8,IF('Indicator Data'!L59&gt;=120,7,IF('Indicator Data'!L59&gt;=60,6,IF('Indicator Data'!L59&gt;=20,5,IF('Indicator Data'!L59&gt;=1,4,0))))))))</f>
        <v>9</v>
      </c>
      <c r="AC57" s="6">
        <f t="shared" si="12"/>
        <v>9</v>
      </c>
      <c r="AD57" s="7">
        <f t="shared" si="13"/>
        <v>9</v>
      </c>
    </row>
    <row r="58" spans="1:30" s="11" customFormat="1" x14ac:dyDescent="0.25">
      <c r="A58" s="11" t="s">
        <v>375</v>
      </c>
      <c r="B58" s="30" t="s">
        <v>12</v>
      </c>
      <c r="C58" s="30" t="s">
        <v>503</v>
      </c>
      <c r="D58" s="4">
        <f>ROUND(IF('Indicator Data'!G60=0,0,IF(LOG('Indicator Data'!G60)&gt;D$139,10,IF(LOG('Indicator Data'!G60)&lt;D$140,0,10-(D$139-LOG('Indicator Data'!G60))/(D$139-D$140)*10))),1)</f>
        <v>7.7</v>
      </c>
      <c r="E58" s="4">
        <f>IF('Indicator Data'!D60="No data","x",ROUND(IF(('Indicator Data'!D60)&gt;E$139,10,IF(('Indicator Data'!D60)&lt;E$140,0,10-(E$139-('Indicator Data'!D60))/(E$139-E$140)*10)),1))</f>
        <v>2.8</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3.2986856647829174E-2</v>
      </c>
      <c r="M58" s="4">
        <f t="shared" si="2"/>
        <v>6</v>
      </c>
      <c r="N58" s="4">
        <f t="shared" si="3"/>
        <v>10</v>
      </c>
      <c r="O58" s="4">
        <f>ROUND(IF('Indicator Data'!J60=0,0,IF('Indicator Data'!J60&gt;O$139,10,IF('Indicator Data'!J60&lt;O$140,0,10-(O$139-'Indicator Data'!J60)/(O$139-O$140)*10))),1)</f>
        <v>8.6</v>
      </c>
      <c r="P58" s="153">
        <f t="shared" si="4"/>
        <v>10</v>
      </c>
      <c r="Q58" s="153">
        <f t="shared" si="5"/>
        <v>9.3000000000000007</v>
      </c>
      <c r="R58" s="4">
        <f>IF('Indicator Data'!H60="No data","x",ROUND(IF('Indicator Data'!H60=0,0,IF('Indicator Data'!H60&gt;R$139,10,IF('Indicator Data'!H60&lt;R$140,0,10-(R$139-'Indicator Data'!H60)/(R$139-R$140)*10))),1))</f>
        <v>2</v>
      </c>
      <c r="S58" s="6">
        <f t="shared" si="6"/>
        <v>2.8</v>
      </c>
      <c r="T58" s="6">
        <f t="shared" si="7"/>
        <v>6.9</v>
      </c>
      <c r="U58" s="6">
        <f t="shared" si="8"/>
        <v>5.9</v>
      </c>
      <c r="V58" s="6">
        <f t="shared" si="9"/>
        <v>5.7</v>
      </c>
      <c r="W58" s="14">
        <f t="shared" si="10"/>
        <v>5.5</v>
      </c>
      <c r="X58" s="4">
        <f>ROUND(IF('Indicator Data'!M60=0,0,IF('Indicator Data'!M60&gt;X$139,10,IF('Indicator Data'!M60&lt;X$140,0,10-(X$139-'Indicator Data'!M60)/(X$139-X$140)*10))),1)</f>
        <v>9.6999999999999993</v>
      </c>
      <c r="Y58" s="4">
        <f>ROUND(IF('Indicator Data'!N60=0,0,IF('Indicator Data'!N60&gt;Y$139,10,IF('Indicator Data'!N60&lt;Y$140,0,10-(Y$139-'Indicator Data'!N60)/(Y$139-Y$140)*10))),1)</f>
        <v>8.6</v>
      </c>
      <c r="Z58" s="6">
        <f t="shared" si="11"/>
        <v>9.1999999999999993</v>
      </c>
      <c r="AA58" s="6">
        <f>IF('Indicator Data'!K60=5,10,IF('Indicator Data'!K60=4,8,IF('Indicator Data'!K60=3,5,IF('Indicator Data'!K60=2,2,IF('Indicator Data'!K60=1,1,0)))))</f>
        <v>0</v>
      </c>
      <c r="AB58" s="191">
        <f>IF('Indicator Data'!L60="No data","x",IF('Indicator Data'!L60&gt;1000,10,IF('Indicator Data'!L60&gt;=500,9,IF('Indicator Data'!L60&gt;=240,8,IF('Indicator Data'!L60&gt;=120,7,IF('Indicator Data'!L60&gt;=60,6,IF('Indicator Data'!L60&gt;=20,5,IF('Indicator Data'!L60&gt;=1,4,0))))))))</f>
        <v>4</v>
      </c>
      <c r="AC58" s="6">
        <f t="shared" si="12"/>
        <v>4</v>
      </c>
      <c r="AD58" s="7">
        <f t="shared" si="13"/>
        <v>6.6</v>
      </c>
    </row>
    <row r="59" spans="1:30" s="11" customFormat="1" x14ac:dyDescent="0.25">
      <c r="A59" s="11" t="s">
        <v>376</v>
      </c>
      <c r="B59" s="30" t="s">
        <v>12</v>
      </c>
      <c r="C59" s="30" t="s">
        <v>504</v>
      </c>
      <c r="D59" s="4">
        <f>ROUND(IF('Indicator Data'!G61=0,0,IF(LOG('Indicator Data'!G61)&gt;D$139,10,IF(LOG('Indicator Data'!G61)&lt;D$140,0,10-(D$139-LOG('Indicator Data'!G61))/(D$139-D$140)*10))),1)</f>
        <v>8.1</v>
      </c>
      <c r="E59" s="4">
        <f>IF('Indicator Data'!D61="No data","x",ROUND(IF(('Indicator Data'!D61)&gt;E$139,10,IF(('Indicator Data'!D61)&lt;E$140,0,10-(E$139-('Indicator Data'!D61))/(E$139-E$140)*10)),1))</f>
        <v>3.4</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3.2986856647829174E-2</v>
      </c>
      <c r="M59" s="4">
        <f t="shared" si="2"/>
        <v>4.5999999999999996</v>
      </c>
      <c r="N59" s="4">
        <f t="shared" si="3"/>
        <v>10</v>
      </c>
      <c r="O59" s="4">
        <f>ROUND(IF('Indicator Data'!J61=0,0,IF('Indicator Data'!J61&gt;O$139,10,IF('Indicator Data'!J61&lt;O$140,0,10-(O$139-'Indicator Data'!J61)/(O$139-O$140)*10))),1)</f>
        <v>8.6</v>
      </c>
      <c r="P59" s="153">
        <f t="shared" si="4"/>
        <v>10</v>
      </c>
      <c r="Q59" s="153">
        <f t="shared" si="5"/>
        <v>9.3000000000000007</v>
      </c>
      <c r="R59" s="4">
        <f>IF('Indicator Data'!H61="No data","x",ROUND(IF('Indicator Data'!H61=0,0,IF('Indicator Data'!H61&gt;R$139,10,IF('Indicator Data'!H61&lt;R$140,0,10-(R$139-'Indicator Data'!H61)/(R$139-R$140)*10))),1))</f>
        <v>3.7</v>
      </c>
      <c r="S59" s="6">
        <f t="shared" si="6"/>
        <v>3.4</v>
      </c>
      <c r="T59" s="6">
        <f t="shared" si="7"/>
        <v>6.7</v>
      </c>
      <c r="U59" s="6">
        <f t="shared" si="8"/>
        <v>6</v>
      </c>
      <c r="V59" s="6">
        <f t="shared" si="9"/>
        <v>6.5</v>
      </c>
      <c r="W59" s="14">
        <f t="shared" si="10"/>
        <v>5.8</v>
      </c>
      <c r="X59" s="4">
        <f>ROUND(IF('Indicator Data'!M61=0,0,IF('Indicator Data'!M61&gt;X$139,10,IF('Indicator Data'!M61&lt;X$140,0,10-(X$139-'Indicator Data'!M61)/(X$139-X$140)*10))),1)</f>
        <v>9.6999999999999993</v>
      </c>
      <c r="Y59" s="4">
        <f>ROUND(IF('Indicator Data'!N61=0,0,IF('Indicator Data'!N61&gt;Y$139,10,IF('Indicator Data'!N61&lt;Y$140,0,10-(Y$139-'Indicator Data'!N61)/(Y$139-Y$140)*10))),1)</f>
        <v>8.6</v>
      </c>
      <c r="Z59" s="6">
        <f t="shared" si="11"/>
        <v>9.1999999999999993</v>
      </c>
      <c r="AA59" s="6">
        <f>IF('Indicator Data'!K61=5,10,IF('Indicator Data'!K61=4,8,IF('Indicator Data'!K61=3,5,IF('Indicator Data'!K61=2,2,IF('Indicator Data'!K61=1,1,0)))))</f>
        <v>0</v>
      </c>
      <c r="AB59" s="191">
        <f>IF('Indicator Data'!L61="No data","x",IF('Indicator Data'!L61&gt;1000,10,IF('Indicator Data'!L61&gt;=500,9,IF('Indicator Data'!L61&gt;=240,8,IF('Indicator Data'!L61&gt;=120,7,IF('Indicator Data'!L61&gt;=60,6,IF('Indicator Data'!L61&gt;=20,5,IF('Indicator Data'!L61&gt;=1,4,0))))))))</f>
        <v>4</v>
      </c>
      <c r="AC59" s="6">
        <f t="shared" si="12"/>
        <v>4</v>
      </c>
      <c r="AD59" s="7">
        <f t="shared" si="13"/>
        <v>6.6</v>
      </c>
    </row>
    <row r="60" spans="1:30" s="11" customFormat="1" x14ac:dyDescent="0.25">
      <c r="A60" s="11" t="s">
        <v>380</v>
      </c>
      <c r="B60" s="30" t="s">
        <v>12</v>
      </c>
      <c r="C60" s="30" t="s">
        <v>508</v>
      </c>
      <c r="D60" s="4">
        <f>ROUND(IF('Indicator Data'!G62=0,0,IF(LOG('Indicator Data'!G62)&gt;D$139,10,IF(LOG('Indicator Data'!G62)&lt;D$140,0,10-(D$139-LOG('Indicator Data'!G62))/(D$139-D$140)*10))),1)</f>
        <v>6.3</v>
      </c>
      <c r="E60" s="4">
        <f>IF('Indicator Data'!D62="No data","x",ROUND(IF(('Indicator Data'!D62)&gt;E$139,10,IF(('Indicator Data'!D62)&lt;E$140,0,10-(E$139-('Indicator Data'!D62))/(E$139-E$140)*10)),1))</f>
        <v>1.3</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3.2986856647829174E-2</v>
      </c>
      <c r="M60" s="4">
        <f t="shared" si="2"/>
        <v>4.0999999999999996</v>
      </c>
      <c r="N60" s="4">
        <f t="shared" si="3"/>
        <v>10</v>
      </c>
      <c r="O60" s="4">
        <f>ROUND(IF('Indicator Data'!J62=0,0,IF('Indicator Data'!J62&gt;O$139,10,IF('Indicator Data'!J62&lt;O$140,0,10-(O$139-'Indicator Data'!J62)/(O$139-O$140)*10))),1)</f>
        <v>8.6</v>
      </c>
      <c r="P60" s="153">
        <f t="shared" si="4"/>
        <v>10</v>
      </c>
      <c r="Q60" s="153">
        <f t="shared" si="5"/>
        <v>9.3000000000000007</v>
      </c>
      <c r="R60" s="4">
        <f>IF('Indicator Data'!H62="No data","x",ROUND(IF('Indicator Data'!H62=0,0,IF('Indicator Data'!H62&gt;R$139,10,IF('Indicator Data'!H62&lt;R$140,0,10-(R$139-'Indicator Data'!H62)/(R$139-R$140)*10))),1))</f>
        <v>3</v>
      </c>
      <c r="S60" s="6">
        <f t="shared" si="6"/>
        <v>1.3</v>
      </c>
      <c r="T60" s="6">
        <f t="shared" si="7"/>
        <v>5.3</v>
      </c>
      <c r="U60" s="6">
        <f t="shared" si="8"/>
        <v>1.1000000000000001</v>
      </c>
      <c r="V60" s="6">
        <f t="shared" si="9"/>
        <v>6.2</v>
      </c>
      <c r="W60" s="14">
        <f t="shared" si="10"/>
        <v>3.8</v>
      </c>
      <c r="X60" s="4">
        <f>ROUND(IF('Indicator Data'!M62=0,0,IF('Indicator Data'!M62&gt;X$139,10,IF('Indicator Data'!M62&lt;X$140,0,10-(X$139-'Indicator Data'!M62)/(X$139-X$140)*10))),1)</f>
        <v>9.6999999999999993</v>
      </c>
      <c r="Y60" s="4">
        <f>ROUND(IF('Indicator Data'!N62=0,0,IF('Indicator Data'!N62&gt;Y$139,10,IF('Indicator Data'!N62&lt;Y$140,0,10-(Y$139-'Indicator Data'!N62)/(Y$139-Y$140)*10))),1)</f>
        <v>8.6</v>
      </c>
      <c r="Z60" s="6">
        <f t="shared" si="11"/>
        <v>9.1999999999999993</v>
      </c>
      <c r="AA60" s="6">
        <f>IF('Indicator Data'!K62=5,10,IF('Indicator Data'!K62=4,8,IF('Indicator Data'!K62=3,5,IF('Indicator Data'!K62=2,2,IF('Indicator Data'!K62=1,1,0)))))</f>
        <v>0</v>
      </c>
      <c r="AB60" s="191">
        <f>IF('Indicator Data'!L62="No data","x",IF('Indicator Data'!L62&gt;1000,10,IF('Indicator Data'!L62&gt;=500,9,IF('Indicator Data'!L62&gt;=240,8,IF('Indicator Data'!L62&gt;=120,7,IF('Indicator Data'!L62&gt;=60,6,IF('Indicator Data'!L62&gt;=20,5,IF('Indicator Data'!L62&gt;=1,4,0))))))))</f>
        <v>4</v>
      </c>
      <c r="AC60" s="6">
        <f t="shared" si="12"/>
        <v>4</v>
      </c>
      <c r="AD60" s="7">
        <f t="shared" si="13"/>
        <v>6.6</v>
      </c>
    </row>
    <row r="61" spans="1:30" s="11" customFormat="1" x14ac:dyDescent="0.25">
      <c r="A61" s="11" t="s">
        <v>377</v>
      </c>
      <c r="B61" s="30" t="s">
        <v>12</v>
      </c>
      <c r="C61" s="30" t="s">
        <v>505</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4.0999999999999996</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3.2986856647829174E-2</v>
      </c>
      <c r="M61" s="4">
        <f t="shared" si="2"/>
        <v>7.2</v>
      </c>
      <c r="N61" s="4">
        <f t="shared" si="3"/>
        <v>10</v>
      </c>
      <c r="O61" s="4">
        <f>ROUND(IF('Indicator Data'!J63=0,0,IF('Indicator Data'!J63&gt;O$139,10,IF('Indicator Data'!J63&lt;O$140,0,10-(O$139-'Indicator Data'!J63)/(O$139-O$140)*10))),1)</f>
        <v>8.6</v>
      </c>
      <c r="P61" s="153">
        <f t="shared" si="4"/>
        <v>10</v>
      </c>
      <c r="Q61" s="153">
        <f t="shared" si="5"/>
        <v>9.3000000000000007</v>
      </c>
      <c r="R61" s="4">
        <f>IF('Indicator Data'!H63="No data","x",ROUND(IF('Indicator Data'!H63=0,0,IF('Indicator Data'!H63&gt;R$139,10,IF('Indicator Data'!H63&lt;R$140,0,10-(R$139-'Indicator Data'!H63)/(R$139-R$140)*10))),1))</f>
        <v>3.7</v>
      </c>
      <c r="S61" s="6">
        <f t="shared" si="6"/>
        <v>4.0999999999999996</v>
      </c>
      <c r="T61" s="6">
        <f t="shared" si="7"/>
        <v>8.1</v>
      </c>
      <c r="U61" s="6">
        <f t="shared" si="8"/>
        <v>4.4000000000000004</v>
      </c>
      <c r="V61" s="6">
        <f t="shared" si="9"/>
        <v>6.5</v>
      </c>
      <c r="W61" s="14">
        <f t="shared" si="10"/>
        <v>6.1</v>
      </c>
      <c r="X61" s="4">
        <f>ROUND(IF('Indicator Data'!M63=0,0,IF('Indicator Data'!M63&gt;X$139,10,IF('Indicator Data'!M63&lt;X$140,0,10-(X$139-'Indicator Data'!M63)/(X$139-X$140)*10))),1)</f>
        <v>9.6999999999999993</v>
      </c>
      <c r="Y61" s="4">
        <f>ROUND(IF('Indicator Data'!N63=0,0,IF('Indicator Data'!N63&gt;Y$139,10,IF('Indicator Data'!N63&lt;Y$140,0,10-(Y$139-'Indicator Data'!N63)/(Y$139-Y$140)*10))),1)</f>
        <v>8.6</v>
      </c>
      <c r="Z61" s="6">
        <f t="shared" si="11"/>
        <v>9.1999999999999993</v>
      </c>
      <c r="AA61" s="6">
        <f>IF('Indicator Data'!K63=5,10,IF('Indicator Data'!K63=4,8,IF('Indicator Data'!K63=3,5,IF('Indicator Data'!K63=2,2,IF('Indicator Data'!K63=1,1,0)))))</f>
        <v>0</v>
      </c>
      <c r="AB61" s="191">
        <f>IF('Indicator Data'!L63="No data","x",IF('Indicator Data'!L63&gt;1000,10,IF('Indicator Data'!L63&gt;=500,9,IF('Indicator Data'!L63&gt;=240,8,IF('Indicator Data'!L63&gt;=120,7,IF('Indicator Data'!L63&gt;=60,6,IF('Indicator Data'!L63&gt;=20,5,IF('Indicator Data'!L63&gt;=1,4,0))))))))</f>
        <v>4</v>
      </c>
      <c r="AC61" s="6">
        <f t="shared" si="12"/>
        <v>4</v>
      </c>
      <c r="AD61" s="7">
        <f t="shared" si="13"/>
        <v>6.6</v>
      </c>
    </row>
    <row r="62" spans="1:30" s="11" customFormat="1" x14ac:dyDescent="0.25">
      <c r="A62" s="11" t="s">
        <v>378</v>
      </c>
      <c r="B62" s="30" t="s">
        <v>12</v>
      </c>
      <c r="C62" s="30" t="s">
        <v>506</v>
      </c>
      <c r="D62" s="4">
        <f>ROUND(IF('Indicator Data'!G64=0,0,IF(LOG('Indicator Data'!G64)&gt;D$139,10,IF(LOG('Indicator Data'!G64)&lt;D$140,0,10-(D$139-LOG('Indicator Data'!G64))/(D$139-D$140)*10))),1)</f>
        <v>8.4</v>
      </c>
      <c r="E62" s="4">
        <f>IF('Indicator Data'!D64="No data","x",ROUND(IF(('Indicator Data'!D64)&gt;E$139,10,IF(('Indicator Data'!D64)&lt;E$140,0,10-(E$139-('Indicator Data'!D64))/(E$139-E$140)*10)),1))</f>
        <v>3.4</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3.2986856647829174E-2</v>
      </c>
      <c r="M62" s="4">
        <f t="shared" si="2"/>
        <v>7.3</v>
      </c>
      <c r="N62" s="4">
        <f t="shared" si="3"/>
        <v>10</v>
      </c>
      <c r="O62" s="4">
        <f>ROUND(IF('Indicator Data'!J64=0,0,IF('Indicator Data'!J64&gt;O$139,10,IF('Indicator Data'!J64&lt;O$140,0,10-(O$139-'Indicator Data'!J64)/(O$139-O$140)*10))),1)</f>
        <v>8.6</v>
      </c>
      <c r="P62" s="153">
        <f t="shared" si="4"/>
        <v>10</v>
      </c>
      <c r="Q62" s="153">
        <f t="shared" si="5"/>
        <v>9.3000000000000007</v>
      </c>
      <c r="R62" s="4">
        <f>IF('Indicator Data'!H64="No data","x",ROUND(IF('Indicator Data'!H64=0,0,IF('Indicator Data'!H64&gt;R$139,10,IF('Indicator Data'!H64&lt;R$140,0,10-(R$139-'Indicator Data'!H64)/(R$139-R$140)*10))),1))</f>
        <v>3.7</v>
      </c>
      <c r="S62" s="6">
        <f t="shared" si="6"/>
        <v>3.4</v>
      </c>
      <c r="T62" s="6">
        <f t="shared" si="7"/>
        <v>7.9</v>
      </c>
      <c r="U62" s="6">
        <f t="shared" si="8"/>
        <v>7</v>
      </c>
      <c r="V62" s="6">
        <f t="shared" si="9"/>
        <v>6.5</v>
      </c>
      <c r="W62" s="14">
        <f t="shared" si="10"/>
        <v>6.5</v>
      </c>
      <c r="X62" s="4">
        <f>ROUND(IF('Indicator Data'!M64=0,0,IF('Indicator Data'!M64&gt;X$139,10,IF('Indicator Data'!M64&lt;X$140,0,10-(X$139-'Indicator Data'!M64)/(X$139-X$140)*10))),1)</f>
        <v>9.6999999999999993</v>
      </c>
      <c r="Y62" s="4">
        <f>ROUND(IF('Indicator Data'!N64=0,0,IF('Indicator Data'!N64&gt;Y$139,10,IF('Indicator Data'!N64&lt;Y$140,0,10-(Y$139-'Indicator Data'!N64)/(Y$139-Y$140)*10))),1)</f>
        <v>8.6</v>
      </c>
      <c r="Z62" s="6">
        <f t="shared" si="11"/>
        <v>9.1999999999999993</v>
      </c>
      <c r="AA62" s="6">
        <f>IF('Indicator Data'!K64=5,10,IF('Indicator Data'!K64=4,8,IF('Indicator Data'!K64=3,5,IF('Indicator Data'!K64=2,2,IF('Indicator Data'!K64=1,1,0)))))</f>
        <v>5</v>
      </c>
      <c r="AB62" s="191">
        <f>IF('Indicator Data'!L64="No data","x",IF('Indicator Data'!L64&gt;1000,10,IF('Indicator Data'!L64&gt;=500,9,IF('Indicator Data'!L64&gt;=240,8,IF('Indicator Data'!L64&gt;=120,7,IF('Indicator Data'!L64&gt;=60,6,IF('Indicator Data'!L64&gt;=20,5,IF('Indicator Data'!L64&gt;=1,4,0))))))))</f>
        <v>7</v>
      </c>
      <c r="AC62" s="6">
        <f t="shared" si="12"/>
        <v>7</v>
      </c>
      <c r="AD62" s="7">
        <f t="shared" si="13"/>
        <v>8.1</v>
      </c>
    </row>
    <row r="63" spans="1:30" s="11" customFormat="1" x14ac:dyDescent="0.25">
      <c r="A63" s="11" t="s">
        <v>379</v>
      </c>
      <c r="B63" s="30" t="s">
        <v>12</v>
      </c>
      <c r="C63" s="30" t="s">
        <v>507</v>
      </c>
      <c r="D63" s="4">
        <f>ROUND(IF('Indicator Data'!G65=0,0,IF(LOG('Indicator Data'!G65)&gt;D$139,10,IF(LOG('Indicator Data'!G65)&lt;D$140,0,10-(D$139-LOG('Indicator Data'!G65))/(D$139-D$140)*10))),1)</f>
        <v>7.7</v>
      </c>
      <c r="E63" s="4">
        <f>IF('Indicator Data'!D65="No data","x",ROUND(IF(('Indicator Data'!D65)&gt;E$139,10,IF(('Indicator Data'!D65)&lt;E$140,0,10-(E$139-('Indicator Data'!D65))/(E$139-E$140)*10)),1))</f>
        <v>3.8</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3.2986856647829174E-2</v>
      </c>
      <c r="M63" s="4">
        <f t="shared" si="2"/>
        <v>3.3</v>
      </c>
      <c r="N63" s="4">
        <f t="shared" si="3"/>
        <v>10</v>
      </c>
      <c r="O63" s="4">
        <f>ROUND(IF('Indicator Data'!J65=0,0,IF('Indicator Data'!J65&gt;O$139,10,IF('Indicator Data'!J65&lt;O$140,0,10-(O$139-'Indicator Data'!J65)/(O$139-O$140)*10))),1)</f>
        <v>8.6</v>
      </c>
      <c r="P63" s="153">
        <f t="shared" si="4"/>
        <v>10</v>
      </c>
      <c r="Q63" s="153">
        <f t="shared" si="5"/>
        <v>9.3000000000000007</v>
      </c>
      <c r="R63" s="4">
        <f>IF('Indicator Data'!H65="No data","x",ROUND(IF('Indicator Data'!H65=0,0,IF('Indicator Data'!H65&gt;R$139,10,IF('Indicator Data'!H65&lt;R$140,0,10-(R$139-'Indicator Data'!H65)/(R$139-R$140)*10))),1))</f>
        <v>5.7</v>
      </c>
      <c r="S63" s="6">
        <f t="shared" si="6"/>
        <v>3.8</v>
      </c>
      <c r="T63" s="6">
        <f t="shared" si="7"/>
        <v>5.9</v>
      </c>
      <c r="U63" s="6">
        <f t="shared" si="8"/>
        <v>6.5</v>
      </c>
      <c r="V63" s="6">
        <f t="shared" si="9"/>
        <v>7.5</v>
      </c>
      <c r="W63" s="14">
        <f t="shared" si="10"/>
        <v>6.1</v>
      </c>
      <c r="X63" s="4">
        <f>ROUND(IF('Indicator Data'!M65=0,0,IF('Indicator Data'!M65&gt;X$139,10,IF('Indicator Data'!M65&lt;X$140,0,10-(X$139-'Indicator Data'!M65)/(X$139-X$140)*10))),1)</f>
        <v>9.6999999999999993</v>
      </c>
      <c r="Y63" s="4">
        <f>ROUND(IF('Indicator Data'!N65=0,0,IF('Indicator Data'!N65&gt;Y$139,10,IF('Indicator Data'!N65&lt;Y$140,0,10-(Y$139-'Indicator Data'!N65)/(Y$139-Y$140)*10))),1)</f>
        <v>8.6</v>
      </c>
      <c r="Z63" s="6">
        <f t="shared" si="11"/>
        <v>9.1999999999999993</v>
      </c>
      <c r="AA63" s="6">
        <f>IF('Indicator Data'!K65=5,10,IF('Indicator Data'!K65=4,8,IF('Indicator Data'!K65=3,5,IF('Indicator Data'!K65=2,2,IF('Indicator Data'!K65=1,1,0)))))</f>
        <v>0</v>
      </c>
      <c r="AB63" s="191">
        <f>IF('Indicator Data'!L65="No data","x",IF('Indicator Data'!L65&gt;1000,10,IF('Indicator Data'!L65&gt;=500,9,IF('Indicator Data'!L65&gt;=240,8,IF('Indicator Data'!L65&gt;=120,7,IF('Indicator Data'!L65&gt;=60,6,IF('Indicator Data'!L65&gt;=20,5,IF('Indicator Data'!L65&gt;=1,4,0))))))))</f>
        <v>0</v>
      </c>
      <c r="AC63" s="6">
        <f t="shared" si="12"/>
        <v>0</v>
      </c>
      <c r="AD63" s="7">
        <f t="shared" si="13"/>
        <v>4.5999999999999996</v>
      </c>
    </row>
    <row r="64" spans="1:30" s="11" customFormat="1" x14ac:dyDescent="0.25">
      <c r="A64" s="11" t="s">
        <v>381</v>
      </c>
      <c r="B64" s="30" t="s">
        <v>14</v>
      </c>
      <c r="C64" s="30" t="s">
        <v>509</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3">
        <f t="shared" si="4"/>
        <v>0</v>
      </c>
      <c r="Q64" s="153">
        <f t="shared" si="5"/>
        <v>0</v>
      </c>
      <c r="R64" s="4">
        <f>IF('Indicator Data'!H66="No data","x",ROUND(IF('Indicator Data'!H66=0,0,IF('Indicator Data'!H66&gt;R$139,10,IF('Indicator Data'!H66&lt;R$140,0,10-(R$139-'Indicator Data'!H66)/(R$139-R$140)*10))),1))</f>
        <v>3</v>
      </c>
      <c r="S64" s="6" t="str">
        <f t="shared" si="6"/>
        <v>x</v>
      </c>
      <c r="T64" s="6">
        <f t="shared" si="7"/>
        <v>3.7</v>
      </c>
      <c r="U64" s="6">
        <f t="shared" si="8"/>
        <v>7.2</v>
      </c>
      <c r="V64" s="6">
        <f t="shared" si="9"/>
        <v>1.5</v>
      </c>
      <c r="W64" s="14">
        <f t="shared" si="10"/>
        <v>4.5999999999999996</v>
      </c>
      <c r="X64" s="4">
        <f>ROUND(IF('Indicator Data'!M66=0,0,IF('Indicator Data'!M66&gt;X$139,10,IF('Indicator Data'!M66&lt;X$140,0,10-(X$139-'Indicator Data'!M66)/(X$139-X$140)*10))),1)</f>
        <v>10</v>
      </c>
      <c r="Y64" s="4">
        <f>ROUND(IF('Indicator Data'!N66=0,0,IF('Indicator Data'!N66&gt;Y$139,10,IF('Indicator Data'!N66&lt;Y$140,0,10-(Y$139-'Indicator Data'!N66)/(Y$139-Y$140)*10))),1)</f>
        <v>9.5</v>
      </c>
      <c r="Z64" s="6">
        <f t="shared" si="11"/>
        <v>9.8000000000000007</v>
      </c>
      <c r="AA64" s="6">
        <f>IF('Indicator Data'!K66=5,10,IF('Indicator Data'!K66=4,8,IF('Indicator Data'!K66=3,5,IF('Indicator Data'!K66=2,2,IF('Indicator Data'!K66=1,1,0)))))</f>
        <v>5</v>
      </c>
      <c r="AB64" s="191">
        <f>IF('Indicator Data'!L66="No data","x",IF('Indicator Data'!L66&gt;1000,10,IF('Indicator Data'!L66&gt;=500,9,IF('Indicator Data'!L66&gt;=240,8,IF('Indicator Data'!L66&gt;=120,7,IF('Indicator Data'!L66&gt;=60,6,IF('Indicator Data'!L66&gt;=20,5,IF('Indicator Data'!L66&gt;=1,4,0))))))))</f>
        <v>5</v>
      </c>
      <c r="AC64" s="6">
        <f t="shared" si="12"/>
        <v>5</v>
      </c>
      <c r="AD64" s="7">
        <f t="shared" si="13"/>
        <v>7.4</v>
      </c>
    </row>
    <row r="65" spans="1:30" s="11" customFormat="1" x14ac:dyDescent="0.25">
      <c r="A65" s="11" t="s">
        <v>382</v>
      </c>
      <c r="B65" s="30" t="s">
        <v>14</v>
      </c>
      <c r="C65" s="30" t="s">
        <v>510</v>
      </c>
      <c r="D65" s="4">
        <f>ROUND(IF('Indicator Data'!G67=0,0,IF(LOG('Indicator Data'!G67)&gt;D$139,10,IF(LOG('Indicator Data'!G67)&lt;D$140,0,10-(D$139-LOG('Indicator Data'!G67))/(D$139-D$140)*10))),1)</f>
        <v>8.6</v>
      </c>
      <c r="E65" s="4">
        <f>IF('Indicator Data'!D67="No data","x",ROUND(IF(('Indicator Data'!D67)&gt;E$139,10,IF(('Indicator Data'!D67)&lt;E$140,0,10-(E$139-('Indicator Data'!D67))/(E$139-E$140)*10)),1))</f>
        <v>3.8</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3">
        <f t="shared" si="4"/>
        <v>0</v>
      </c>
      <c r="Q65" s="153">
        <f t="shared" si="5"/>
        <v>0</v>
      </c>
      <c r="R65" s="4">
        <f>IF('Indicator Data'!H67="No data","x",ROUND(IF('Indicator Data'!H67=0,0,IF('Indicator Data'!H67&gt;R$139,10,IF('Indicator Data'!H67&lt;R$140,0,10-(R$139-'Indicator Data'!H67)/(R$139-R$140)*10))),1))</f>
        <v>1</v>
      </c>
      <c r="S65" s="6">
        <f t="shared" si="6"/>
        <v>3.8</v>
      </c>
      <c r="T65" s="6">
        <f t="shared" si="7"/>
        <v>7.4</v>
      </c>
      <c r="U65" s="6">
        <f t="shared" si="8"/>
        <v>6.7</v>
      </c>
      <c r="V65" s="6">
        <f t="shared" si="9"/>
        <v>0.5</v>
      </c>
      <c r="W65" s="14">
        <f t="shared" si="10"/>
        <v>5.0999999999999996</v>
      </c>
      <c r="X65" s="4">
        <f>ROUND(IF('Indicator Data'!M67=0,0,IF('Indicator Data'!M67&gt;X$139,10,IF('Indicator Data'!M67&lt;X$140,0,10-(X$139-'Indicator Data'!M67)/(X$139-X$140)*10))),1)</f>
        <v>10</v>
      </c>
      <c r="Y65" s="4">
        <f>ROUND(IF('Indicator Data'!N67=0,0,IF('Indicator Data'!N67&gt;Y$139,10,IF('Indicator Data'!N67&lt;Y$140,0,10-(Y$139-'Indicator Data'!N67)/(Y$139-Y$140)*10))),1)</f>
        <v>9.5</v>
      </c>
      <c r="Z65" s="6">
        <f t="shared" si="11"/>
        <v>9.8000000000000007</v>
      </c>
      <c r="AA65" s="6">
        <f>IF('Indicator Data'!K67=5,10,IF('Indicator Data'!K67=4,8,IF('Indicator Data'!K67=3,5,IF('Indicator Data'!K67=2,2,IF('Indicator Data'!K67=1,1,0)))))</f>
        <v>5</v>
      </c>
      <c r="AB65" s="191">
        <f>IF('Indicator Data'!L67="No data","x",IF('Indicator Data'!L67&gt;1000,10,IF('Indicator Data'!L67&gt;=500,9,IF('Indicator Data'!L67&gt;=240,8,IF('Indicator Data'!L67&gt;=120,7,IF('Indicator Data'!L67&gt;=60,6,IF('Indicator Data'!L67&gt;=20,5,IF('Indicator Data'!L67&gt;=1,4,0))))))))</f>
        <v>7</v>
      </c>
      <c r="AC65" s="6">
        <f t="shared" si="12"/>
        <v>7</v>
      </c>
      <c r="AD65" s="7">
        <f t="shared" si="13"/>
        <v>8.4</v>
      </c>
    </row>
    <row r="66" spans="1:30" s="11" customFormat="1" x14ac:dyDescent="0.25">
      <c r="A66" s="11" t="s">
        <v>383</v>
      </c>
      <c r="B66" s="30" t="s">
        <v>14</v>
      </c>
      <c r="C66" s="30" t="s">
        <v>511</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3">
        <f t="shared" si="4"/>
        <v>0</v>
      </c>
      <c r="Q66" s="153">
        <f t="shared" si="5"/>
        <v>0</v>
      </c>
      <c r="R66" s="4">
        <f>IF('Indicator Data'!H68="No data","x",ROUND(IF('Indicator Data'!H68=0,0,IF('Indicator Data'!H68&gt;R$139,10,IF('Indicator Data'!H68&lt;R$140,0,10-(R$139-'Indicator Data'!H68)/(R$139-R$140)*10))),1))</f>
        <v>4.7</v>
      </c>
      <c r="S66" s="6" t="str">
        <f t="shared" si="6"/>
        <v>x</v>
      </c>
      <c r="T66" s="6">
        <f t="shared" si="7"/>
        <v>5.4</v>
      </c>
      <c r="U66" s="6">
        <f t="shared" si="8"/>
        <v>9.1999999999999993</v>
      </c>
      <c r="V66" s="6">
        <f t="shared" si="9"/>
        <v>2.4</v>
      </c>
      <c r="W66" s="14">
        <f t="shared" si="10"/>
        <v>6.5</v>
      </c>
      <c r="X66" s="4">
        <f>ROUND(IF('Indicator Data'!M68=0,0,IF('Indicator Data'!M68&gt;X$139,10,IF('Indicator Data'!M68&lt;X$140,0,10-(X$139-'Indicator Data'!M68)/(X$139-X$140)*10))),1)</f>
        <v>10</v>
      </c>
      <c r="Y66" s="4">
        <f>ROUND(IF('Indicator Data'!N68=0,0,IF('Indicator Data'!N68&gt;Y$139,10,IF('Indicator Data'!N68&lt;Y$140,0,10-(Y$139-'Indicator Data'!N68)/(Y$139-Y$140)*10))),1)</f>
        <v>9.5</v>
      </c>
      <c r="Z66" s="6">
        <f t="shared" si="11"/>
        <v>9.8000000000000007</v>
      </c>
      <c r="AA66" s="6">
        <f>IF('Indicator Data'!K68=5,10,IF('Indicator Data'!K68=4,8,IF('Indicator Data'!K68=3,5,IF('Indicator Data'!K68=2,2,IF('Indicator Data'!K68=1,1,0)))))</f>
        <v>5</v>
      </c>
      <c r="AB66" s="191">
        <f>IF('Indicator Data'!L68="No data","x",IF('Indicator Data'!L68&gt;1000,10,IF('Indicator Data'!L68&gt;=500,9,IF('Indicator Data'!L68&gt;=240,8,IF('Indicator Data'!L68&gt;=120,7,IF('Indicator Data'!L68&gt;=60,6,IF('Indicator Data'!L68&gt;=20,5,IF('Indicator Data'!L68&gt;=1,4,0))))))))</f>
        <v>5</v>
      </c>
      <c r="AC66" s="6">
        <f t="shared" si="12"/>
        <v>5</v>
      </c>
      <c r="AD66" s="7">
        <f t="shared" si="13"/>
        <v>7.4</v>
      </c>
    </row>
    <row r="67" spans="1:30" s="11" customFormat="1" x14ac:dyDescent="0.25">
      <c r="A67" s="11" t="s">
        <v>384</v>
      </c>
      <c r="B67" s="30" t="s">
        <v>14</v>
      </c>
      <c r="C67" s="30" t="s">
        <v>512</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3">
        <f t="shared" si="4"/>
        <v>0</v>
      </c>
      <c r="Q67" s="153">
        <f t="shared" si="5"/>
        <v>0</v>
      </c>
      <c r="R67" s="4">
        <f>IF('Indicator Data'!H69="No data","x",ROUND(IF('Indicator Data'!H69=0,0,IF('Indicator Data'!H69&gt;R$139,10,IF('Indicator Data'!H69&lt;R$140,0,10-(R$139-'Indicator Data'!H69)/(R$139-R$140)*10))),1))</f>
        <v>3</v>
      </c>
      <c r="S67" s="6" t="str">
        <f t="shared" si="6"/>
        <v>x</v>
      </c>
      <c r="T67" s="6">
        <f t="shared" si="7"/>
        <v>5.2</v>
      </c>
      <c r="U67" s="6">
        <f t="shared" si="8"/>
        <v>7.9</v>
      </c>
      <c r="V67" s="6">
        <f t="shared" si="9"/>
        <v>1.5</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9.5</v>
      </c>
      <c r="Z67" s="6">
        <f t="shared" si="11"/>
        <v>9.8000000000000007</v>
      </c>
      <c r="AA67" s="6">
        <f>IF('Indicator Data'!K69=5,10,IF('Indicator Data'!K69=4,8,IF('Indicator Data'!K69=3,5,IF('Indicator Data'!K69=2,2,IF('Indicator Data'!K69=1,1,0)))))</f>
        <v>5</v>
      </c>
      <c r="AB67" s="191">
        <f>IF('Indicator Data'!L69="No data","x",IF('Indicator Data'!L69&gt;1000,10,IF('Indicator Data'!L69&gt;=500,9,IF('Indicator Data'!L69&gt;=240,8,IF('Indicator Data'!L69&gt;=120,7,IF('Indicator Data'!L69&gt;=60,6,IF('Indicator Data'!L69&gt;=20,5,IF('Indicator Data'!L69&gt;=1,4,0))))))))</f>
        <v>5</v>
      </c>
      <c r="AC67" s="6">
        <f t="shared" si="12"/>
        <v>5</v>
      </c>
      <c r="AD67" s="7">
        <f t="shared" si="13"/>
        <v>7.4</v>
      </c>
    </row>
    <row r="68" spans="1:30" s="11" customFormat="1" x14ac:dyDescent="0.25">
      <c r="A68" s="11" t="s">
        <v>385</v>
      </c>
      <c r="B68" s="30" t="s">
        <v>14</v>
      </c>
      <c r="C68" s="30" t="s">
        <v>513</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1.7</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3">
        <f t="shared" ref="P68:P119" si="18">ROUND((10-GEOMEAN(((10-N68)/10*9+1),((10-J68)/10*9+1)))/9*10,1)</f>
        <v>0</v>
      </c>
      <c r="Q68" s="153">
        <f t="shared" ref="Q68:Q119" si="19">ROUND(AVERAGE(P68,O68),1)</f>
        <v>0</v>
      </c>
      <c r="R68" s="4">
        <f>IF('Indicator Data'!H70="No data","x",ROUND(IF('Indicator Data'!H70=0,0,IF('Indicator Data'!H70&gt;R$139,10,IF('Indicator Data'!H70&lt;R$140,0,10-(R$139-'Indicator Data'!H70)/(R$139-R$140)*10))),1))</f>
        <v>1</v>
      </c>
      <c r="S68" s="6">
        <f t="shared" ref="S68:S119" si="20">E68</f>
        <v>1.7</v>
      </c>
      <c r="T68" s="6">
        <f t="shared" ref="T68:T119" si="21">ROUND((10-GEOMEAN(((10-D68)/10*9+1),((10-M68)/10*9+1)))/9*10,1)</f>
        <v>7.3</v>
      </c>
      <c r="U68" s="6">
        <f t="shared" ref="U68:U119" si="22">I68</f>
        <v>8.1</v>
      </c>
      <c r="V68" s="6">
        <f t="shared" ref="V68:V119" si="23">ROUND(AVERAGE(Q68,R68),1)</f>
        <v>0.5</v>
      </c>
      <c r="W68" s="14">
        <f t="shared" ref="W68:W119" si="24">IF(S68="x",ROUND((10-GEOMEAN(((10-T68)/10*9+1),((10-U68)/10*9+1),((10-V68)/10*9+1)))/9*10,1),ROUND((10-GEOMEAN(((10-S68)/10*9+1),((10-T68)/10*9+1),((10-U68)/10*9+1),((10-V68)/10*9+1)))/9*10,1))</f>
        <v>5.3</v>
      </c>
      <c r="X68" s="4">
        <f>ROUND(IF('Indicator Data'!M70=0,0,IF('Indicator Data'!M70&gt;X$139,10,IF('Indicator Data'!M70&lt;X$140,0,10-(X$139-'Indicator Data'!M70)/(X$139-X$140)*10))),1)</f>
        <v>10</v>
      </c>
      <c r="Y68" s="4">
        <f>ROUND(IF('Indicator Data'!N70=0,0,IF('Indicator Data'!N70&gt;Y$139,10,IF('Indicator Data'!N70&lt;Y$140,0,10-(Y$139-'Indicator Data'!N70)/(Y$139-Y$140)*10))),1)</f>
        <v>9.5</v>
      </c>
      <c r="Z68" s="6">
        <f t="shared" ref="Z68:Z119" si="25">ROUND((10-GEOMEAN(((10-X68)/10*9+1),((10-Y68)/10*9+1)))/9*10,1)</f>
        <v>9.8000000000000007</v>
      </c>
      <c r="AA68" s="6">
        <f>IF('Indicator Data'!K70=5,10,IF('Indicator Data'!K70=4,8,IF('Indicator Data'!K70=3,5,IF('Indicator Data'!K70=2,2,IF('Indicator Data'!K70=1,1,0)))))</f>
        <v>0</v>
      </c>
      <c r="AB68" s="191">
        <f>IF('Indicator Data'!L70="No data","x",IF('Indicator Data'!L70&gt;1000,10,IF('Indicator Data'!L70&gt;=500,9,IF('Indicator Data'!L70&gt;=240,8,IF('Indicator Data'!L70&gt;=120,7,IF('Indicator Data'!L70&gt;=60,6,IF('Indicator Data'!L70&gt;=20,5,IF('Indicator Data'!L70&gt;=1,4,0))))))))</f>
        <v>4</v>
      </c>
      <c r="AC68" s="6">
        <f t="shared" ref="AC68:AC119" si="26">ROUND(IF(AB68="x",AA68,IF(AB68&gt;AA68,AB68,AA68)),1)</f>
        <v>4</v>
      </c>
      <c r="AD68" s="7">
        <f t="shared" ref="AD68:AD119" si="27">ROUND(IF(AC68&gt;=8,AC68,AVERAGE(Z68,AC68)),1)</f>
        <v>6.9</v>
      </c>
    </row>
    <row r="69" spans="1:30" s="11" customFormat="1" x14ac:dyDescent="0.25">
      <c r="A69" s="11" t="s">
        <v>388</v>
      </c>
      <c r="B69" s="30" t="s">
        <v>14</v>
      </c>
      <c r="C69" s="30" t="s">
        <v>516</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3">
        <f t="shared" si="18"/>
        <v>0</v>
      </c>
      <c r="Q69" s="153">
        <f t="shared" si="19"/>
        <v>0</v>
      </c>
      <c r="R69" s="4">
        <f>IF('Indicator Data'!H71="No data","x",ROUND(IF('Indicator Data'!H71=0,0,IF('Indicator Data'!H71&gt;R$139,10,IF('Indicator Data'!H71&lt;R$140,0,10-(R$139-'Indicator Data'!H71)/(R$139-R$140)*10))),1))</f>
        <v>5.7</v>
      </c>
      <c r="S69" s="6" t="str">
        <f t="shared" si="20"/>
        <v>x</v>
      </c>
      <c r="T69" s="6">
        <f t="shared" si="21"/>
        <v>5.6</v>
      </c>
      <c r="U69" s="6">
        <f t="shared" si="22"/>
        <v>5.7</v>
      </c>
      <c r="V69" s="6">
        <f t="shared" si="23"/>
        <v>2.9</v>
      </c>
      <c r="W69" s="14">
        <f t="shared" si="24"/>
        <v>4.9000000000000004</v>
      </c>
      <c r="X69" s="4">
        <f>ROUND(IF('Indicator Data'!M71=0,0,IF('Indicator Data'!M71&gt;X$139,10,IF('Indicator Data'!M71&lt;X$140,0,10-(X$139-'Indicator Data'!M71)/(X$139-X$140)*10))),1)</f>
        <v>10</v>
      </c>
      <c r="Y69" s="4">
        <f>ROUND(IF('Indicator Data'!N71=0,0,IF('Indicator Data'!N71&gt;Y$139,10,IF('Indicator Data'!N71&lt;Y$140,0,10-(Y$139-'Indicator Data'!N71)/(Y$139-Y$140)*10))),1)</f>
        <v>9.5</v>
      </c>
      <c r="Z69" s="6">
        <f t="shared" si="25"/>
        <v>9.8000000000000007</v>
      </c>
      <c r="AA69" s="6">
        <f>IF('Indicator Data'!K71=5,10,IF('Indicator Data'!K71=4,8,IF('Indicator Data'!K71=3,5,IF('Indicator Data'!K71=2,2,IF('Indicator Data'!K71=1,1,0)))))</f>
        <v>5</v>
      </c>
      <c r="AB69" s="191">
        <f>IF('Indicator Data'!L71="No data","x",IF('Indicator Data'!L71&gt;1000,10,IF('Indicator Data'!L71&gt;=500,9,IF('Indicator Data'!L71&gt;=240,8,IF('Indicator Data'!L71&gt;=120,7,IF('Indicator Data'!L71&gt;=60,6,IF('Indicator Data'!L71&gt;=20,5,IF('Indicator Data'!L71&gt;=1,4,0))))))))</f>
        <v>4</v>
      </c>
      <c r="AC69" s="6">
        <f t="shared" si="26"/>
        <v>5</v>
      </c>
      <c r="AD69" s="7">
        <f t="shared" si="27"/>
        <v>7.4</v>
      </c>
    </row>
    <row r="70" spans="1:30" s="11" customFormat="1" x14ac:dyDescent="0.25">
      <c r="A70" s="11" t="s">
        <v>386</v>
      </c>
      <c r="B70" s="30" t="s">
        <v>14</v>
      </c>
      <c r="C70" s="30" t="s">
        <v>514</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0.6</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3">
        <f t="shared" si="18"/>
        <v>0</v>
      </c>
      <c r="Q70" s="153">
        <f t="shared" si="19"/>
        <v>0</v>
      </c>
      <c r="R70" s="4">
        <f>IF('Indicator Data'!H72="No data","x",ROUND(IF('Indicator Data'!H72=0,0,IF('Indicator Data'!H72&gt;R$139,10,IF('Indicator Data'!H72&lt;R$140,0,10-(R$139-'Indicator Data'!H72)/(R$139-R$140)*10))),1))</f>
        <v>4.7</v>
      </c>
      <c r="S70" s="6">
        <f t="shared" si="20"/>
        <v>0.6</v>
      </c>
      <c r="T70" s="6">
        <f t="shared" si="21"/>
        <v>6.6</v>
      </c>
      <c r="U70" s="6">
        <f t="shared" si="22"/>
        <v>4.9000000000000004</v>
      </c>
      <c r="V70" s="6">
        <f t="shared" si="23"/>
        <v>2.4</v>
      </c>
      <c r="W70" s="14">
        <f t="shared" si="24"/>
        <v>4</v>
      </c>
      <c r="X70" s="4">
        <f>ROUND(IF('Indicator Data'!M72=0,0,IF('Indicator Data'!M72&gt;X$139,10,IF('Indicator Data'!M72&lt;X$140,0,10-(X$139-'Indicator Data'!M72)/(X$139-X$140)*10))),1)</f>
        <v>10</v>
      </c>
      <c r="Y70" s="4">
        <f>ROUND(IF('Indicator Data'!N72=0,0,IF('Indicator Data'!N72&gt;Y$139,10,IF('Indicator Data'!N72&lt;Y$140,0,10-(Y$139-'Indicator Data'!N72)/(Y$139-Y$140)*10))),1)</f>
        <v>9.5</v>
      </c>
      <c r="Z70" s="6">
        <f t="shared" si="25"/>
        <v>9.8000000000000007</v>
      </c>
      <c r="AA70" s="6">
        <f>IF('Indicator Data'!K72=5,10,IF('Indicator Data'!K72=4,8,IF('Indicator Data'!K72=3,5,IF('Indicator Data'!K72=2,2,IF('Indicator Data'!K72=1,1,0)))))</f>
        <v>10</v>
      </c>
      <c r="AB70" s="191">
        <f>IF('Indicator Data'!L72="No data","x",IF('Indicator Data'!L72&gt;1000,10,IF('Indicator Data'!L72&gt;=500,9,IF('Indicator Data'!L72&gt;=240,8,IF('Indicator Data'!L72&gt;=120,7,IF('Indicator Data'!L72&gt;=60,6,IF('Indicator Data'!L72&gt;=20,5,IF('Indicator Data'!L72&gt;=1,4,0))))))))</f>
        <v>7</v>
      </c>
      <c r="AC70" s="6">
        <f t="shared" si="26"/>
        <v>10</v>
      </c>
      <c r="AD70" s="7">
        <f t="shared" si="27"/>
        <v>10</v>
      </c>
    </row>
    <row r="71" spans="1:30" s="11" customFormat="1" x14ac:dyDescent="0.25">
      <c r="A71" s="11" t="s">
        <v>387</v>
      </c>
      <c r="B71" s="30" t="s">
        <v>14</v>
      </c>
      <c r="C71" s="30" t="s">
        <v>515</v>
      </c>
      <c r="D71" s="4">
        <f>ROUND(IF('Indicator Data'!G73=0,0,IF(LOG('Indicator Data'!G73)&gt;D$139,10,IF(LOG('Indicator Data'!G73)&lt;D$140,0,10-(D$139-LOG('Indicator Data'!G73))/(D$139-D$140)*10))),1)</f>
        <v>9.4</v>
      </c>
      <c r="E71" s="4">
        <f>IF('Indicator Data'!D73="No data","x",ROUND(IF(('Indicator Data'!D73)&gt;E$139,10,IF(('Indicator Data'!D73)&lt;E$140,0,10-(E$139-('Indicator Data'!D73))/(E$139-E$140)*10)),1))</f>
        <v>5.6</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3">
        <f t="shared" si="18"/>
        <v>0</v>
      </c>
      <c r="Q71" s="153">
        <f t="shared" si="19"/>
        <v>0</v>
      </c>
      <c r="R71" s="4">
        <f>IF('Indicator Data'!H73="No data","x",ROUND(IF('Indicator Data'!H73=0,0,IF('Indicator Data'!H73&gt;R$139,10,IF('Indicator Data'!H73&lt;R$140,0,10-(R$139-'Indicator Data'!H73)/(R$139-R$140)*10))),1))</f>
        <v>3</v>
      </c>
      <c r="S71" s="6">
        <f t="shared" si="20"/>
        <v>5.6</v>
      </c>
      <c r="T71" s="6">
        <f t="shared" si="21"/>
        <v>8.8000000000000007</v>
      </c>
      <c r="U71" s="6">
        <f t="shared" si="22"/>
        <v>5.7</v>
      </c>
      <c r="V71" s="6">
        <f t="shared" si="23"/>
        <v>1.5</v>
      </c>
      <c r="W71" s="14">
        <f t="shared" si="24"/>
        <v>6</v>
      </c>
      <c r="X71" s="4">
        <f>ROUND(IF('Indicator Data'!M73=0,0,IF('Indicator Data'!M73&gt;X$139,10,IF('Indicator Data'!M73&lt;X$140,0,10-(X$139-'Indicator Data'!M73)/(X$139-X$140)*10))),1)</f>
        <v>10</v>
      </c>
      <c r="Y71" s="4">
        <f>ROUND(IF('Indicator Data'!N73=0,0,IF('Indicator Data'!N73&gt;Y$139,10,IF('Indicator Data'!N73&lt;Y$140,0,10-(Y$139-'Indicator Data'!N73)/(Y$139-Y$140)*10))),1)</f>
        <v>9.5</v>
      </c>
      <c r="Z71" s="6">
        <f t="shared" si="25"/>
        <v>9.8000000000000007</v>
      </c>
      <c r="AA71" s="6">
        <f>IF('Indicator Data'!K73=5,10,IF('Indicator Data'!K73=4,8,IF('Indicator Data'!K73=3,5,IF('Indicator Data'!K73=2,2,IF('Indicator Data'!K73=1,1,0)))))</f>
        <v>10</v>
      </c>
      <c r="AB71" s="191">
        <f>IF('Indicator Data'!L73="No data","x",IF('Indicator Data'!L73&gt;1000,10,IF('Indicator Data'!L73&gt;=500,9,IF('Indicator Data'!L73&gt;=240,8,IF('Indicator Data'!L73&gt;=120,7,IF('Indicator Data'!L73&gt;=60,6,IF('Indicator Data'!L73&gt;=20,5,IF('Indicator Data'!L73&gt;=1,4,0))))))))</f>
        <v>10</v>
      </c>
      <c r="AC71" s="6">
        <f t="shared" si="26"/>
        <v>10</v>
      </c>
      <c r="AD71" s="7">
        <f t="shared" si="27"/>
        <v>10</v>
      </c>
    </row>
    <row r="72" spans="1:30" s="11" customFormat="1" x14ac:dyDescent="0.25">
      <c r="A72" s="11" t="s">
        <v>389</v>
      </c>
      <c r="B72" s="30" t="s">
        <v>14</v>
      </c>
      <c r="C72" s="30" t="s">
        <v>517</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3">
        <f t="shared" si="18"/>
        <v>0</v>
      </c>
      <c r="Q72" s="153">
        <f t="shared" si="19"/>
        <v>0</v>
      </c>
      <c r="R72" s="4">
        <f>IF('Indicator Data'!H74="No data","x",ROUND(IF('Indicator Data'!H74=0,0,IF('Indicator Data'!H74&gt;R$139,10,IF('Indicator Data'!H74&lt;R$140,0,10-(R$139-'Indicator Data'!H74)/(R$139-R$140)*10))),1))</f>
        <v>3.7</v>
      </c>
      <c r="S72" s="6" t="str">
        <f t="shared" si="20"/>
        <v>x</v>
      </c>
      <c r="T72" s="6">
        <f t="shared" si="21"/>
        <v>7.5</v>
      </c>
      <c r="U72" s="6">
        <f t="shared" si="22"/>
        <v>6.8</v>
      </c>
      <c r="V72" s="6">
        <f t="shared" si="23"/>
        <v>1.9</v>
      </c>
      <c r="W72" s="14">
        <f t="shared" si="24"/>
        <v>5.9</v>
      </c>
      <c r="X72" s="4">
        <f>ROUND(IF('Indicator Data'!M74=0,0,IF('Indicator Data'!M74&gt;X$139,10,IF('Indicator Data'!M74&lt;X$140,0,10-(X$139-'Indicator Data'!M74)/(X$139-X$140)*10))),1)</f>
        <v>10</v>
      </c>
      <c r="Y72" s="4">
        <f>ROUND(IF('Indicator Data'!N74=0,0,IF('Indicator Data'!N74&gt;Y$139,10,IF('Indicator Data'!N74&lt;Y$140,0,10-(Y$139-'Indicator Data'!N74)/(Y$139-Y$140)*10))),1)</f>
        <v>9.5</v>
      </c>
      <c r="Z72" s="6">
        <f t="shared" si="25"/>
        <v>9.8000000000000007</v>
      </c>
      <c r="AA72" s="6">
        <f>IF('Indicator Data'!K74=5,10,IF('Indicator Data'!K74=4,8,IF('Indicator Data'!K74=3,5,IF('Indicator Data'!K74=2,2,IF('Indicator Data'!K74=1,1,0)))))</f>
        <v>5</v>
      </c>
      <c r="AB72" s="191">
        <f>IF('Indicator Data'!L74="No data","x",IF('Indicator Data'!L74&gt;1000,10,IF('Indicator Data'!L74&gt;=500,9,IF('Indicator Data'!L74&gt;=240,8,IF('Indicator Data'!L74&gt;=120,7,IF('Indicator Data'!L74&gt;=60,6,IF('Indicator Data'!L74&gt;=20,5,IF('Indicator Data'!L74&gt;=1,4,0))))))))</f>
        <v>6</v>
      </c>
      <c r="AC72" s="6">
        <f t="shared" si="26"/>
        <v>6</v>
      </c>
      <c r="AD72" s="7">
        <f t="shared" si="27"/>
        <v>7.9</v>
      </c>
    </row>
    <row r="73" spans="1:30" s="11" customFormat="1" x14ac:dyDescent="0.25">
      <c r="A73" s="11" t="s">
        <v>390</v>
      </c>
      <c r="B73" s="30" t="s">
        <v>14</v>
      </c>
      <c r="C73" s="30" t="s">
        <v>518</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3">
        <f t="shared" si="18"/>
        <v>0</v>
      </c>
      <c r="Q73" s="153">
        <f t="shared" si="19"/>
        <v>0</v>
      </c>
      <c r="R73" s="4">
        <f>IF('Indicator Data'!H75="No data","x",ROUND(IF('Indicator Data'!H75=0,0,IF('Indicator Data'!H75&gt;R$139,10,IF('Indicator Data'!H75&lt;R$140,0,10-(R$139-'Indicator Data'!H75)/(R$139-R$140)*10))),1))</f>
        <v>3</v>
      </c>
      <c r="S73" s="6" t="str">
        <f t="shared" si="20"/>
        <v>x</v>
      </c>
      <c r="T73" s="6">
        <f t="shared" si="21"/>
        <v>7.7</v>
      </c>
      <c r="U73" s="6">
        <f t="shared" si="22"/>
        <v>6.5</v>
      </c>
      <c r="V73" s="6">
        <f t="shared" si="23"/>
        <v>1.5</v>
      </c>
      <c r="W73" s="14">
        <f t="shared" si="24"/>
        <v>5.8</v>
      </c>
      <c r="X73" s="4">
        <f>ROUND(IF('Indicator Data'!M75=0,0,IF('Indicator Data'!M75&gt;X$139,10,IF('Indicator Data'!M75&lt;X$140,0,10-(X$139-'Indicator Data'!M75)/(X$139-X$140)*10))),1)</f>
        <v>10</v>
      </c>
      <c r="Y73" s="4">
        <f>ROUND(IF('Indicator Data'!N75=0,0,IF('Indicator Data'!N75&gt;Y$139,10,IF('Indicator Data'!N75&lt;Y$140,0,10-(Y$139-'Indicator Data'!N75)/(Y$139-Y$140)*10))),1)</f>
        <v>9.5</v>
      </c>
      <c r="Z73" s="6">
        <f t="shared" si="25"/>
        <v>9.8000000000000007</v>
      </c>
      <c r="AA73" s="6">
        <f>IF('Indicator Data'!K75=5,10,IF('Indicator Data'!K75=4,8,IF('Indicator Data'!K75=3,5,IF('Indicator Data'!K75=2,2,IF('Indicator Data'!K75=1,1,0)))))</f>
        <v>5</v>
      </c>
      <c r="AB73" s="191">
        <f>IF('Indicator Data'!L75="No data","x",IF('Indicator Data'!L75&gt;1000,10,IF('Indicator Data'!L75&gt;=500,9,IF('Indicator Data'!L75&gt;=240,8,IF('Indicator Data'!L75&gt;=120,7,IF('Indicator Data'!L75&gt;=60,6,IF('Indicator Data'!L75&gt;=20,5,IF('Indicator Data'!L75&gt;=1,4,0))))))))</f>
        <v>5</v>
      </c>
      <c r="AC73" s="6">
        <f t="shared" si="26"/>
        <v>5</v>
      </c>
      <c r="AD73" s="7">
        <f t="shared" si="27"/>
        <v>7.4</v>
      </c>
    </row>
    <row r="74" spans="1:30" s="11" customFormat="1" x14ac:dyDescent="0.25">
      <c r="A74" s="11" t="s">
        <v>391</v>
      </c>
      <c r="B74" s="30" t="s">
        <v>14</v>
      </c>
      <c r="C74" s="30" t="s">
        <v>519</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3">
        <f t="shared" si="18"/>
        <v>0</v>
      </c>
      <c r="Q74" s="153">
        <f t="shared" si="19"/>
        <v>0</v>
      </c>
      <c r="R74" s="4">
        <f>IF('Indicator Data'!H76="No data","x",ROUND(IF('Indicator Data'!H76=0,0,IF('Indicator Data'!H76&gt;R$139,10,IF('Indicator Data'!H76&lt;R$140,0,10-(R$139-'Indicator Data'!H76)/(R$139-R$140)*10))),1))</f>
        <v>3</v>
      </c>
      <c r="S74" s="6" t="str">
        <f t="shared" si="20"/>
        <v>x</v>
      </c>
      <c r="T74" s="6">
        <f t="shared" si="21"/>
        <v>7</v>
      </c>
      <c r="U74" s="6">
        <f t="shared" si="22"/>
        <v>3.4</v>
      </c>
      <c r="V74" s="6">
        <f t="shared" si="23"/>
        <v>1.5</v>
      </c>
      <c r="W74" s="14">
        <f t="shared" si="24"/>
        <v>4.4000000000000004</v>
      </c>
      <c r="X74" s="4">
        <f>ROUND(IF('Indicator Data'!M76=0,0,IF('Indicator Data'!M76&gt;X$139,10,IF('Indicator Data'!M76&lt;X$140,0,10-(X$139-'Indicator Data'!M76)/(X$139-X$140)*10))),1)</f>
        <v>10</v>
      </c>
      <c r="Y74" s="4">
        <f>ROUND(IF('Indicator Data'!N76=0,0,IF('Indicator Data'!N76&gt;Y$139,10,IF('Indicator Data'!N76&lt;Y$140,0,10-(Y$139-'Indicator Data'!N76)/(Y$139-Y$140)*10))),1)</f>
        <v>9.5</v>
      </c>
      <c r="Z74" s="6">
        <f t="shared" si="25"/>
        <v>9.8000000000000007</v>
      </c>
      <c r="AA74" s="6">
        <f>IF('Indicator Data'!K76=5,10,IF('Indicator Data'!K76=4,8,IF('Indicator Data'!K76=3,5,IF('Indicator Data'!K76=2,2,IF('Indicator Data'!K76=1,1,0)))))</f>
        <v>5</v>
      </c>
      <c r="AB74" s="191">
        <f>IF('Indicator Data'!L76="No data","x",IF('Indicator Data'!L76&gt;1000,10,IF('Indicator Data'!L76&gt;=500,9,IF('Indicator Data'!L76&gt;=240,8,IF('Indicator Data'!L76&gt;=120,7,IF('Indicator Data'!L76&gt;=60,6,IF('Indicator Data'!L76&gt;=20,5,IF('Indicator Data'!L76&gt;=1,4,0))))))))</f>
        <v>5</v>
      </c>
      <c r="AC74" s="6">
        <f t="shared" si="26"/>
        <v>5</v>
      </c>
      <c r="AD74" s="7">
        <f t="shared" si="27"/>
        <v>7.4</v>
      </c>
    </row>
    <row r="75" spans="1:30" s="11" customFormat="1" x14ac:dyDescent="0.25">
      <c r="A75" s="11" t="s">
        <v>392</v>
      </c>
      <c r="B75" s="30" t="s">
        <v>14</v>
      </c>
      <c r="C75" s="30" t="s">
        <v>520</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3">
        <f t="shared" si="18"/>
        <v>0</v>
      </c>
      <c r="Q75" s="153">
        <f t="shared" si="19"/>
        <v>0</v>
      </c>
      <c r="R75" s="4">
        <f>IF('Indicator Data'!H77="No data","x",ROUND(IF('Indicator Data'!H77=0,0,IF('Indicator Data'!H77&gt;R$139,10,IF('Indicator Data'!H77&lt;R$140,0,10-(R$139-'Indicator Data'!H77)/(R$139-R$140)*10))),1))</f>
        <v>3.7</v>
      </c>
      <c r="S75" s="6" t="str">
        <f t="shared" si="20"/>
        <v>x</v>
      </c>
      <c r="T75" s="6">
        <f t="shared" si="21"/>
        <v>4.7</v>
      </c>
      <c r="U75" s="6">
        <f t="shared" si="22"/>
        <v>7</v>
      </c>
      <c r="V75" s="6">
        <f t="shared" si="23"/>
        <v>1.9</v>
      </c>
      <c r="W75" s="14">
        <f t="shared" si="24"/>
        <v>4.9000000000000004</v>
      </c>
      <c r="X75" s="4">
        <f>ROUND(IF('Indicator Data'!M77=0,0,IF('Indicator Data'!M77&gt;X$139,10,IF('Indicator Data'!M77&lt;X$140,0,10-(X$139-'Indicator Data'!M77)/(X$139-X$140)*10))),1)</f>
        <v>10</v>
      </c>
      <c r="Y75" s="4">
        <f>ROUND(IF('Indicator Data'!N77=0,0,IF('Indicator Data'!N77&gt;Y$139,10,IF('Indicator Data'!N77&lt;Y$140,0,10-(Y$139-'Indicator Data'!N77)/(Y$139-Y$140)*10))),1)</f>
        <v>9.5</v>
      </c>
      <c r="Z75" s="6">
        <f t="shared" si="25"/>
        <v>9.8000000000000007</v>
      </c>
      <c r="AA75" s="6">
        <f>IF('Indicator Data'!K77=5,10,IF('Indicator Data'!K77=4,8,IF('Indicator Data'!K77=3,5,IF('Indicator Data'!K77=2,2,IF('Indicator Data'!K77=1,1,0)))))</f>
        <v>5</v>
      </c>
      <c r="AB75" s="191">
        <f>IF('Indicator Data'!L77="No data","x",IF('Indicator Data'!L77&gt;1000,10,IF('Indicator Data'!L77&gt;=500,9,IF('Indicator Data'!L77&gt;=240,8,IF('Indicator Data'!L77&gt;=120,7,IF('Indicator Data'!L77&gt;=60,6,IF('Indicator Data'!L77&gt;=20,5,IF('Indicator Data'!L77&gt;=1,4,0))))))))</f>
        <v>5</v>
      </c>
      <c r="AC75" s="6">
        <f t="shared" si="26"/>
        <v>5</v>
      </c>
      <c r="AD75" s="7">
        <f t="shared" si="27"/>
        <v>7.4</v>
      </c>
    </row>
    <row r="76" spans="1:30" s="11" customFormat="1" x14ac:dyDescent="0.25">
      <c r="A76" s="11" t="s">
        <v>393</v>
      </c>
      <c r="B76" s="30" t="s">
        <v>14</v>
      </c>
      <c r="C76" s="30" t="s">
        <v>521</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3">
        <f t="shared" si="18"/>
        <v>0</v>
      </c>
      <c r="Q76" s="153">
        <f t="shared" si="19"/>
        <v>0</v>
      </c>
      <c r="R76" s="4">
        <f>IF('Indicator Data'!H78="No data","x",ROUND(IF('Indicator Data'!H78=0,0,IF('Indicator Data'!H78&gt;R$139,10,IF('Indicator Data'!H78&lt;R$140,0,10-(R$139-'Indicator Data'!H78)/(R$139-R$140)*10))),1))</f>
        <v>2</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9.5</v>
      </c>
      <c r="Z76" s="6">
        <f t="shared" si="25"/>
        <v>9.8000000000000007</v>
      </c>
      <c r="AA76" s="6">
        <f>IF('Indicator Data'!K78=5,10,IF('Indicator Data'!K78=4,8,IF('Indicator Data'!K78=3,5,IF('Indicator Data'!K78=2,2,IF('Indicator Data'!K78=1,1,0)))))</f>
        <v>5</v>
      </c>
      <c r="AB76" s="191">
        <f>IF('Indicator Data'!L78="No data","x",IF('Indicator Data'!L78&gt;1000,10,IF('Indicator Data'!L78&gt;=500,9,IF('Indicator Data'!L78&gt;=240,8,IF('Indicator Data'!L78&gt;=120,7,IF('Indicator Data'!L78&gt;=60,6,IF('Indicator Data'!L78&gt;=20,5,IF('Indicator Data'!L78&gt;=1,4,0))))))))</f>
        <v>4</v>
      </c>
      <c r="AC76" s="6">
        <f t="shared" si="26"/>
        <v>5</v>
      </c>
      <c r="AD76" s="7">
        <f t="shared" si="27"/>
        <v>7.4</v>
      </c>
    </row>
    <row r="77" spans="1:30" s="11" customFormat="1" x14ac:dyDescent="0.25">
      <c r="A77" s="11" t="s">
        <v>394</v>
      </c>
      <c r="B77" s="30" t="s">
        <v>14</v>
      </c>
      <c r="C77" s="30" t="s">
        <v>522</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3">
        <f t="shared" si="18"/>
        <v>0</v>
      </c>
      <c r="Q77" s="153">
        <f t="shared" si="19"/>
        <v>0</v>
      </c>
      <c r="R77" s="4">
        <f>IF('Indicator Data'!H79="No data","x",ROUND(IF('Indicator Data'!H79=0,0,IF('Indicator Data'!H79&gt;R$139,10,IF('Indicator Data'!H79&lt;R$140,0,10-(R$139-'Indicator Data'!H79)/(R$139-R$140)*10))),1))</f>
        <v>3.7</v>
      </c>
      <c r="S77" s="6" t="str">
        <f t="shared" si="20"/>
        <v>x</v>
      </c>
      <c r="T77" s="6">
        <f t="shared" si="21"/>
        <v>2.2999999999999998</v>
      </c>
      <c r="U77" s="6">
        <f t="shared" si="22"/>
        <v>6.5</v>
      </c>
      <c r="V77" s="6">
        <f t="shared" si="23"/>
        <v>1.9</v>
      </c>
      <c r="W77" s="14">
        <f t="shared" si="24"/>
        <v>3.9</v>
      </c>
      <c r="X77" s="4">
        <f>ROUND(IF('Indicator Data'!M79=0,0,IF('Indicator Data'!M79&gt;X$139,10,IF('Indicator Data'!M79&lt;X$140,0,10-(X$139-'Indicator Data'!M79)/(X$139-X$140)*10))),1)</f>
        <v>10</v>
      </c>
      <c r="Y77" s="4">
        <f>ROUND(IF('Indicator Data'!N79=0,0,IF('Indicator Data'!N79&gt;Y$139,10,IF('Indicator Data'!N79&lt;Y$140,0,10-(Y$139-'Indicator Data'!N79)/(Y$139-Y$140)*10))),1)</f>
        <v>9.5</v>
      </c>
      <c r="Z77" s="6">
        <f t="shared" si="25"/>
        <v>9.8000000000000007</v>
      </c>
      <c r="AA77" s="6">
        <f>IF('Indicator Data'!K79=5,10,IF('Indicator Data'!K79=4,8,IF('Indicator Data'!K79=3,5,IF('Indicator Data'!K79=2,2,IF('Indicator Data'!K79=1,1,0)))))</f>
        <v>5</v>
      </c>
      <c r="AB77" s="191">
        <f>IF('Indicator Data'!L79="No data","x",IF('Indicator Data'!L79&gt;1000,10,IF('Indicator Data'!L79&gt;=500,9,IF('Indicator Data'!L79&gt;=240,8,IF('Indicator Data'!L79&gt;=120,7,IF('Indicator Data'!L79&gt;=60,6,IF('Indicator Data'!L79&gt;=20,5,IF('Indicator Data'!L79&gt;=1,4,0))))))))</f>
        <v>4</v>
      </c>
      <c r="AC77" s="6">
        <f t="shared" si="26"/>
        <v>5</v>
      </c>
      <c r="AD77" s="7">
        <f t="shared" si="27"/>
        <v>7.4</v>
      </c>
    </row>
    <row r="78" spans="1:30" s="11" customFormat="1" x14ac:dyDescent="0.25">
      <c r="A78" s="11" t="s">
        <v>395</v>
      </c>
      <c r="B78" s="30" t="s">
        <v>14</v>
      </c>
      <c r="C78" s="30" t="s">
        <v>523</v>
      </c>
      <c r="D78" s="4">
        <f>ROUND(IF('Indicator Data'!G80=0,0,IF(LOG('Indicator Data'!G80)&gt;D$139,10,IF(LOG('Indicator Data'!G80)&lt;D$140,0,10-(D$139-LOG('Indicator Data'!G80))/(D$139-D$140)*10))),1)</f>
        <v>5.7</v>
      </c>
      <c r="E78" s="4">
        <f>IF('Indicator Data'!D80="No data","x",ROUND(IF(('Indicator Data'!D80)&gt;E$139,10,IF(('Indicator Data'!D80)&lt;E$140,0,10-(E$139-('Indicator Data'!D80))/(E$139-E$140)*10)),1))</f>
        <v>0</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3">
        <f t="shared" si="18"/>
        <v>0</v>
      </c>
      <c r="Q78" s="153">
        <f t="shared" si="19"/>
        <v>0</v>
      </c>
      <c r="R78" s="4" t="str">
        <f>IF('Indicator Data'!H80="No data","x",ROUND(IF('Indicator Data'!H80=0,0,IF('Indicator Data'!H80&gt;R$139,10,IF('Indicator Data'!H80&lt;R$140,0,10-(R$139-'Indicator Data'!H80)/(R$139-R$140)*10))),1))</f>
        <v>x</v>
      </c>
      <c r="S78" s="6">
        <f t="shared" si="20"/>
        <v>0</v>
      </c>
      <c r="T78" s="6">
        <f t="shared" si="21"/>
        <v>3.8</v>
      </c>
      <c r="U78" s="6">
        <f t="shared" si="22"/>
        <v>2.2000000000000002</v>
      </c>
      <c r="V78" s="6">
        <f t="shared" si="23"/>
        <v>0</v>
      </c>
      <c r="W78" s="14">
        <f t="shared" si="24"/>
        <v>1.6</v>
      </c>
      <c r="X78" s="4">
        <f>ROUND(IF('Indicator Data'!M80=0,0,IF('Indicator Data'!M80&gt;X$139,10,IF('Indicator Data'!M80&lt;X$140,0,10-(X$139-'Indicator Data'!M80)/(X$139-X$140)*10))),1)</f>
        <v>10</v>
      </c>
      <c r="Y78" s="4">
        <f>ROUND(IF('Indicator Data'!N80=0,0,IF('Indicator Data'!N80&gt;Y$139,10,IF('Indicator Data'!N80&lt;Y$140,0,10-(Y$139-'Indicator Data'!N80)/(Y$139-Y$140)*10))),1)</f>
        <v>9.5</v>
      </c>
      <c r="Z78" s="6">
        <f t="shared" si="25"/>
        <v>9.8000000000000007</v>
      </c>
      <c r="AA78" s="6">
        <f>IF('Indicator Data'!K80=5,10,IF('Indicator Data'!K80=4,8,IF('Indicator Data'!K80=3,5,IF('Indicator Data'!K80=2,2,IF('Indicator Data'!K80=1,1,0)))))</f>
        <v>5</v>
      </c>
      <c r="AB78" s="191">
        <f>IF('Indicator Data'!L80="No data","x",IF('Indicator Data'!L80&gt;1000,10,IF('Indicator Data'!L80&gt;=500,9,IF('Indicator Data'!L80&gt;=240,8,IF('Indicator Data'!L80&gt;=120,7,IF('Indicator Data'!L80&gt;=60,6,IF('Indicator Data'!L80&gt;=20,5,IF('Indicator Data'!L80&gt;=1,4,0))))))))</f>
        <v>5</v>
      </c>
      <c r="AC78" s="6">
        <f t="shared" si="26"/>
        <v>5</v>
      </c>
      <c r="AD78" s="7">
        <f t="shared" si="27"/>
        <v>7.4</v>
      </c>
    </row>
    <row r="79" spans="1:30" s="11" customFormat="1" x14ac:dyDescent="0.25">
      <c r="A79" s="11" t="s">
        <v>396</v>
      </c>
      <c r="B79" s="30" t="s">
        <v>14</v>
      </c>
      <c r="C79" s="30" t="s">
        <v>524</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1.3</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3">
        <f t="shared" si="18"/>
        <v>0</v>
      </c>
      <c r="Q79" s="153">
        <f t="shared" si="19"/>
        <v>0</v>
      </c>
      <c r="R79" s="4">
        <f>IF('Indicator Data'!H81="No data","x",ROUND(IF('Indicator Data'!H81=0,0,IF('Indicator Data'!H81&gt;R$139,10,IF('Indicator Data'!H81&lt;R$140,0,10-(R$139-'Indicator Data'!H81)/(R$139-R$140)*10))),1))</f>
        <v>3</v>
      </c>
      <c r="S79" s="6">
        <f t="shared" si="20"/>
        <v>1.3</v>
      </c>
      <c r="T79" s="6">
        <f t="shared" si="21"/>
        <v>5.4</v>
      </c>
      <c r="U79" s="6">
        <f t="shared" si="22"/>
        <v>6.2</v>
      </c>
      <c r="V79" s="6">
        <f t="shared" si="23"/>
        <v>1.5</v>
      </c>
      <c r="W79" s="14">
        <f t="shared" si="24"/>
        <v>3.9</v>
      </c>
      <c r="X79" s="4">
        <f>ROUND(IF('Indicator Data'!M81=0,0,IF('Indicator Data'!M81&gt;X$139,10,IF('Indicator Data'!M81&lt;X$140,0,10-(X$139-'Indicator Data'!M81)/(X$139-X$140)*10))),1)</f>
        <v>10</v>
      </c>
      <c r="Y79" s="4">
        <f>ROUND(IF('Indicator Data'!N81=0,0,IF('Indicator Data'!N81&gt;Y$139,10,IF('Indicator Data'!N81&lt;Y$140,0,10-(Y$139-'Indicator Data'!N81)/(Y$139-Y$140)*10))),1)</f>
        <v>9.5</v>
      </c>
      <c r="Z79" s="6">
        <f t="shared" si="25"/>
        <v>9.8000000000000007</v>
      </c>
      <c r="AA79" s="6">
        <f>IF('Indicator Data'!K81=5,10,IF('Indicator Data'!K81=4,8,IF('Indicator Data'!K81=3,5,IF('Indicator Data'!K81=2,2,IF('Indicator Data'!K81=1,1,0)))))</f>
        <v>0</v>
      </c>
      <c r="AB79" s="191">
        <f>IF('Indicator Data'!L81="No data","x",IF('Indicator Data'!L81&gt;1000,10,IF('Indicator Data'!L81&gt;=500,9,IF('Indicator Data'!L81&gt;=240,8,IF('Indicator Data'!L81&gt;=120,7,IF('Indicator Data'!L81&gt;=60,6,IF('Indicator Data'!L81&gt;=20,5,IF('Indicator Data'!L81&gt;=1,4,0))))))))</f>
        <v>4</v>
      </c>
      <c r="AC79" s="6">
        <f t="shared" si="26"/>
        <v>4</v>
      </c>
      <c r="AD79" s="7">
        <f t="shared" si="27"/>
        <v>6.9</v>
      </c>
    </row>
    <row r="80" spans="1:30" s="11" customFormat="1" x14ac:dyDescent="0.25">
      <c r="A80" s="11" t="s">
        <v>397</v>
      </c>
      <c r="B80" s="30" t="s">
        <v>14</v>
      </c>
      <c r="C80" s="30" t="s">
        <v>525</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3">
        <f t="shared" si="18"/>
        <v>0</v>
      </c>
      <c r="Q80" s="153">
        <f t="shared" si="19"/>
        <v>0</v>
      </c>
      <c r="R80" s="4">
        <f>IF('Indicator Data'!H82="No data","x",ROUND(IF('Indicator Data'!H82=0,0,IF('Indicator Data'!H82&gt;R$139,10,IF('Indicator Data'!H82&lt;R$140,0,10-(R$139-'Indicator Data'!H82)/(R$139-R$140)*10))),1))</f>
        <v>3</v>
      </c>
      <c r="S80" s="6" t="str">
        <f t="shared" si="20"/>
        <v>x</v>
      </c>
      <c r="T80" s="6">
        <f t="shared" si="21"/>
        <v>2.8</v>
      </c>
      <c r="U80" s="6">
        <f t="shared" si="22"/>
        <v>7.5</v>
      </c>
      <c r="V80" s="6">
        <f t="shared" si="23"/>
        <v>1.5</v>
      </c>
      <c r="W80" s="14">
        <f t="shared" si="24"/>
        <v>4.5</v>
      </c>
      <c r="X80" s="4">
        <f>ROUND(IF('Indicator Data'!M82=0,0,IF('Indicator Data'!M82&gt;X$139,10,IF('Indicator Data'!M82&lt;X$140,0,10-(X$139-'Indicator Data'!M82)/(X$139-X$140)*10))),1)</f>
        <v>10</v>
      </c>
      <c r="Y80" s="4">
        <f>ROUND(IF('Indicator Data'!N82=0,0,IF('Indicator Data'!N82&gt;Y$139,10,IF('Indicator Data'!N82&lt;Y$140,0,10-(Y$139-'Indicator Data'!N82)/(Y$139-Y$140)*10))),1)</f>
        <v>9.5</v>
      </c>
      <c r="Z80" s="6">
        <f t="shared" si="25"/>
        <v>9.8000000000000007</v>
      </c>
      <c r="AA80" s="6">
        <f>IF('Indicator Data'!K82=5,10,IF('Indicator Data'!K82=4,8,IF('Indicator Data'!K82=3,5,IF('Indicator Data'!K82=2,2,IF('Indicator Data'!K82=1,1,0)))))</f>
        <v>5</v>
      </c>
      <c r="AB80" s="191">
        <f>IF('Indicator Data'!L82="No data","x",IF('Indicator Data'!L82&gt;1000,10,IF('Indicator Data'!L82&gt;=500,9,IF('Indicator Data'!L82&gt;=240,8,IF('Indicator Data'!L82&gt;=120,7,IF('Indicator Data'!L82&gt;=60,6,IF('Indicator Data'!L82&gt;=20,5,IF('Indicator Data'!L82&gt;=1,4,0))))))))</f>
        <v>4</v>
      </c>
      <c r="AC80" s="6">
        <f t="shared" si="26"/>
        <v>5</v>
      </c>
      <c r="AD80" s="7">
        <f t="shared" si="27"/>
        <v>7.4</v>
      </c>
    </row>
    <row r="81" spans="1:30" s="11" customFormat="1" x14ac:dyDescent="0.25">
      <c r="A81" s="11" t="s">
        <v>398</v>
      </c>
      <c r="B81" s="30" t="s">
        <v>14</v>
      </c>
      <c r="C81" s="30" t="s">
        <v>526</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1.3</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3">
        <f t="shared" si="18"/>
        <v>0</v>
      </c>
      <c r="Q81" s="153">
        <f t="shared" si="19"/>
        <v>0</v>
      </c>
      <c r="R81" s="4">
        <f>IF('Indicator Data'!H83="No data","x",ROUND(IF('Indicator Data'!H83=0,0,IF('Indicator Data'!H83&gt;R$139,10,IF('Indicator Data'!H83&lt;R$140,0,10-(R$139-'Indicator Data'!H83)/(R$139-R$140)*10))),1))</f>
        <v>3.7</v>
      </c>
      <c r="S81" s="6">
        <f t="shared" si="20"/>
        <v>1.3</v>
      </c>
      <c r="T81" s="6">
        <f t="shared" si="21"/>
        <v>9</v>
      </c>
      <c r="U81" s="6">
        <f t="shared" si="22"/>
        <v>5.3</v>
      </c>
      <c r="V81" s="6">
        <f t="shared" si="23"/>
        <v>1.9</v>
      </c>
      <c r="W81" s="14">
        <f t="shared" si="24"/>
        <v>5.3</v>
      </c>
      <c r="X81" s="4">
        <f>ROUND(IF('Indicator Data'!M83=0,0,IF('Indicator Data'!M83&gt;X$139,10,IF('Indicator Data'!M83&lt;X$140,0,10-(X$139-'Indicator Data'!M83)/(X$139-X$140)*10))),1)</f>
        <v>10</v>
      </c>
      <c r="Y81" s="4">
        <f>ROUND(IF('Indicator Data'!N83=0,0,IF('Indicator Data'!N83&gt;Y$139,10,IF('Indicator Data'!N83&lt;Y$140,0,10-(Y$139-'Indicator Data'!N83)/(Y$139-Y$140)*10))),1)</f>
        <v>9.5</v>
      </c>
      <c r="Z81" s="6">
        <f t="shared" si="25"/>
        <v>9.8000000000000007</v>
      </c>
      <c r="AA81" s="6">
        <f>IF('Indicator Data'!K83=5,10,IF('Indicator Data'!K83=4,8,IF('Indicator Data'!K83=3,5,IF('Indicator Data'!K83=2,2,IF('Indicator Data'!K83=1,1,0)))))</f>
        <v>0</v>
      </c>
      <c r="AB81" s="191">
        <f>IF('Indicator Data'!L83="No data","x",IF('Indicator Data'!L83&gt;1000,10,IF('Indicator Data'!L83&gt;=500,9,IF('Indicator Data'!L83&gt;=240,8,IF('Indicator Data'!L83&gt;=120,7,IF('Indicator Data'!L83&gt;=60,6,IF('Indicator Data'!L83&gt;=20,5,IF('Indicator Data'!L83&gt;=1,4,0))))))))</f>
        <v>4</v>
      </c>
      <c r="AC81" s="6">
        <f t="shared" si="26"/>
        <v>4</v>
      </c>
      <c r="AD81" s="7">
        <f t="shared" si="27"/>
        <v>6.9</v>
      </c>
    </row>
    <row r="82" spans="1:30" s="11" customFormat="1" x14ac:dyDescent="0.25">
      <c r="A82" s="11" t="s">
        <v>399</v>
      </c>
      <c r="B82" s="30" t="s">
        <v>14</v>
      </c>
      <c r="C82" s="30" t="s">
        <v>527</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1.3</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3">
        <f t="shared" si="18"/>
        <v>0</v>
      </c>
      <c r="Q82" s="153">
        <f t="shared" si="19"/>
        <v>0</v>
      </c>
      <c r="R82" s="4">
        <f>IF('Indicator Data'!H84="No data","x",ROUND(IF('Indicator Data'!H84=0,0,IF('Indicator Data'!H84&gt;R$139,10,IF('Indicator Data'!H84&lt;R$140,0,10-(R$139-'Indicator Data'!H84)/(R$139-R$140)*10))),1))</f>
        <v>1</v>
      </c>
      <c r="S82" s="6">
        <f t="shared" si="20"/>
        <v>1.3</v>
      </c>
      <c r="T82" s="6">
        <f t="shared" si="21"/>
        <v>7</v>
      </c>
      <c r="U82" s="6">
        <f t="shared" si="22"/>
        <v>6.1</v>
      </c>
      <c r="V82" s="6">
        <f t="shared" si="23"/>
        <v>0.5</v>
      </c>
      <c r="W82" s="14">
        <f t="shared" si="24"/>
        <v>4.3</v>
      </c>
      <c r="X82" s="4">
        <f>ROUND(IF('Indicator Data'!M84=0,0,IF('Indicator Data'!M84&gt;X$139,10,IF('Indicator Data'!M84&lt;X$140,0,10-(X$139-'Indicator Data'!M84)/(X$139-X$140)*10))),1)</f>
        <v>10</v>
      </c>
      <c r="Y82" s="4">
        <f>ROUND(IF('Indicator Data'!N84=0,0,IF('Indicator Data'!N84&gt;Y$139,10,IF('Indicator Data'!N84&lt;Y$140,0,10-(Y$139-'Indicator Data'!N84)/(Y$139-Y$140)*10))),1)</f>
        <v>9.5</v>
      </c>
      <c r="Z82" s="6">
        <f t="shared" si="25"/>
        <v>9.8000000000000007</v>
      </c>
      <c r="AA82" s="6">
        <f>IF('Indicator Data'!K84=5,10,IF('Indicator Data'!K84=4,8,IF('Indicator Data'!K84=3,5,IF('Indicator Data'!K84=2,2,IF('Indicator Data'!K84=1,1,0)))))</f>
        <v>5</v>
      </c>
      <c r="AB82" s="191">
        <f>IF('Indicator Data'!L84="No data","x",IF('Indicator Data'!L84&gt;1000,10,IF('Indicator Data'!L84&gt;=500,9,IF('Indicator Data'!L84&gt;=240,8,IF('Indicator Data'!L84&gt;=120,7,IF('Indicator Data'!L84&gt;=60,6,IF('Indicator Data'!L84&gt;=20,5,IF('Indicator Data'!L84&gt;=1,4,0))))))))</f>
        <v>8</v>
      </c>
      <c r="AC82" s="6">
        <f t="shared" si="26"/>
        <v>8</v>
      </c>
      <c r="AD82" s="7">
        <f t="shared" si="27"/>
        <v>8</v>
      </c>
    </row>
    <row r="83" spans="1:30" s="11" customFormat="1" x14ac:dyDescent="0.25">
      <c r="A83" s="11" t="s">
        <v>401</v>
      </c>
      <c r="B83" s="30" t="s">
        <v>14</v>
      </c>
      <c r="C83" s="30" t="s">
        <v>529</v>
      </c>
      <c r="D83" s="4">
        <f>ROUND(IF('Indicator Data'!G85=0,0,IF(LOG('Indicator Data'!G85)&gt;D$139,10,IF(LOG('Indicator Data'!G85)&lt;D$140,0,10-(D$139-LOG('Indicator Data'!G85))/(D$139-D$140)*10))),1)</f>
        <v>8.6</v>
      </c>
      <c r="E83" s="4">
        <f>IF('Indicator Data'!D85="No data","x",ROUND(IF(('Indicator Data'!D85)&gt;E$139,10,IF(('Indicator Data'!D85)&lt;E$140,0,10-(E$139-('Indicator Data'!D85))/(E$139-E$140)*10)),1))</f>
        <v>1.9</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3">
        <f t="shared" si="18"/>
        <v>0</v>
      </c>
      <c r="Q83" s="153">
        <f t="shared" si="19"/>
        <v>0</v>
      </c>
      <c r="R83" s="4">
        <f>IF('Indicator Data'!H85="No data","x",ROUND(IF('Indicator Data'!H85=0,0,IF('Indicator Data'!H85&gt;R$139,10,IF('Indicator Data'!H85&lt;R$140,0,10-(R$139-'Indicator Data'!H85)/(R$139-R$140)*10))),1))</f>
        <v>3.7</v>
      </c>
      <c r="S83" s="6">
        <f t="shared" si="20"/>
        <v>1.9</v>
      </c>
      <c r="T83" s="6">
        <f t="shared" si="21"/>
        <v>6.4</v>
      </c>
      <c r="U83" s="6">
        <f t="shared" si="22"/>
        <v>4.4000000000000004</v>
      </c>
      <c r="V83" s="6">
        <f t="shared" si="23"/>
        <v>1.9</v>
      </c>
      <c r="W83" s="14">
        <f t="shared" si="24"/>
        <v>3.9</v>
      </c>
      <c r="X83" s="4">
        <f>ROUND(IF('Indicator Data'!M85=0,0,IF('Indicator Data'!M85&gt;X$139,10,IF('Indicator Data'!M85&lt;X$140,0,10-(X$139-'Indicator Data'!M85)/(X$139-X$140)*10))),1)</f>
        <v>10</v>
      </c>
      <c r="Y83" s="4">
        <f>ROUND(IF('Indicator Data'!N85=0,0,IF('Indicator Data'!N85&gt;Y$139,10,IF('Indicator Data'!N85&lt;Y$140,0,10-(Y$139-'Indicator Data'!N85)/(Y$139-Y$140)*10))),1)</f>
        <v>9.5</v>
      </c>
      <c r="Z83" s="6">
        <f t="shared" si="25"/>
        <v>9.8000000000000007</v>
      </c>
      <c r="AA83" s="6">
        <f>IF('Indicator Data'!K85=5,10,IF('Indicator Data'!K85=4,8,IF('Indicator Data'!K85=3,5,IF('Indicator Data'!K85=2,2,IF('Indicator Data'!K85=1,1,0)))))</f>
        <v>0</v>
      </c>
      <c r="AB83" s="191">
        <f>IF('Indicator Data'!L85="No data","x",IF('Indicator Data'!L85&gt;1000,10,IF('Indicator Data'!L85&gt;=500,9,IF('Indicator Data'!L85&gt;=240,8,IF('Indicator Data'!L85&gt;=120,7,IF('Indicator Data'!L85&gt;=60,6,IF('Indicator Data'!L85&gt;=20,5,IF('Indicator Data'!L85&gt;=1,4,0))))))))</f>
        <v>4</v>
      </c>
      <c r="AC83" s="6">
        <f t="shared" si="26"/>
        <v>4</v>
      </c>
      <c r="AD83" s="7">
        <f t="shared" si="27"/>
        <v>6.9</v>
      </c>
    </row>
    <row r="84" spans="1:30" s="11" customFormat="1" x14ac:dyDescent="0.25">
      <c r="A84" s="11" t="s">
        <v>403</v>
      </c>
      <c r="B84" s="30" t="s">
        <v>14</v>
      </c>
      <c r="C84" s="30" t="s">
        <v>531</v>
      </c>
      <c r="D84" s="4">
        <f>ROUND(IF('Indicator Data'!G86=0,0,IF(LOG('Indicator Data'!G86)&gt;D$139,10,IF(LOG('Indicator Data'!G86)&lt;D$140,0,10-(D$139-LOG('Indicator Data'!G86))/(D$139-D$140)*10))),1)</f>
        <v>7.9</v>
      </c>
      <c r="E84" s="4">
        <f>IF('Indicator Data'!D86="No data","x",ROUND(IF(('Indicator Data'!D86)&gt;E$139,10,IF(('Indicator Data'!D86)&lt;E$140,0,10-(E$139-('Indicator Data'!D86))/(E$139-E$140)*10)),1))</f>
        <v>2.5</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3">
        <f t="shared" si="18"/>
        <v>0</v>
      </c>
      <c r="Q84" s="153">
        <f t="shared" si="19"/>
        <v>0</v>
      </c>
      <c r="R84" s="4">
        <f>IF('Indicator Data'!H86="No data","x",ROUND(IF('Indicator Data'!H86=0,0,IF('Indicator Data'!H86&gt;R$139,10,IF('Indicator Data'!H86&lt;R$140,0,10-(R$139-'Indicator Data'!H86)/(R$139-R$140)*10))),1))</f>
        <v>3.7</v>
      </c>
      <c r="S84" s="6">
        <f t="shared" si="20"/>
        <v>2.5</v>
      </c>
      <c r="T84" s="6">
        <f t="shared" si="21"/>
        <v>5.7</v>
      </c>
      <c r="U84" s="6">
        <f t="shared" si="22"/>
        <v>4.0999999999999996</v>
      </c>
      <c r="V84" s="6">
        <f t="shared" si="23"/>
        <v>1.9</v>
      </c>
      <c r="W84" s="14">
        <f t="shared" si="24"/>
        <v>3.7</v>
      </c>
      <c r="X84" s="4">
        <f>ROUND(IF('Indicator Data'!M86=0,0,IF('Indicator Data'!M86&gt;X$139,10,IF('Indicator Data'!M86&lt;X$140,0,10-(X$139-'Indicator Data'!M86)/(X$139-X$140)*10))),1)</f>
        <v>10</v>
      </c>
      <c r="Y84" s="4">
        <f>ROUND(IF('Indicator Data'!N86=0,0,IF('Indicator Data'!N86&gt;Y$139,10,IF('Indicator Data'!N86&lt;Y$140,0,10-(Y$139-'Indicator Data'!N86)/(Y$139-Y$140)*10))),1)</f>
        <v>9.5</v>
      </c>
      <c r="Z84" s="6">
        <f t="shared" si="25"/>
        <v>9.8000000000000007</v>
      </c>
      <c r="AA84" s="6">
        <f>IF('Indicator Data'!K86=5,10,IF('Indicator Data'!K86=4,8,IF('Indicator Data'!K86=3,5,IF('Indicator Data'!K86=2,2,IF('Indicator Data'!K86=1,1,0)))))</f>
        <v>5</v>
      </c>
      <c r="AB84" s="191">
        <f>IF('Indicator Data'!L86="No data","x",IF('Indicator Data'!L86&gt;1000,10,IF('Indicator Data'!L86&gt;=500,9,IF('Indicator Data'!L86&gt;=240,8,IF('Indicator Data'!L86&gt;=120,7,IF('Indicator Data'!L86&gt;=60,6,IF('Indicator Data'!L86&gt;=20,5,IF('Indicator Data'!L86&gt;=1,4,0))))))))</f>
        <v>8</v>
      </c>
      <c r="AC84" s="6">
        <f t="shared" si="26"/>
        <v>8</v>
      </c>
      <c r="AD84" s="7">
        <f t="shared" si="27"/>
        <v>8</v>
      </c>
    </row>
    <row r="85" spans="1:30" s="11" customFormat="1" x14ac:dyDescent="0.25">
      <c r="A85" s="11" t="s">
        <v>400</v>
      </c>
      <c r="B85" s="30" t="s">
        <v>14</v>
      </c>
      <c r="C85" s="30" t="s">
        <v>528</v>
      </c>
      <c r="D85" s="4">
        <f>ROUND(IF('Indicator Data'!G87=0,0,IF(LOG('Indicator Data'!G87)&gt;D$139,10,IF(LOG('Indicator Data'!G87)&lt;D$140,0,10-(D$139-LOG('Indicator Data'!G87))/(D$139-D$140)*10))),1)</f>
        <v>9</v>
      </c>
      <c r="E85" s="4">
        <f>IF('Indicator Data'!D87="No data","x",ROUND(IF(('Indicator Data'!D87)&gt;E$139,10,IF(('Indicator Data'!D87)&lt;E$140,0,10-(E$139-('Indicator Data'!D87))/(E$139-E$140)*10)),1))</f>
        <v>0.6</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3">
        <f t="shared" si="18"/>
        <v>0</v>
      </c>
      <c r="Q85" s="153">
        <f t="shared" si="19"/>
        <v>0</v>
      </c>
      <c r="R85" s="4">
        <f>IF('Indicator Data'!H87="No data","x",ROUND(IF('Indicator Data'!H87=0,0,IF('Indicator Data'!H87&gt;R$139,10,IF('Indicator Data'!H87&lt;R$140,0,10-(R$139-'Indicator Data'!H87)/(R$139-R$140)*10))),1))</f>
        <v>2</v>
      </c>
      <c r="S85" s="6">
        <f t="shared" si="20"/>
        <v>0.6</v>
      </c>
      <c r="T85" s="6">
        <f t="shared" si="21"/>
        <v>8.5</v>
      </c>
      <c r="U85" s="6">
        <f t="shared" si="22"/>
        <v>5.6</v>
      </c>
      <c r="V85" s="6">
        <f t="shared" si="23"/>
        <v>1</v>
      </c>
      <c r="W85" s="14">
        <f t="shared" si="24"/>
        <v>4.9000000000000004</v>
      </c>
      <c r="X85" s="4">
        <f>ROUND(IF('Indicator Data'!M87=0,0,IF('Indicator Data'!M87&gt;X$139,10,IF('Indicator Data'!M87&lt;X$140,0,10-(X$139-'Indicator Data'!M87)/(X$139-X$140)*10))),1)</f>
        <v>10</v>
      </c>
      <c r="Y85" s="4">
        <f>ROUND(IF('Indicator Data'!N87=0,0,IF('Indicator Data'!N87&gt;Y$139,10,IF('Indicator Data'!N87&lt;Y$140,0,10-(Y$139-'Indicator Data'!N87)/(Y$139-Y$140)*10))),1)</f>
        <v>9.5</v>
      </c>
      <c r="Z85" s="6">
        <f t="shared" si="25"/>
        <v>9.8000000000000007</v>
      </c>
      <c r="AA85" s="6">
        <f>IF('Indicator Data'!K87=5,10,IF('Indicator Data'!K87=4,8,IF('Indicator Data'!K87=3,5,IF('Indicator Data'!K87=2,2,IF('Indicator Data'!K87=1,1,0)))))</f>
        <v>0</v>
      </c>
      <c r="AB85" s="191">
        <f>IF('Indicator Data'!L87="No data","x",IF('Indicator Data'!L87&gt;1000,10,IF('Indicator Data'!L87&gt;=500,9,IF('Indicator Data'!L87&gt;=240,8,IF('Indicator Data'!L87&gt;=120,7,IF('Indicator Data'!L87&gt;=60,6,IF('Indicator Data'!L87&gt;=20,5,IF('Indicator Data'!L87&gt;=1,4,0))))))))</f>
        <v>0</v>
      </c>
      <c r="AC85" s="6">
        <f t="shared" si="26"/>
        <v>0</v>
      </c>
      <c r="AD85" s="7">
        <f t="shared" si="27"/>
        <v>4.9000000000000004</v>
      </c>
    </row>
    <row r="86" spans="1:30" s="11" customFormat="1" x14ac:dyDescent="0.25">
      <c r="A86" s="11" t="s">
        <v>402</v>
      </c>
      <c r="B86" s="30" t="s">
        <v>14</v>
      </c>
      <c r="C86" s="30" t="s">
        <v>530</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3">
        <f t="shared" si="18"/>
        <v>0</v>
      </c>
      <c r="Q86" s="153">
        <f t="shared" si="19"/>
        <v>0</v>
      </c>
      <c r="R86" s="4">
        <f>IF('Indicator Data'!H88="No data","x",ROUND(IF('Indicator Data'!H88=0,0,IF('Indicator Data'!H88&gt;R$139,10,IF('Indicator Data'!H88&lt;R$140,0,10-(R$139-'Indicator Data'!H88)/(R$139-R$140)*10))),1))</f>
        <v>3</v>
      </c>
      <c r="S86" s="6" t="str">
        <f t="shared" si="20"/>
        <v>x</v>
      </c>
      <c r="T86" s="6">
        <f t="shared" si="21"/>
        <v>7</v>
      </c>
      <c r="U86" s="6">
        <f t="shared" si="22"/>
        <v>5.9</v>
      </c>
      <c r="V86" s="6">
        <f t="shared" si="23"/>
        <v>1.5</v>
      </c>
      <c r="W86" s="14">
        <f t="shared" si="24"/>
        <v>5.2</v>
      </c>
      <c r="X86" s="4">
        <f>ROUND(IF('Indicator Data'!M88=0,0,IF('Indicator Data'!M88&gt;X$139,10,IF('Indicator Data'!M88&lt;X$140,0,10-(X$139-'Indicator Data'!M88)/(X$139-X$140)*10))),1)</f>
        <v>10</v>
      </c>
      <c r="Y86" s="4">
        <f>ROUND(IF('Indicator Data'!N88=0,0,IF('Indicator Data'!N88&gt;Y$139,10,IF('Indicator Data'!N88&lt;Y$140,0,10-(Y$139-'Indicator Data'!N88)/(Y$139-Y$140)*10))),1)</f>
        <v>9.5</v>
      </c>
      <c r="Z86" s="6">
        <f t="shared" si="25"/>
        <v>9.8000000000000007</v>
      </c>
      <c r="AA86" s="6">
        <f>IF('Indicator Data'!K88=5,10,IF('Indicator Data'!K88=4,8,IF('Indicator Data'!K88=3,5,IF('Indicator Data'!K88=2,2,IF('Indicator Data'!K88=1,1,0)))))</f>
        <v>5</v>
      </c>
      <c r="AB86" s="191">
        <f>IF('Indicator Data'!L88="No data","x",IF('Indicator Data'!L88&gt;1000,10,IF('Indicator Data'!L88&gt;=500,9,IF('Indicator Data'!L88&gt;=240,8,IF('Indicator Data'!L88&gt;=120,7,IF('Indicator Data'!L88&gt;=60,6,IF('Indicator Data'!L88&gt;=20,5,IF('Indicator Data'!L88&gt;=1,4,0))))))))</f>
        <v>6</v>
      </c>
      <c r="AC86" s="6">
        <f t="shared" si="26"/>
        <v>6</v>
      </c>
      <c r="AD86" s="7">
        <f t="shared" si="27"/>
        <v>7.9</v>
      </c>
    </row>
    <row r="87" spans="1:30" s="11" customFormat="1" x14ac:dyDescent="0.25">
      <c r="A87" s="11" t="s">
        <v>404</v>
      </c>
      <c r="B87" s="30" t="s">
        <v>14</v>
      </c>
      <c r="C87" s="30" t="s">
        <v>532</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3">
        <f t="shared" si="18"/>
        <v>0</v>
      </c>
      <c r="Q87" s="153">
        <f t="shared" si="19"/>
        <v>0</v>
      </c>
      <c r="R87" s="4">
        <f>IF('Indicator Data'!H89="No data","x",ROUND(IF('Indicator Data'!H89=0,0,IF('Indicator Data'!H89&gt;R$139,10,IF('Indicator Data'!H89&lt;R$140,0,10-(R$139-'Indicator Data'!H89)/(R$139-R$140)*10))),1))</f>
        <v>2</v>
      </c>
      <c r="S87" s="6" t="str">
        <f t="shared" si="20"/>
        <v>x</v>
      </c>
      <c r="T87" s="6">
        <f t="shared" si="21"/>
        <v>5.2</v>
      </c>
      <c r="U87" s="6">
        <f t="shared" si="22"/>
        <v>3.3</v>
      </c>
      <c r="V87" s="6">
        <f t="shared" si="23"/>
        <v>1</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9.5</v>
      </c>
      <c r="Z87" s="6">
        <f t="shared" si="25"/>
        <v>9.8000000000000007</v>
      </c>
      <c r="AA87" s="6">
        <f>IF('Indicator Data'!K89=5,10,IF('Indicator Data'!K89=4,8,IF('Indicator Data'!K89=3,5,IF('Indicator Data'!K89=2,2,IF('Indicator Data'!K89=1,1,0)))))</f>
        <v>0</v>
      </c>
      <c r="AB87" s="191">
        <f>IF('Indicator Data'!L89="No data","x",IF('Indicator Data'!L89&gt;1000,10,IF('Indicator Data'!L89&gt;=500,9,IF('Indicator Data'!L89&gt;=240,8,IF('Indicator Data'!L89&gt;=120,7,IF('Indicator Data'!L89&gt;=60,6,IF('Indicator Data'!L89&gt;=20,5,IF('Indicator Data'!L89&gt;=1,4,0))))))))</f>
        <v>4</v>
      </c>
      <c r="AC87" s="6">
        <f t="shared" si="26"/>
        <v>4</v>
      </c>
      <c r="AD87" s="7">
        <f t="shared" si="27"/>
        <v>6.9</v>
      </c>
    </row>
    <row r="88" spans="1:30" s="11" customFormat="1" x14ac:dyDescent="0.25">
      <c r="A88" s="11" t="s">
        <v>405</v>
      </c>
      <c r="B88" s="30" t="s">
        <v>14</v>
      </c>
      <c r="C88" s="30" t="s">
        <v>533</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3">
        <f t="shared" si="18"/>
        <v>0</v>
      </c>
      <c r="Q88" s="153">
        <f t="shared" si="19"/>
        <v>0</v>
      </c>
      <c r="R88" s="4">
        <f>IF('Indicator Data'!H90="No data","x",ROUND(IF('Indicator Data'!H90=0,0,IF('Indicator Data'!H90&gt;R$139,10,IF('Indicator Data'!H90&lt;R$140,0,10-(R$139-'Indicator Data'!H90)/(R$139-R$140)*10))),1))</f>
        <v>3</v>
      </c>
      <c r="S88" s="6" t="str">
        <f t="shared" si="20"/>
        <v>x</v>
      </c>
      <c r="T88" s="6">
        <f t="shared" si="21"/>
        <v>9</v>
      </c>
      <c r="U88" s="6">
        <f t="shared" si="22"/>
        <v>0.8</v>
      </c>
      <c r="V88" s="6">
        <f t="shared" si="23"/>
        <v>1.5</v>
      </c>
      <c r="W88" s="14">
        <f t="shared" si="24"/>
        <v>5.2</v>
      </c>
      <c r="X88" s="4">
        <f>ROUND(IF('Indicator Data'!M90=0,0,IF('Indicator Data'!M90&gt;X$139,10,IF('Indicator Data'!M90&lt;X$140,0,10-(X$139-'Indicator Data'!M90)/(X$139-X$140)*10))),1)</f>
        <v>10</v>
      </c>
      <c r="Y88" s="4">
        <f>ROUND(IF('Indicator Data'!N90=0,0,IF('Indicator Data'!N90&gt;Y$139,10,IF('Indicator Data'!N90&lt;Y$140,0,10-(Y$139-'Indicator Data'!N90)/(Y$139-Y$140)*10))),1)</f>
        <v>9.5</v>
      </c>
      <c r="Z88" s="6">
        <f t="shared" si="25"/>
        <v>9.8000000000000007</v>
      </c>
      <c r="AA88" s="6">
        <f>IF('Indicator Data'!K90=5,10,IF('Indicator Data'!K90=4,8,IF('Indicator Data'!K90=3,5,IF('Indicator Data'!K90=2,2,IF('Indicator Data'!K90=1,1,0)))))</f>
        <v>0</v>
      </c>
      <c r="AB88" s="191">
        <f>IF('Indicator Data'!L90="No data","x",IF('Indicator Data'!L90&gt;1000,10,IF('Indicator Data'!L90&gt;=500,9,IF('Indicator Data'!L90&gt;=240,8,IF('Indicator Data'!L90&gt;=120,7,IF('Indicator Data'!L90&gt;=60,6,IF('Indicator Data'!L90&gt;=20,5,IF('Indicator Data'!L90&gt;=1,4,0))))))))</f>
        <v>5</v>
      </c>
      <c r="AC88" s="6">
        <f t="shared" si="26"/>
        <v>5</v>
      </c>
      <c r="AD88" s="7">
        <f t="shared" si="27"/>
        <v>7.4</v>
      </c>
    </row>
    <row r="89" spans="1:30" s="11" customFormat="1" x14ac:dyDescent="0.25">
      <c r="A89" s="11" t="s">
        <v>406</v>
      </c>
      <c r="B89" s="30" t="s">
        <v>14</v>
      </c>
      <c r="C89" s="30" t="s">
        <v>534</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3">
        <f t="shared" si="18"/>
        <v>0</v>
      </c>
      <c r="Q89" s="153">
        <f t="shared" si="19"/>
        <v>0</v>
      </c>
      <c r="R89" s="4">
        <f>IF('Indicator Data'!H91="No data","x",ROUND(IF('Indicator Data'!H91=0,0,IF('Indicator Data'!H91&gt;R$139,10,IF('Indicator Data'!H91&lt;R$140,0,10-(R$139-'Indicator Data'!H91)/(R$139-R$140)*10))),1))</f>
        <v>3.7</v>
      </c>
      <c r="S89" s="6" t="str">
        <f t="shared" si="20"/>
        <v>x</v>
      </c>
      <c r="T89" s="6">
        <f t="shared" si="21"/>
        <v>6.1</v>
      </c>
      <c r="U89" s="6">
        <f t="shared" si="22"/>
        <v>3.1</v>
      </c>
      <c r="V89" s="6">
        <f t="shared" si="23"/>
        <v>1.9</v>
      </c>
      <c r="W89" s="14">
        <f t="shared" si="24"/>
        <v>3.9</v>
      </c>
      <c r="X89" s="4">
        <f>ROUND(IF('Indicator Data'!M91=0,0,IF('Indicator Data'!M91&gt;X$139,10,IF('Indicator Data'!M91&lt;X$140,0,10-(X$139-'Indicator Data'!M91)/(X$139-X$140)*10))),1)</f>
        <v>10</v>
      </c>
      <c r="Y89" s="4">
        <f>ROUND(IF('Indicator Data'!N91=0,0,IF('Indicator Data'!N91&gt;Y$139,10,IF('Indicator Data'!N91&lt;Y$140,0,10-(Y$139-'Indicator Data'!N91)/(Y$139-Y$140)*10))),1)</f>
        <v>9.5</v>
      </c>
      <c r="Z89" s="6">
        <f t="shared" si="25"/>
        <v>9.8000000000000007</v>
      </c>
      <c r="AA89" s="6">
        <f>IF('Indicator Data'!K91=5,10,IF('Indicator Data'!K91=4,8,IF('Indicator Data'!K91=3,5,IF('Indicator Data'!K91=2,2,IF('Indicator Data'!K91=1,1,0)))))</f>
        <v>10</v>
      </c>
      <c r="AB89" s="191">
        <f>IF('Indicator Data'!L91="No data","x",IF('Indicator Data'!L91&gt;1000,10,IF('Indicator Data'!L91&gt;=500,9,IF('Indicator Data'!L91&gt;=240,8,IF('Indicator Data'!L91&gt;=120,7,IF('Indicator Data'!L91&gt;=60,6,IF('Indicator Data'!L91&gt;=20,5,IF('Indicator Data'!L91&gt;=1,4,0))))))))</f>
        <v>5</v>
      </c>
      <c r="AC89" s="6">
        <f t="shared" si="26"/>
        <v>10</v>
      </c>
      <c r="AD89" s="7">
        <f t="shared" si="27"/>
        <v>10</v>
      </c>
    </row>
    <row r="90" spans="1:30" s="11" customFormat="1" x14ac:dyDescent="0.25">
      <c r="A90" s="11" t="s">
        <v>13</v>
      </c>
      <c r="B90" s="29" t="s">
        <v>14</v>
      </c>
      <c r="C90" s="29" t="s">
        <v>535</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0.6</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3">
        <f t="shared" si="18"/>
        <v>0</v>
      </c>
      <c r="Q90" s="153">
        <f t="shared" si="19"/>
        <v>0</v>
      </c>
      <c r="R90" s="4">
        <f>IF('Indicator Data'!H92="No data","x",ROUND(IF('Indicator Data'!H92=0,0,IF('Indicator Data'!H92&gt;R$139,10,IF('Indicator Data'!H92&lt;R$140,0,10-(R$139-'Indicator Data'!H92)/(R$139-R$140)*10))),1))</f>
        <v>3</v>
      </c>
      <c r="S90" s="6">
        <f t="shared" si="20"/>
        <v>0.6</v>
      </c>
      <c r="T90" s="6">
        <f t="shared" si="21"/>
        <v>6.7</v>
      </c>
      <c r="U90" s="6">
        <f t="shared" si="22"/>
        <v>2.8</v>
      </c>
      <c r="V90" s="6">
        <f t="shared" si="23"/>
        <v>1.5</v>
      </c>
      <c r="W90" s="14">
        <f t="shared" si="24"/>
        <v>3.3</v>
      </c>
      <c r="X90" s="4">
        <f>ROUND(IF('Indicator Data'!M92=0,0,IF('Indicator Data'!M92&gt;X$139,10,IF('Indicator Data'!M92&lt;X$140,0,10-(X$139-'Indicator Data'!M92)/(X$139-X$140)*10))),1)</f>
        <v>10</v>
      </c>
      <c r="Y90" s="4">
        <f>ROUND(IF('Indicator Data'!N92=0,0,IF('Indicator Data'!N92&gt;Y$139,10,IF('Indicator Data'!N92&lt;Y$140,0,10-(Y$139-'Indicator Data'!N92)/(Y$139-Y$140)*10))),1)</f>
        <v>9.5</v>
      </c>
      <c r="Z90" s="6">
        <f t="shared" si="25"/>
        <v>9.8000000000000007</v>
      </c>
      <c r="AA90" s="6">
        <f>IF('Indicator Data'!K92=5,10,IF('Indicator Data'!K92=4,8,IF('Indicator Data'!K92=3,5,IF('Indicator Data'!K92=2,2,IF('Indicator Data'!K92=1,1,0)))))</f>
        <v>0</v>
      </c>
      <c r="AB90" s="191">
        <f>IF('Indicator Data'!L92="No data","x",IF('Indicator Data'!L92&gt;1000,10,IF('Indicator Data'!L92&gt;=500,9,IF('Indicator Data'!L92&gt;=240,8,IF('Indicator Data'!L92&gt;=120,7,IF('Indicator Data'!L92&gt;=60,6,IF('Indicator Data'!L92&gt;=20,5,IF('Indicator Data'!L92&gt;=1,4,0))))))))</f>
        <v>6</v>
      </c>
      <c r="AC90" s="6">
        <f t="shared" si="26"/>
        <v>6</v>
      </c>
      <c r="AD90" s="7">
        <f t="shared" si="27"/>
        <v>7.9</v>
      </c>
    </row>
    <row r="91" spans="1:30" s="11" customFormat="1" x14ac:dyDescent="0.25">
      <c r="A91" s="11" t="s">
        <v>407</v>
      </c>
      <c r="B91" s="30" t="s">
        <v>14</v>
      </c>
      <c r="C91" s="30" t="s">
        <v>536</v>
      </c>
      <c r="D91" s="4">
        <f>ROUND(IF('Indicator Data'!G93=0,0,IF(LOG('Indicator Data'!G93)&gt;D$139,10,IF(LOG('Indicator Data'!G93)&lt;D$140,0,10-(D$139-LOG('Indicator Data'!G93))/(D$139-D$140)*10))),1)</f>
        <v>7.2</v>
      </c>
      <c r="E91" s="4" t="str">
        <f>IF('Indicator Data'!D93="No data","x",ROUND(IF(('Indicator Data'!D93)&gt;E$139,10,IF(('Indicator Data'!D93)&lt;E$140,0,10-(E$139-('Indicator Data'!D93))/(E$139-E$140)*10)),1))</f>
        <v>x</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3">
        <f t="shared" si="18"/>
        <v>0</v>
      </c>
      <c r="Q91" s="153">
        <f t="shared" si="19"/>
        <v>0</v>
      </c>
      <c r="R91" s="4">
        <f>IF('Indicator Data'!H93="No data","x",ROUND(IF('Indicator Data'!H93=0,0,IF('Indicator Data'!H93&gt;R$139,10,IF('Indicator Data'!H93&lt;R$140,0,10-(R$139-'Indicator Data'!H93)/(R$139-R$140)*10))),1))</f>
        <v>2</v>
      </c>
      <c r="S91" s="6" t="str">
        <f t="shared" si="20"/>
        <v>x</v>
      </c>
      <c r="T91" s="6">
        <f t="shared" si="21"/>
        <v>5</v>
      </c>
      <c r="U91" s="6">
        <f t="shared" si="22"/>
        <v>5.7</v>
      </c>
      <c r="V91" s="6">
        <f t="shared" si="23"/>
        <v>1</v>
      </c>
      <c r="W91" s="14">
        <f t="shared" si="24"/>
        <v>4.2</v>
      </c>
      <c r="X91" s="4">
        <f>ROUND(IF('Indicator Data'!M93=0,0,IF('Indicator Data'!M93&gt;X$139,10,IF('Indicator Data'!M93&lt;X$140,0,10-(X$139-'Indicator Data'!M93)/(X$139-X$140)*10))),1)</f>
        <v>10</v>
      </c>
      <c r="Y91" s="4">
        <f>ROUND(IF('Indicator Data'!N93=0,0,IF('Indicator Data'!N93&gt;Y$139,10,IF('Indicator Data'!N93&lt;Y$140,0,10-(Y$139-'Indicator Data'!N93)/(Y$139-Y$140)*10))),1)</f>
        <v>9.5</v>
      </c>
      <c r="Z91" s="6">
        <f t="shared" si="25"/>
        <v>9.8000000000000007</v>
      </c>
      <c r="AA91" s="6">
        <f>IF('Indicator Data'!K93=5,10,IF('Indicator Data'!K93=4,8,IF('Indicator Data'!K93=3,5,IF('Indicator Data'!K93=2,2,IF('Indicator Data'!K93=1,1,0)))))</f>
        <v>0</v>
      </c>
      <c r="AB91" s="191">
        <f>IF('Indicator Data'!L93="No data","x",IF('Indicator Data'!L93&gt;1000,10,IF('Indicator Data'!L93&gt;=500,9,IF('Indicator Data'!L93&gt;=240,8,IF('Indicator Data'!L93&gt;=120,7,IF('Indicator Data'!L93&gt;=60,6,IF('Indicator Data'!L93&gt;=20,5,IF('Indicator Data'!L93&gt;=1,4,0))))))))</f>
        <v>5</v>
      </c>
      <c r="AC91" s="6">
        <f t="shared" si="26"/>
        <v>5</v>
      </c>
      <c r="AD91" s="7">
        <f t="shared" si="27"/>
        <v>7.4</v>
      </c>
    </row>
    <row r="92" spans="1:30" s="11" customFormat="1" x14ac:dyDescent="0.25">
      <c r="A92" s="11" t="s">
        <v>408</v>
      </c>
      <c r="B92" s="30" t="s">
        <v>14</v>
      </c>
      <c r="C92" s="30" t="s">
        <v>537</v>
      </c>
      <c r="D92" s="4">
        <f>ROUND(IF('Indicator Data'!G94=0,0,IF(LOG('Indicator Data'!G94)&gt;D$139,10,IF(LOG('Indicator Data'!G94)&lt;D$140,0,10-(D$139-LOG('Indicator Data'!G94))/(D$139-D$140)*10))),1)</f>
        <v>7.2</v>
      </c>
      <c r="E92" s="4" t="str">
        <f>IF('Indicator Data'!D94="No data","x",ROUND(IF(('Indicator Data'!D94)&gt;E$139,10,IF(('Indicator Data'!D94)&lt;E$140,0,10-(E$139-('Indicator Data'!D94))/(E$139-E$140)*10)),1))</f>
        <v>x</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3">
        <f t="shared" si="18"/>
        <v>0</v>
      </c>
      <c r="Q92" s="153">
        <f t="shared" si="19"/>
        <v>0</v>
      </c>
      <c r="R92" s="4">
        <f>IF('Indicator Data'!H94="No data","x",ROUND(IF('Indicator Data'!H94=0,0,IF('Indicator Data'!H94&gt;R$139,10,IF('Indicator Data'!H94&lt;R$140,0,10-(R$139-'Indicator Data'!H94)/(R$139-R$140)*10))),1))</f>
        <v>3</v>
      </c>
      <c r="S92" s="6" t="str">
        <f t="shared" si="20"/>
        <v>x</v>
      </c>
      <c r="T92" s="6">
        <f t="shared" si="21"/>
        <v>5.2</v>
      </c>
      <c r="U92" s="6">
        <f t="shared" si="22"/>
        <v>8.1</v>
      </c>
      <c r="V92" s="6">
        <f t="shared" si="23"/>
        <v>1.5</v>
      </c>
      <c r="W92" s="14">
        <f t="shared" si="24"/>
        <v>5.6</v>
      </c>
      <c r="X92" s="4">
        <f>ROUND(IF('Indicator Data'!M94=0,0,IF('Indicator Data'!M94&gt;X$139,10,IF('Indicator Data'!M94&lt;X$140,0,10-(X$139-'Indicator Data'!M94)/(X$139-X$140)*10))),1)</f>
        <v>10</v>
      </c>
      <c r="Y92" s="4">
        <f>ROUND(IF('Indicator Data'!N94=0,0,IF('Indicator Data'!N94&gt;Y$139,10,IF('Indicator Data'!N94&lt;Y$140,0,10-(Y$139-'Indicator Data'!N94)/(Y$139-Y$140)*10))),1)</f>
        <v>9.5</v>
      </c>
      <c r="Z92" s="6">
        <f t="shared" si="25"/>
        <v>9.8000000000000007</v>
      </c>
      <c r="AA92" s="6">
        <f>IF('Indicator Data'!K94=5,10,IF('Indicator Data'!K94=4,8,IF('Indicator Data'!K94=3,5,IF('Indicator Data'!K94=2,2,IF('Indicator Data'!K94=1,1,0)))))</f>
        <v>0</v>
      </c>
      <c r="AB92" s="191">
        <f>IF('Indicator Data'!L94="No data","x",IF('Indicator Data'!L94&gt;1000,10,IF('Indicator Data'!L94&gt;=500,9,IF('Indicator Data'!L94&gt;=240,8,IF('Indicator Data'!L94&gt;=120,7,IF('Indicator Data'!L94&gt;=60,6,IF('Indicator Data'!L94&gt;=20,5,IF('Indicator Data'!L94&gt;=1,4,0))))))))</f>
        <v>4</v>
      </c>
      <c r="AC92" s="6">
        <f t="shared" si="26"/>
        <v>4</v>
      </c>
      <c r="AD92" s="7">
        <f t="shared" si="27"/>
        <v>6.9</v>
      </c>
    </row>
    <row r="93" spans="1:30" s="11" customFormat="1" x14ac:dyDescent="0.25">
      <c r="A93" s="11" t="s">
        <v>409</v>
      </c>
      <c r="B93" s="30" t="s">
        <v>14</v>
      </c>
      <c r="C93" s="30" t="s">
        <v>538</v>
      </c>
      <c r="D93" s="4">
        <f>ROUND(IF('Indicator Data'!G95=0,0,IF(LOG('Indicator Data'!G95)&gt;D$139,10,IF(LOG('Indicator Data'!G95)&lt;D$140,0,10-(D$139-LOG('Indicator Data'!G95))/(D$139-D$140)*10))),1)</f>
        <v>6.4</v>
      </c>
      <c r="E93" s="4" t="str">
        <f>IF('Indicator Data'!D95="No data","x",ROUND(IF(('Indicator Data'!D95)&gt;E$139,10,IF(('Indicator Data'!D95)&lt;E$140,0,10-(E$139-('Indicator Data'!D95))/(E$139-E$140)*10)),1))</f>
        <v>x</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3">
        <f t="shared" si="18"/>
        <v>0</v>
      </c>
      <c r="Q93" s="153">
        <f t="shared" si="19"/>
        <v>0</v>
      </c>
      <c r="R93" s="4">
        <f>IF('Indicator Data'!H95="No data","x",ROUND(IF('Indicator Data'!H95=0,0,IF('Indicator Data'!H95&gt;R$139,10,IF('Indicator Data'!H95&lt;R$140,0,10-(R$139-'Indicator Data'!H95)/(R$139-R$140)*10))),1))</f>
        <v>3</v>
      </c>
      <c r="S93" s="6" t="str">
        <f t="shared" si="20"/>
        <v>x</v>
      </c>
      <c r="T93" s="6">
        <f t="shared" si="21"/>
        <v>4.3</v>
      </c>
      <c r="U93" s="6">
        <f t="shared" si="22"/>
        <v>5.9</v>
      </c>
      <c r="V93" s="6">
        <f t="shared" si="23"/>
        <v>1.5</v>
      </c>
      <c r="W93" s="14">
        <f t="shared" si="24"/>
        <v>4.0999999999999996</v>
      </c>
      <c r="X93" s="4">
        <f>ROUND(IF('Indicator Data'!M95=0,0,IF('Indicator Data'!M95&gt;X$139,10,IF('Indicator Data'!M95&lt;X$140,0,10-(X$139-'Indicator Data'!M95)/(X$139-X$140)*10))),1)</f>
        <v>10</v>
      </c>
      <c r="Y93" s="4">
        <f>ROUND(IF('Indicator Data'!N95=0,0,IF('Indicator Data'!N95&gt;Y$139,10,IF('Indicator Data'!N95&lt;Y$140,0,10-(Y$139-'Indicator Data'!N95)/(Y$139-Y$140)*10))),1)</f>
        <v>9.5</v>
      </c>
      <c r="Z93" s="6">
        <f t="shared" si="25"/>
        <v>9.8000000000000007</v>
      </c>
      <c r="AA93" s="6">
        <f>IF('Indicator Data'!K95=5,10,IF('Indicator Data'!K95=4,8,IF('Indicator Data'!K95=3,5,IF('Indicator Data'!K95=2,2,IF('Indicator Data'!K95=1,1,0)))))</f>
        <v>5</v>
      </c>
      <c r="AB93" s="191">
        <f>IF('Indicator Data'!L95="No data","x",IF('Indicator Data'!L95&gt;1000,10,IF('Indicator Data'!L95&gt;=500,9,IF('Indicator Data'!L95&gt;=240,8,IF('Indicator Data'!L95&gt;=120,7,IF('Indicator Data'!L95&gt;=60,6,IF('Indicator Data'!L95&gt;=20,5,IF('Indicator Data'!L95&gt;=1,4,0))))))))</f>
        <v>4</v>
      </c>
      <c r="AC93" s="6">
        <f t="shared" si="26"/>
        <v>5</v>
      </c>
      <c r="AD93" s="7">
        <f t="shared" si="27"/>
        <v>7.4</v>
      </c>
    </row>
    <row r="94" spans="1:30" s="11" customFormat="1" x14ac:dyDescent="0.25">
      <c r="A94" s="11" t="s">
        <v>410</v>
      </c>
      <c r="B94" s="30" t="s">
        <v>14</v>
      </c>
      <c r="C94" s="30" t="s">
        <v>539</v>
      </c>
      <c r="D94" s="4">
        <f>ROUND(IF('Indicator Data'!G96=0,0,IF(LOG('Indicator Data'!G96)&gt;D$139,10,IF(LOG('Indicator Data'!G96)&lt;D$140,0,10-(D$139-LOG('Indicator Data'!G96))/(D$139-D$140)*10))),1)</f>
        <v>5</v>
      </c>
      <c r="E94" s="4" t="str">
        <f>IF('Indicator Data'!D96="No data","x",ROUND(IF(('Indicator Data'!D96)&gt;E$139,10,IF(('Indicator Data'!D96)&lt;E$140,0,10-(E$139-('Indicator Data'!D96))/(E$139-E$140)*10)),1))</f>
        <v>x</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3">
        <f t="shared" si="18"/>
        <v>0</v>
      </c>
      <c r="Q94" s="153">
        <f t="shared" si="19"/>
        <v>0</v>
      </c>
      <c r="R94" s="4">
        <f>IF('Indicator Data'!H96="No data","x",ROUND(IF('Indicator Data'!H96=0,0,IF('Indicator Data'!H96&gt;R$139,10,IF('Indicator Data'!H96&lt;R$140,0,10-(R$139-'Indicator Data'!H96)/(R$139-R$140)*10))),1))</f>
        <v>3</v>
      </c>
      <c r="S94" s="6" t="str">
        <f t="shared" si="20"/>
        <v>x</v>
      </c>
      <c r="T94" s="6">
        <f t="shared" si="21"/>
        <v>3</v>
      </c>
      <c r="U94" s="6">
        <f t="shared" si="22"/>
        <v>2.2999999999999998</v>
      </c>
      <c r="V94" s="6">
        <f t="shared" si="23"/>
        <v>1.5</v>
      </c>
      <c r="W94" s="14">
        <f t="shared" si="24"/>
        <v>2.2999999999999998</v>
      </c>
      <c r="X94" s="4">
        <f>ROUND(IF('Indicator Data'!M96=0,0,IF('Indicator Data'!M96&gt;X$139,10,IF('Indicator Data'!M96&lt;X$140,0,10-(X$139-'Indicator Data'!M96)/(X$139-X$140)*10))),1)</f>
        <v>10</v>
      </c>
      <c r="Y94" s="4">
        <f>ROUND(IF('Indicator Data'!N96=0,0,IF('Indicator Data'!N96&gt;Y$139,10,IF('Indicator Data'!N96&lt;Y$140,0,10-(Y$139-'Indicator Data'!N96)/(Y$139-Y$140)*10))),1)</f>
        <v>9.5</v>
      </c>
      <c r="Z94" s="6">
        <f t="shared" si="25"/>
        <v>9.8000000000000007</v>
      </c>
      <c r="AA94" s="6">
        <f>IF('Indicator Data'!K96=5,10,IF('Indicator Data'!K96=4,8,IF('Indicator Data'!K96=3,5,IF('Indicator Data'!K96=2,2,IF('Indicator Data'!K96=1,1,0)))))</f>
        <v>0</v>
      </c>
      <c r="AB94" s="191">
        <f>IF('Indicator Data'!L96="No data","x",IF('Indicator Data'!L96&gt;1000,10,IF('Indicator Data'!L96&gt;=500,9,IF('Indicator Data'!L96&gt;=240,8,IF('Indicator Data'!L96&gt;=120,7,IF('Indicator Data'!L96&gt;=60,6,IF('Indicator Data'!L96&gt;=20,5,IF('Indicator Data'!L96&gt;=1,4,0))))))))</f>
        <v>4</v>
      </c>
      <c r="AC94" s="6">
        <f t="shared" si="26"/>
        <v>4</v>
      </c>
      <c r="AD94" s="7">
        <f t="shared" si="27"/>
        <v>6.9</v>
      </c>
    </row>
    <row r="95" spans="1:30" s="11" customFormat="1" x14ac:dyDescent="0.25">
      <c r="A95" s="11" t="s">
        <v>411</v>
      </c>
      <c r="B95" s="30" t="s">
        <v>14</v>
      </c>
      <c r="C95" s="30" t="s">
        <v>540</v>
      </c>
      <c r="D95" s="4">
        <f>ROUND(IF('Indicator Data'!G97=0,0,IF(LOG('Indicator Data'!G97)&gt;D$139,10,IF(LOG('Indicator Data'!G97)&lt;D$140,0,10-(D$139-LOG('Indicator Data'!G97))/(D$139-D$140)*10))),1)</f>
        <v>5.7</v>
      </c>
      <c r="E95" s="4">
        <f>IF('Indicator Data'!D97="No data","x",ROUND(IF(('Indicator Data'!D97)&gt;E$139,10,IF(('Indicator Data'!D97)&lt;E$140,0,10-(E$139-('Indicator Data'!D97))/(E$139-E$140)*10)),1))</f>
        <v>1.9</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3">
        <f t="shared" si="18"/>
        <v>0</v>
      </c>
      <c r="Q95" s="153">
        <f t="shared" si="19"/>
        <v>0</v>
      </c>
      <c r="R95" s="4">
        <f>IF('Indicator Data'!H97="No data","x",ROUND(IF('Indicator Data'!H97=0,0,IF('Indicator Data'!H97&gt;R$139,10,IF('Indicator Data'!H97&lt;R$140,0,10-(R$139-'Indicator Data'!H97)/(R$139-R$140)*10))),1))</f>
        <v>1</v>
      </c>
      <c r="S95" s="6">
        <f t="shared" si="20"/>
        <v>1.9</v>
      </c>
      <c r="T95" s="6">
        <f t="shared" si="21"/>
        <v>3.6</v>
      </c>
      <c r="U95" s="6">
        <f t="shared" si="22"/>
        <v>6.2</v>
      </c>
      <c r="V95" s="6">
        <f t="shared" si="23"/>
        <v>0.5</v>
      </c>
      <c r="W95" s="14">
        <f t="shared" si="24"/>
        <v>3.4</v>
      </c>
      <c r="X95" s="4">
        <f>ROUND(IF('Indicator Data'!M97=0,0,IF('Indicator Data'!M97&gt;X$139,10,IF('Indicator Data'!M97&lt;X$140,0,10-(X$139-'Indicator Data'!M97)/(X$139-X$140)*10))),1)</f>
        <v>10</v>
      </c>
      <c r="Y95" s="4">
        <f>ROUND(IF('Indicator Data'!N97=0,0,IF('Indicator Data'!N97&gt;Y$139,10,IF('Indicator Data'!N97&lt;Y$140,0,10-(Y$139-'Indicator Data'!N97)/(Y$139-Y$140)*10))),1)</f>
        <v>9.5</v>
      </c>
      <c r="Z95" s="6">
        <f t="shared" si="25"/>
        <v>9.8000000000000007</v>
      </c>
      <c r="AA95" s="6">
        <f>IF('Indicator Data'!K97=5,10,IF('Indicator Data'!K97=4,8,IF('Indicator Data'!K97=3,5,IF('Indicator Data'!K97=2,2,IF('Indicator Data'!K97=1,1,0)))))</f>
        <v>10</v>
      </c>
      <c r="AB95" s="191">
        <f>IF('Indicator Data'!L97="No data","x",IF('Indicator Data'!L97&gt;1000,10,IF('Indicator Data'!L97&gt;=500,9,IF('Indicator Data'!L97&gt;=240,8,IF('Indicator Data'!L97&gt;=120,7,IF('Indicator Data'!L97&gt;=60,6,IF('Indicator Data'!L97&gt;=20,5,IF('Indicator Data'!L97&gt;=1,4,0))))))))</f>
        <v>7</v>
      </c>
      <c r="AC95" s="6">
        <f t="shared" si="26"/>
        <v>10</v>
      </c>
      <c r="AD95" s="7">
        <f t="shared" si="27"/>
        <v>10</v>
      </c>
    </row>
    <row r="96" spans="1:30" s="11" customFormat="1" x14ac:dyDescent="0.25">
      <c r="A96" s="11" t="s">
        <v>412</v>
      </c>
      <c r="B96" s="30" t="s">
        <v>14</v>
      </c>
      <c r="C96" s="30" t="s">
        <v>541</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3">
        <f t="shared" si="18"/>
        <v>0</v>
      </c>
      <c r="Q96" s="153">
        <f t="shared" si="19"/>
        <v>0</v>
      </c>
      <c r="R96" s="4">
        <f>IF('Indicator Data'!H98="No data","x",ROUND(IF('Indicator Data'!H98=0,0,IF('Indicator Data'!H98&gt;R$139,10,IF('Indicator Data'!H98&lt;R$140,0,10-(R$139-'Indicator Data'!H98)/(R$139-R$140)*10))),1))</f>
        <v>2</v>
      </c>
      <c r="S96" s="6" t="str">
        <f t="shared" si="20"/>
        <v>x</v>
      </c>
      <c r="T96" s="6">
        <f t="shared" si="21"/>
        <v>6.5</v>
      </c>
      <c r="U96" s="6">
        <f t="shared" si="22"/>
        <v>6.2</v>
      </c>
      <c r="V96" s="6">
        <f t="shared" si="23"/>
        <v>1</v>
      </c>
      <c r="W96" s="14">
        <f t="shared" si="24"/>
        <v>5</v>
      </c>
      <c r="X96" s="4">
        <f>ROUND(IF('Indicator Data'!M98=0,0,IF('Indicator Data'!M98&gt;X$139,10,IF('Indicator Data'!M98&lt;X$140,0,10-(X$139-'Indicator Data'!M98)/(X$139-X$140)*10))),1)</f>
        <v>10</v>
      </c>
      <c r="Y96" s="4">
        <f>ROUND(IF('Indicator Data'!N98=0,0,IF('Indicator Data'!N98&gt;Y$139,10,IF('Indicator Data'!N98&lt;Y$140,0,10-(Y$139-'Indicator Data'!N98)/(Y$139-Y$140)*10))),1)</f>
        <v>9.5</v>
      </c>
      <c r="Z96" s="6">
        <f t="shared" si="25"/>
        <v>9.8000000000000007</v>
      </c>
      <c r="AA96" s="6">
        <f>IF('Indicator Data'!K98=5,10,IF('Indicator Data'!K98=4,8,IF('Indicator Data'!K98=3,5,IF('Indicator Data'!K98=2,2,IF('Indicator Data'!K98=1,1,0)))))</f>
        <v>5</v>
      </c>
      <c r="AB96" s="191">
        <f>IF('Indicator Data'!L98="No data","x",IF('Indicator Data'!L98&gt;1000,10,IF('Indicator Data'!L98&gt;=500,9,IF('Indicator Data'!L98&gt;=240,8,IF('Indicator Data'!L98&gt;=120,7,IF('Indicator Data'!L98&gt;=60,6,IF('Indicator Data'!L98&gt;=20,5,IF('Indicator Data'!L98&gt;=1,4,0))))))))</f>
        <v>6</v>
      </c>
      <c r="AC96" s="6">
        <f t="shared" si="26"/>
        <v>6</v>
      </c>
      <c r="AD96" s="7">
        <f t="shared" si="27"/>
        <v>7.9</v>
      </c>
    </row>
    <row r="97" spans="1:30" s="11" customFormat="1" x14ac:dyDescent="0.25">
      <c r="A97" s="11" t="s">
        <v>413</v>
      </c>
      <c r="B97" s="30" t="s">
        <v>14</v>
      </c>
      <c r="C97" s="30" t="s">
        <v>542</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0.6</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3">
        <f t="shared" si="18"/>
        <v>0</v>
      </c>
      <c r="Q97" s="153">
        <f t="shared" si="19"/>
        <v>0</v>
      </c>
      <c r="R97" s="4">
        <f>IF('Indicator Data'!H99="No data","x",ROUND(IF('Indicator Data'!H99=0,0,IF('Indicator Data'!H99&gt;R$139,10,IF('Indicator Data'!H99&lt;R$140,0,10-(R$139-'Indicator Data'!H99)/(R$139-R$140)*10))),1))</f>
        <v>3.7</v>
      </c>
      <c r="S97" s="6">
        <f t="shared" si="20"/>
        <v>0.6</v>
      </c>
      <c r="T97" s="6">
        <f t="shared" si="21"/>
        <v>8.6</v>
      </c>
      <c r="U97" s="6">
        <f t="shared" si="22"/>
        <v>3.3</v>
      </c>
      <c r="V97" s="6">
        <f t="shared" si="23"/>
        <v>1.9</v>
      </c>
      <c r="W97" s="14">
        <f t="shared" si="24"/>
        <v>4.5</v>
      </c>
      <c r="X97" s="4">
        <f>ROUND(IF('Indicator Data'!M99=0,0,IF('Indicator Data'!M99&gt;X$139,10,IF('Indicator Data'!M99&lt;X$140,0,10-(X$139-'Indicator Data'!M99)/(X$139-X$140)*10))),1)</f>
        <v>10</v>
      </c>
      <c r="Y97" s="4">
        <f>ROUND(IF('Indicator Data'!N99=0,0,IF('Indicator Data'!N99&gt;Y$139,10,IF('Indicator Data'!N99&lt;Y$140,0,10-(Y$139-'Indicator Data'!N99)/(Y$139-Y$140)*10))),1)</f>
        <v>9.5</v>
      </c>
      <c r="Z97" s="6">
        <f t="shared" si="25"/>
        <v>9.8000000000000007</v>
      </c>
      <c r="AA97" s="6">
        <f>IF('Indicator Data'!K99=5,10,IF('Indicator Data'!K99=4,8,IF('Indicator Data'!K99=3,5,IF('Indicator Data'!K99=2,2,IF('Indicator Data'!K99=1,1,0)))))</f>
        <v>0</v>
      </c>
      <c r="AB97" s="191">
        <f>IF('Indicator Data'!L99="No data","x",IF('Indicator Data'!L99&gt;1000,10,IF('Indicator Data'!L99&gt;=500,9,IF('Indicator Data'!L99&gt;=240,8,IF('Indicator Data'!L99&gt;=120,7,IF('Indicator Data'!L99&gt;=60,6,IF('Indicator Data'!L99&gt;=20,5,IF('Indicator Data'!L99&gt;=1,4,0))))))))</f>
        <v>6</v>
      </c>
      <c r="AC97" s="6">
        <f t="shared" si="26"/>
        <v>6</v>
      </c>
      <c r="AD97" s="7">
        <f t="shared" si="27"/>
        <v>7.9</v>
      </c>
    </row>
    <row r="98" spans="1:30" s="11" customFormat="1" x14ac:dyDescent="0.25">
      <c r="A98" s="11" t="s">
        <v>414</v>
      </c>
      <c r="B98" s="30" t="s">
        <v>14</v>
      </c>
      <c r="C98" s="30" t="s">
        <v>543</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3">
        <f t="shared" si="18"/>
        <v>0</v>
      </c>
      <c r="Q98" s="153">
        <f t="shared" si="19"/>
        <v>0</v>
      </c>
      <c r="R98" s="4">
        <f>IF('Indicator Data'!H100="No data","x",ROUND(IF('Indicator Data'!H100=0,0,IF('Indicator Data'!H100&gt;R$139,10,IF('Indicator Data'!H100&lt;R$140,0,10-(R$139-'Indicator Data'!H100)/(R$139-R$140)*10))),1))</f>
        <v>3.7</v>
      </c>
      <c r="S98" s="6">
        <f t="shared" si="20"/>
        <v>0</v>
      </c>
      <c r="T98" s="6">
        <f t="shared" si="21"/>
        <v>6.9</v>
      </c>
      <c r="U98" s="6">
        <f t="shared" si="22"/>
        <v>5.7</v>
      </c>
      <c r="V98" s="6">
        <f t="shared" si="23"/>
        <v>1.9</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9.5</v>
      </c>
      <c r="Z98" s="6">
        <f t="shared" si="25"/>
        <v>9.8000000000000007</v>
      </c>
      <c r="AA98" s="6">
        <f>IF('Indicator Data'!K100=5,10,IF('Indicator Data'!K100=4,8,IF('Indicator Data'!K100=3,5,IF('Indicator Data'!K100=2,2,IF('Indicator Data'!K100=1,1,0)))))</f>
        <v>5</v>
      </c>
      <c r="AB98" s="191">
        <f>IF('Indicator Data'!L100="No data","x",IF('Indicator Data'!L100&gt;1000,10,IF('Indicator Data'!L100&gt;=500,9,IF('Indicator Data'!L100&gt;=240,8,IF('Indicator Data'!L100&gt;=120,7,IF('Indicator Data'!L100&gt;=60,6,IF('Indicator Data'!L100&gt;=20,5,IF('Indicator Data'!L100&gt;=1,4,0))))))))</f>
        <v>7</v>
      </c>
      <c r="AC98" s="6">
        <f t="shared" si="26"/>
        <v>7</v>
      </c>
      <c r="AD98" s="7">
        <f t="shared" si="27"/>
        <v>8.4</v>
      </c>
    </row>
    <row r="99" spans="1:30" s="11" customFormat="1" x14ac:dyDescent="0.25">
      <c r="A99" s="11" t="s">
        <v>415</v>
      </c>
      <c r="B99" s="30" t="s">
        <v>14</v>
      </c>
      <c r="C99" s="30" t="s">
        <v>544</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5.6</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3">
        <f t="shared" si="18"/>
        <v>0</v>
      </c>
      <c r="Q99" s="153">
        <f t="shared" si="19"/>
        <v>0</v>
      </c>
      <c r="R99" s="4">
        <f>IF('Indicator Data'!H101="No data","x",ROUND(IF('Indicator Data'!H101=0,0,IF('Indicator Data'!H101&gt;R$139,10,IF('Indicator Data'!H101&lt;R$140,0,10-(R$139-'Indicator Data'!H101)/(R$139-R$140)*10))),1))</f>
        <v>3.7</v>
      </c>
      <c r="S99" s="6">
        <f t="shared" si="20"/>
        <v>5.6</v>
      </c>
      <c r="T99" s="6">
        <f t="shared" si="21"/>
        <v>9.1999999999999993</v>
      </c>
      <c r="U99" s="6">
        <f t="shared" si="22"/>
        <v>5.3</v>
      </c>
      <c r="V99" s="6">
        <f t="shared" si="23"/>
        <v>1.9</v>
      </c>
      <c r="W99" s="14">
        <f t="shared" si="24"/>
        <v>6.2</v>
      </c>
      <c r="X99" s="4">
        <f>ROUND(IF('Indicator Data'!M101=0,0,IF('Indicator Data'!M101&gt;X$139,10,IF('Indicator Data'!M101&lt;X$140,0,10-(X$139-'Indicator Data'!M101)/(X$139-X$140)*10))),1)</f>
        <v>10</v>
      </c>
      <c r="Y99" s="4">
        <f>ROUND(IF('Indicator Data'!N101=0,0,IF('Indicator Data'!N101&gt;Y$139,10,IF('Indicator Data'!N101&lt;Y$140,0,10-(Y$139-'Indicator Data'!N101)/(Y$139-Y$140)*10))),1)</f>
        <v>9.5</v>
      </c>
      <c r="Z99" s="6">
        <f t="shared" si="25"/>
        <v>9.8000000000000007</v>
      </c>
      <c r="AA99" s="6">
        <f>IF('Indicator Data'!K101=5,10,IF('Indicator Data'!K101=4,8,IF('Indicator Data'!K101=3,5,IF('Indicator Data'!K101=2,2,IF('Indicator Data'!K101=1,1,0)))))</f>
        <v>10</v>
      </c>
      <c r="AB99" s="191">
        <f>IF('Indicator Data'!L101="No data","x",IF('Indicator Data'!L101&gt;1000,10,IF('Indicator Data'!L101&gt;=500,9,IF('Indicator Data'!L101&gt;=240,8,IF('Indicator Data'!L101&gt;=120,7,IF('Indicator Data'!L101&gt;=60,6,IF('Indicator Data'!L101&gt;=20,5,IF('Indicator Data'!L101&gt;=1,4,0))))))))</f>
        <v>6</v>
      </c>
      <c r="AC99" s="6">
        <f t="shared" si="26"/>
        <v>10</v>
      </c>
      <c r="AD99" s="7">
        <f t="shared" si="27"/>
        <v>10</v>
      </c>
    </row>
    <row r="100" spans="1:30" s="11" customFormat="1" x14ac:dyDescent="0.25">
      <c r="A100" s="11" t="s">
        <v>416</v>
      </c>
      <c r="B100" s="30" t="s">
        <v>14</v>
      </c>
      <c r="C100" s="30" t="s">
        <v>545</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2.5</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3">
        <f t="shared" si="18"/>
        <v>0</v>
      </c>
      <c r="Q100" s="153">
        <f t="shared" si="19"/>
        <v>0</v>
      </c>
      <c r="R100" s="4">
        <f>IF('Indicator Data'!H102="No data","x",ROUND(IF('Indicator Data'!H102=0,0,IF('Indicator Data'!H102&gt;R$139,10,IF('Indicator Data'!H102&lt;R$140,0,10-(R$139-'Indicator Data'!H102)/(R$139-R$140)*10))),1))</f>
        <v>2</v>
      </c>
      <c r="S100" s="6">
        <f t="shared" si="20"/>
        <v>2.5</v>
      </c>
      <c r="T100" s="6">
        <f t="shared" si="21"/>
        <v>7.6</v>
      </c>
      <c r="U100" s="6">
        <f t="shared" si="22"/>
        <v>7</v>
      </c>
      <c r="V100" s="6">
        <f t="shared" si="23"/>
        <v>1</v>
      </c>
      <c r="W100" s="14">
        <f t="shared" si="24"/>
        <v>5.2</v>
      </c>
      <c r="X100" s="4">
        <f>ROUND(IF('Indicator Data'!M102=0,0,IF('Indicator Data'!M102&gt;X$139,10,IF('Indicator Data'!M102&lt;X$140,0,10-(X$139-'Indicator Data'!M102)/(X$139-X$140)*10))),1)</f>
        <v>10</v>
      </c>
      <c r="Y100" s="4">
        <f>ROUND(IF('Indicator Data'!N102=0,0,IF('Indicator Data'!N102&gt;Y$139,10,IF('Indicator Data'!N102&lt;Y$140,0,10-(Y$139-'Indicator Data'!N102)/(Y$139-Y$140)*10))),1)</f>
        <v>9.5</v>
      </c>
      <c r="Z100" s="6">
        <f t="shared" si="25"/>
        <v>9.8000000000000007</v>
      </c>
      <c r="AA100" s="6">
        <f>IF('Indicator Data'!K102=5,10,IF('Indicator Data'!K102=4,8,IF('Indicator Data'!K102=3,5,IF('Indicator Data'!K102=2,2,IF('Indicator Data'!K102=1,1,0)))))</f>
        <v>0</v>
      </c>
      <c r="AB100" s="191">
        <f>IF('Indicator Data'!L102="No data","x",IF('Indicator Data'!L102&gt;1000,10,IF('Indicator Data'!L102&gt;=500,9,IF('Indicator Data'!L102&gt;=240,8,IF('Indicator Data'!L102&gt;=120,7,IF('Indicator Data'!L102&gt;=60,6,IF('Indicator Data'!L102&gt;=20,5,IF('Indicator Data'!L102&gt;=1,4,0))))))))</f>
        <v>10</v>
      </c>
      <c r="AC100" s="6">
        <f t="shared" si="26"/>
        <v>10</v>
      </c>
      <c r="AD100" s="7">
        <f t="shared" si="27"/>
        <v>10</v>
      </c>
    </row>
    <row r="101" spans="1:30" s="11" customFormat="1" x14ac:dyDescent="0.25">
      <c r="A101" s="11" t="s">
        <v>418</v>
      </c>
      <c r="B101" s="30" t="s">
        <v>16</v>
      </c>
      <c r="C101" s="30" t="s">
        <v>547</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0.9</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9.3000000000000007</v>
      </c>
      <c r="K101" s="58">
        <f>'Indicator Data'!G103/'Indicator Data'!$BC103</f>
        <v>0</v>
      </c>
      <c r="L101" s="58">
        <f>'Indicator Data'!I103/'Indicator Data'!$BD103</f>
        <v>3.3217095479059519E-3</v>
      </c>
      <c r="M101" s="4">
        <f t="shared" si="16"/>
        <v>0</v>
      </c>
      <c r="N101" s="4">
        <f t="shared" si="17"/>
        <v>1.1000000000000001</v>
      </c>
      <c r="O101" s="4">
        <f>ROUND(IF('Indicator Data'!J103=0,0,IF('Indicator Data'!J103&gt;O$139,10,IF('Indicator Data'!J103&lt;O$140,0,10-(O$139-'Indicator Data'!J103)/(O$139-O$140)*10))),1)</f>
        <v>2.9</v>
      </c>
      <c r="P101" s="153">
        <f t="shared" si="18"/>
        <v>6.9</v>
      </c>
      <c r="Q101" s="153">
        <f t="shared" si="19"/>
        <v>4.9000000000000004</v>
      </c>
      <c r="R101" s="4">
        <f>IF('Indicator Data'!H103="No data","x",ROUND(IF('Indicator Data'!H103=0,0,IF('Indicator Data'!H103&gt;R$139,10,IF('Indicator Data'!H103&lt;R$140,0,10-(R$139-'Indicator Data'!H103)/(R$139-R$140)*10))),1))</f>
        <v>8.6999999999999993</v>
      </c>
      <c r="S101" s="6">
        <f t="shared" si="20"/>
        <v>0.9</v>
      </c>
      <c r="T101" s="6">
        <f t="shared" si="21"/>
        <v>0</v>
      </c>
      <c r="U101" s="6">
        <f t="shared" si="22"/>
        <v>0.8</v>
      </c>
      <c r="V101" s="6">
        <f t="shared" si="23"/>
        <v>6.8</v>
      </c>
      <c r="W101" s="14">
        <f t="shared" si="24"/>
        <v>2.7</v>
      </c>
      <c r="X101" s="4">
        <f>ROUND(IF('Indicator Data'!M103=0,0,IF('Indicator Data'!M103&gt;X$139,10,IF('Indicator Data'!M103&lt;X$140,0,10-(X$139-'Indicator Data'!M103)/(X$139-X$140)*10))),1)</f>
        <v>7</v>
      </c>
      <c r="Y101" s="4">
        <f>ROUND(IF('Indicator Data'!N103=0,0,IF('Indicator Data'!N103&gt;Y$139,10,IF('Indicator Data'!N103&lt;Y$140,0,10-(Y$139-'Indicator Data'!N103)/(Y$139-Y$140)*10))),1)</f>
        <v>0.2</v>
      </c>
      <c r="Z101" s="6">
        <f t="shared" si="25"/>
        <v>4.4000000000000004</v>
      </c>
      <c r="AA101" s="6">
        <f>IF('Indicator Data'!K103=5,10,IF('Indicator Data'!K103=4,8,IF('Indicator Data'!K103=3,5,IF('Indicator Data'!K103=2,2,IF('Indicator Data'!K103=1,1,0)))))</f>
        <v>0</v>
      </c>
      <c r="AB101" s="191">
        <f>IF('Indicator Data'!L103="No data","x",IF('Indicator Data'!L103&gt;1000,10,IF('Indicator Data'!L103&gt;=500,9,IF('Indicator Data'!L103&gt;=240,8,IF('Indicator Data'!L103&gt;=120,7,IF('Indicator Data'!L103&gt;=60,6,IF('Indicator Data'!L103&gt;=20,5,IF('Indicator Data'!L103&gt;=1,4,0))))))))</f>
        <v>0</v>
      </c>
      <c r="AC101" s="6">
        <f t="shared" si="26"/>
        <v>0</v>
      </c>
      <c r="AD101" s="7">
        <f t="shared" si="27"/>
        <v>2.2000000000000002</v>
      </c>
    </row>
    <row r="102" spans="1:30" s="11" customFormat="1" x14ac:dyDescent="0.25">
      <c r="A102" s="11" t="s">
        <v>417</v>
      </c>
      <c r="B102" s="30" t="s">
        <v>16</v>
      </c>
      <c r="C102" s="30" t="s">
        <v>546</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2.8</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9.3000000000000007</v>
      </c>
      <c r="K102" s="58">
        <f>'Indicator Data'!G104/'Indicator Data'!$BC104</f>
        <v>1.1442865609632153E-3</v>
      </c>
      <c r="L102" s="58">
        <f>'Indicator Data'!I104/'Indicator Data'!$BD104</f>
        <v>3.3217095479059519E-3</v>
      </c>
      <c r="M102" s="4">
        <f t="shared" si="16"/>
        <v>0.8</v>
      </c>
      <c r="N102" s="4">
        <f t="shared" si="17"/>
        <v>1.1000000000000001</v>
      </c>
      <c r="O102" s="4">
        <f>ROUND(IF('Indicator Data'!J104=0,0,IF('Indicator Data'!J104&gt;O$139,10,IF('Indicator Data'!J104&lt;O$140,0,10-(O$139-'Indicator Data'!J104)/(O$139-O$140)*10))),1)</f>
        <v>2.9</v>
      </c>
      <c r="P102" s="153">
        <f t="shared" si="18"/>
        <v>6.9</v>
      </c>
      <c r="Q102" s="153">
        <f t="shared" si="19"/>
        <v>4.9000000000000004</v>
      </c>
      <c r="R102" s="4">
        <f>IF('Indicator Data'!H104="No data","x",ROUND(IF('Indicator Data'!H104=0,0,IF('Indicator Data'!H104&gt;R$139,10,IF('Indicator Data'!H104&lt;R$140,0,10-(R$139-'Indicator Data'!H104)/(R$139-R$140)*10))),1))</f>
        <v>6.7</v>
      </c>
      <c r="S102" s="6">
        <f t="shared" si="20"/>
        <v>2.8</v>
      </c>
      <c r="T102" s="6">
        <f t="shared" si="21"/>
        <v>2.7</v>
      </c>
      <c r="U102" s="6">
        <f t="shared" si="22"/>
        <v>2.4</v>
      </c>
      <c r="V102" s="6">
        <f t="shared" si="23"/>
        <v>5.8</v>
      </c>
      <c r="W102" s="14">
        <f t="shared" si="24"/>
        <v>3.6</v>
      </c>
      <c r="X102" s="4">
        <f>ROUND(IF('Indicator Data'!M104=0,0,IF('Indicator Data'!M104&gt;X$139,10,IF('Indicator Data'!M104&lt;X$140,0,10-(X$139-'Indicator Data'!M104)/(X$139-X$140)*10))),1)</f>
        <v>7</v>
      </c>
      <c r="Y102" s="4">
        <f>ROUND(IF('Indicator Data'!N104=0,0,IF('Indicator Data'!N104&gt;Y$139,10,IF('Indicator Data'!N104&lt;Y$140,0,10-(Y$139-'Indicator Data'!N104)/(Y$139-Y$140)*10))),1)</f>
        <v>0.2</v>
      </c>
      <c r="Z102" s="6">
        <f t="shared" si="25"/>
        <v>4.4000000000000004</v>
      </c>
      <c r="AA102" s="6">
        <f>IF('Indicator Data'!K104=5,10,IF('Indicator Data'!K104=4,8,IF('Indicator Data'!K104=3,5,IF('Indicator Data'!K104=2,2,IF('Indicator Data'!K104=1,1,0)))))</f>
        <v>0</v>
      </c>
      <c r="AB102" s="191">
        <f>IF('Indicator Data'!L104="No data","x",IF('Indicator Data'!L104&gt;1000,10,IF('Indicator Data'!L104&gt;=500,9,IF('Indicator Data'!L104&gt;=240,8,IF('Indicator Data'!L104&gt;=120,7,IF('Indicator Data'!L104&gt;=60,6,IF('Indicator Data'!L104&gt;=20,5,IF('Indicator Data'!L104&gt;=1,4,0))))))))</f>
        <v>0</v>
      </c>
      <c r="AC102" s="6">
        <f t="shared" si="26"/>
        <v>0</v>
      </c>
      <c r="AD102" s="7">
        <f t="shared" si="27"/>
        <v>2.2000000000000002</v>
      </c>
    </row>
    <row r="103" spans="1:30" s="11" customFormat="1" x14ac:dyDescent="0.25">
      <c r="A103" s="11" t="s">
        <v>419</v>
      </c>
      <c r="B103" s="30" t="s">
        <v>16</v>
      </c>
      <c r="C103" s="30" t="s">
        <v>548</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2.2000000000000002</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9.3000000000000007</v>
      </c>
      <c r="K103" s="58">
        <f>'Indicator Data'!G105/'Indicator Data'!$BC105</f>
        <v>4.4079357423187663E-3</v>
      </c>
      <c r="L103" s="58">
        <f>'Indicator Data'!I105/'Indicator Data'!$BD105</f>
        <v>3.3217095479059519E-3</v>
      </c>
      <c r="M103" s="4">
        <f t="shared" si="16"/>
        <v>2.9</v>
      </c>
      <c r="N103" s="4">
        <f t="shared" si="17"/>
        <v>1.1000000000000001</v>
      </c>
      <c r="O103" s="4">
        <f>ROUND(IF('Indicator Data'!J105=0,0,IF('Indicator Data'!J105&gt;O$139,10,IF('Indicator Data'!J105&lt;O$140,0,10-(O$139-'Indicator Data'!J105)/(O$139-O$140)*10))),1)</f>
        <v>2.9</v>
      </c>
      <c r="P103" s="153">
        <f t="shared" si="18"/>
        <v>6.9</v>
      </c>
      <c r="Q103" s="153">
        <f t="shared" si="19"/>
        <v>4.9000000000000004</v>
      </c>
      <c r="R103" s="4">
        <f>IF('Indicator Data'!H105="No data","x",ROUND(IF('Indicator Data'!H105=0,0,IF('Indicator Data'!H105&gt;R$139,10,IF('Indicator Data'!H105&lt;R$140,0,10-(R$139-'Indicator Data'!H105)/(R$139-R$140)*10))),1))</f>
        <v>6.7</v>
      </c>
      <c r="S103" s="6">
        <f t="shared" si="20"/>
        <v>2.2000000000000002</v>
      </c>
      <c r="T103" s="6">
        <f t="shared" si="21"/>
        <v>4.0999999999999996</v>
      </c>
      <c r="U103" s="6">
        <f t="shared" si="22"/>
        <v>3.7</v>
      </c>
      <c r="V103" s="6">
        <f t="shared" si="23"/>
        <v>5.8</v>
      </c>
      <c r="W103" s="14">
        <f t="shared" si="24"/>
        <v>4.0999999999999996</v>
      </c>
      <c r="X103" s="4">
        <f>ROUND(IF('Indicator Data'!M105=0,0,IF('Indicator Data'!M105&gt;X$139,10,IF('Indicator Data'!M105&lt;X$140,0,10-(X$139-'Indicator Data'!M105)/(X$139-X$140)*10))),1)</f>
        <v>7</v>
      </c>
      <c r="Y103" s="4">
        <f>ROUND(IF('Indicator Data'!N105=0,0,IF('Indicator Data'!N105&gt;Y$139,10,IF('Indicator Data'!N105&lt;Y$140,0,10-(Y$139-'Indicator Data'!N105)/(Y$139-Y$140)*10))),1)</f>
        <v>0.2</v>
      </c>
      <c r="Z103" s="6">
        <f t="shared" si="25"/>
        <v>4.4000000000000004</v>
      </c>
      <c r="AA103" s="6">
        <f>IF('Indicator Data'!K105=5,10,IF('Indicator Data'!K105=4,8,IF('Indicator Data'!K105=3,5,IF('Indicator Data'!K105=2,2,IF('Indicator Data'!K105=1,1,0)))))</f>
        <v>0</v>
      </c>
      <c r="AB103" s="191">
        <f>IF('Indicator Data'!L105="No data","x",IF('Indicator Data'!L105&gt;1000,10,IF('Indicator Data'!L105&gt;=500,9,IF('Indicator Data'!L105&gt;=240,8,IF('Indicator Data'!L105&gt;=120,7,IF('Indicator Data'!L105&gt;=60,6,IF('Indicator Data'!L105&gt;=20,5,IF('Indicator Data'!L105&gt;=1,4,0))))))))</f>
        <v>0</v>
      </c>
      <c r="AC103" s="6">
        <f t="shared" si="26"/>
        <v>0</v>
      </c>
      <c r="AD103" s="7">
        <f t="shared" si="27"/>
        <v>2.2000000000000002</v>
      </c>
    </row>
    <row r="104" spans="1:30" s="11" customFormat="1" x14ac:dyDescent="0.25">
      <c r="A104" s="11" t="s">
        <v>420</v>
      </c>
      <c r="B104" s="30" t="s">
        <v>16</v>
      </c>
      <c r="C104" s="30" t="s">
        <v>549</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2.1</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9.3000000000000007</v>
      </c>
      <c r="K104" s="58">
        <f>'Indicator Data'!G106/'Indicator Data'!$BC106</f>
        <v>3.2801147588198722E-3</v>
      </c>
      <c r="L104" s="58">
        <f>'Indicator Data'!I106/'Indicator Data'!$BD106</f>
        <v>3.3217095479059519E-3</v>
      </c>
      <c r="M104" s="4">
        <f t="shared" si="16"/>
        <v>2.2000000000000002</v>
      </c>
      <c r="N104" s="4">
        <f t="shared" si="17"/>
        <v>1.1000000000000001</v>
      </c>
      <c r="O104" s="4">
        <f>ROUND(IF('Indicator Data'!J106=0,0,IF('Indicator Data'!J106&gt;O$139,10,IF('Indicator Data'!J106&lt;O$140,0,10-(O$139-'Indicator Data'!J106)/(O$139-O$140)*10))),1)</f>
        <v>2.9</v>
      </c>
      <c r="P104" s="153">
        <f t="shared" si="18"/>
        <v>6.9</v>
      </c>
      <c r="Q104" s="153">
        <f t="shared" si="19"/>
        <v>4.9000000000000004</v>
      </c>
      <c r="R104" s="4">
        <f>IF('Indicator Data'!H106="No data","x",ROUND(IF('Indicator Data'!H106=0,0,IF('Indicator Data'!H106&gt;R$139,10,IF('Indicator Data'!H106&lt;R$140,0,10-(R$139-'Indicator Data'!H106)/(R$139-R$140)*10))),1))</f>
        <v>5.7</v>
      </c>
      <c r="S104" s="6">
        <f t="shared" si="20"/>
        <v>2.1</v>
      </c>
      <c r="T104" s="6">
        <f t="shared" si="21"/>
        <v>3.4</v>
      </c>
      <c r="U104" s="6">
        <f t="shared" si="22"/>
        <v>4.7</v>
      </c>
      <c r="V104" s="6">
        <f t="shared" si="23"/>
        <v>5.3</v>
      </c>
      <c r="W104" s="14">
        <f t="shared" si="24"/>
        <v>4</v>
      </c>
      <c r="X104" s="4">
        <f>ROUND(IF('Indicator Data'!M106=0,0,IF('Indicator Data'!M106&gt;X$139,10,IF('Indicator Data'!M106&lt;X$140,0,10-(X$139-'Indicator Data'!M106)/(X$139-X$140)*10))),1)</f>
        <v>7</v>
      </c>
      <c r="Y104" s="4">
        <f>ROUND(IF('Indicator Data'!N106=0,0,IF('Indicator Data'!N106&gt;Y$139,10,IF('Indicator Data'!N106&lt;Y$140,0,10-(Y$139-'Indicator Data'!N106)/(Y$139-Y$140)*10))),1)</f>
        <v>0.2</v>
      </c>
      <c r="Z104" s="6">
        <f t="shared" si="25"/>
        <v>4.4000000000000004</v>
      </c>
      <c r="AA104" s="6">
        <f>IF('Indicator Data'!K106=5,10,IF('Indicator Data'!K106=4,8,IF('Indicator Data'!K106=3,5,IF('Indicator Data'!K106=2,2,IF('Indicator Data'!K106=1,1,0)))))</f>
        <v>0</v>
      </c>
      <c r="AB104" s="191">
        <f>IF('Indicator Data'!L106="No data","x",IF('Indicator Data'!L106&gt;1000,10,IF('Indicator Data'!L106&gt;=500,9,IF('Indicator Data'!L106&gt;=240,8,IF('Indicator Data'!L106&gt;=120,7,IF('Indicator Data'!L106&gt;=60,6,IF('Indicator Data'!L106&gt;=20,5,IF('Indicator Data'!L106&gt;=1,4,0))))))))</f>
        <v>0</v>
      </c>
      <c r="AC104" s="6">
        <f t="shared" si="26"/>
        <v>0</v>
      </c>
      <c r="AD104" s="7">
        <f t="shared" si="27"/>
        <v>2.2000000000000002</v>
      </c>
    </row>
    <row r="105" spans="1:30" s="11" customFormat="1" x14ac:dyDescent="0.25">
      <c r="A105" s="11" t="s">
        <v>423</v>
      </c>
      <c r="B105" s="30" t="s">
        <v>16</v>
      </c>
      <c r="C105" s="30" t="s">
        <v>552</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2.2000000000000002</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9.3000000000000007</v>
      </c>
      <c r="K105" s="58">
        <f>'Indicator Data'!G107/'Indicator Data'!$BC107</f>
        <v>4.1426308488896023E-3</v>
      </c>
      <c r="L105" s="58">
        <f>'Indicator Data'!I107/'Indicator Data'!$BD107</f>
        <v>3.3217095479059519E-3</v>
      </c>
      <c r="M105" s="4">
        <f t="shared" si="16"/>
        <v>2.8</v>
      </c>
      <c r="N105" s="4">
        <f t="shared" si="17"/>
        <v>1.1000000000000001</v>
      </c>
      <c r="O105" s="4">
        <f>ROUND(IF('Indicator Data'!J107=0,0,IF('Indicator Data'!J107&gt;O$139,10,IF('Indicator Data'!J107&lt;O$140,0,10-(O$139-'Indicator Data'!J107)/(O$139-O$140)*10))),1)</f>
        <v>2.9</v>
      </c>
      <c r="P105" s="153">
        <f t="shared" si="18"/>
        <v>6.9</v>
      </c>
      <c r="Q105" s="153">
        <f t="shared" si="19"/>
        <v>4.9000000000000004</v>
      </c>
      <c r="R105" s="4">
        <f>IF('Indicator Data'!H107="No data","x",ROUND(IF('Indicator Data'!H107=0,0,IF('Indicator Data'!H107&gt;R$139,10,IF('Indicator Data'!H107&lt;R$140,0,10-(R$139-'Indicator Data'!H107)/(R$139-R$140)*10))),1))</f>
        <v>3.7</v>
      </c>
      <c r="S105" s="6">
        <f t="shared" si="20"/>
        <v>2.2000000000000002</v>
      </c>
      <c r="T105" s="6">
        <f t="shared" si="21"/>
        <v>4.3</v>
      </c>
      <c r="U105" s="6">
        <f t="shared" si="22"/>
        <v>4</v>
      </c>
      <c r="V105" s="6">
        <f t="shared" si="23"/>
        <v>4.3</v>
      </c>
      <c r="W105" s="14">
        <f t="shared" si="24"/>
        <v>3.7</v>
      </c>
      <c r="X105" s="4">
        <f>ROUND(IF('Indicator Data'!M107=0,0,IF('Indicator Data'!M107&gt;X$139,10,IF('Indicator Data'!M107&lt;X$140,0,10-(X$139-'Indicator Data'!M107)/(X$139-X$140)*10))),1)</f>
        <v>7</v>
      </c>
      <c r="Y105" s="4">
        <f>ROUND(IF('Indicator Data'!N107=0,0,IF('Indicator Data'!N107&gt;Y$139,10,IF('Indicator Data'!N107&lt;Y$140,0,10-(Y$139-'Indicator Data'!N107)/(Y$139-Y$140)*10))),1)</f>
        <v>0.2</v>
      </c>
      <c r="Z105" s="6">
        <f t="shared" si="25"/>
        <v>4.4000000000000004</v>
      </c>
      <c r="AA105" s="6">
        <f>IF('Indicator Data'!K107=5,10,IF('Indicator Data'!K107=4,8,IF('Indicator Data'!K107=3,5,IF('Indicator Data'!K107=2,2,IF('Indicator Data'!K107=1,1,0)))))</f>
        <v>0</v>
      </c>
      <c r="AB105" s="191">
        <f>IF('Indicator Data'!L107="No data","x",IF('Indicator Data'!L107&gt;1000,10,IF('Indicator Data'!L107&gt;=500,9,IF('Indicator Data'!L107&gt;=240,8,IF('Indicator Data'!L107&gt;=120,7,IF('Indicator Data'!L107&gt;=60,6,IF('Indicator Data'!L107&gt;=20,5,IF('Indicator Data'!L107&gt;=1,4,0))))))))</f>
        <v>0</v>
      </c>
      <c r="AC105" s="6">
        <f t="shared" si="26"/>
        <v>0</v>
      </c>
      <c r="AD105" s="7">
        <f t="shared" si="27"/>
        <v>2.2000000000000002</v>
      </c>
    </row>
    <row r="106" spans="1:30" s="11" customFormat="1" x14ac:dyDescent="0.25">
      <c r="A106" s="11" t="s">
        <v>422</v>
      </c>
      <c r="B106" s="30" t="s">
        <v>16</v>
      </c>
      <c r="C106" s="30" t="s">
        <v>551</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3.2</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9.3000000000000007</v>
      </c>
      <c r="K106" s="58">
        <f>'Indicator Data'!G108/'Indicator Data'!$BC108</f>
        <v>1.1955964650050381E-2</v>
      </c>
      <c r="L106" s="58">
        <f>'Indicator Data'!I108/'Indicator Data'!$BD108</f>
        <v>3.3217095479059519E-3</v>
      </c>
      <c r="M106" s="4">
        <f t="shared" si="16"/>
        <v>8</v>
      </c>
      <c r="N106" s="4">
        <f t="shared" si="17"/>
        <v>1.1000000000000001</v>
      </c>
      <c r="O106" s="4">
        <f>ROUND(IF('Indicator Data'!J108=0,0,IF('Indicator Data'!J108&gt;O$139,10,IF('Indicator Data'!J108&lt;O$140,0,10-(O$139-'Indicator Data'!J108)/(O$139-O$140)*10))),1)</f>
        <v>2.9</v>
      </c>
      <c r="P106" s="153">
        <f t="shared" si="18"/>
        <v>6.9</v>
      </c>
      <c r="Q106" s="153">
        <f t="shared" si="19"/>
        <v>4.9000000000000004</v>
      </c>
      <c r="R106" s="4">
        <f>IF('Indicator Data'!H108="No data","x",ROUND(IF('Indicator Data'!H108=0,0,IF('Indicator Data'!H108&gt;R$139,10,IF('Indicator Data'!H108&lt;R$140,0,10-(R$139-'Indicator Data'!H108)/(R$139-R$140)*10))),1))</f>
        <v>1</v>
      </c>
      <c r="S106" s="6">
        <f t="shared" si="20"/>
        <v>3.2</v>
      </c>
      <c r="T106" s="6">
        <f t="shared" si="21"/>
        <v>6.5</v>
      </c>
      <c r="U106" s="6">
        <f t="shared" si="22"/>
        <v>0.9</v>
      </c>
      <c r="V106" s="6">
        <f t="shared" si="23"/>
        <v>3</v>
      </c>
      <c r="W106" s="14">
        <f t="shared" si="24"/>
        <v>3.7</v>
      </c>
      <c r="X106" s="4">
        <f>ROUND(IF('Indicator Data'!M108=0,0,IF('Indicator Data'!M108&gt;X$139,10,IF('Indicator Data'!M108&lt;X$140,0,10-(X$139-'Indicator Data'!M108)/(X$139-X$140)*10))),1)</f>
        <v>7</v>
      </c>
      <c r="Y106" s="4">
        <f>ROUND(IF('Indicator Data'!N108=0,0,IF('Indicator Data'!N108&gt;Y$139,10,IF('Indicator Data'!N108&lt;Y$140,0,10-(Y$139-'Indicator Data'!N108)/(Y$139-Y$140)*10))),1)</f>
        <v>0.2</v>
      </c>
      <c r="Z106" s="6">
        <f t="shared" si="25"/>
        <v>4.4000000000000004</v>
      </c>
      <c r="AA106" s="6">
        <f>IF('Indicator Data'!K108=5,10,IF('Indicator Data'!K108=4,8,IF('Indicator Data'!K108=3,5,IF('Indicator Data'!K108=2,2,IF('Indicator Data'!K108=1,1,0)))))</f>
        <v>0</v>
      </c>
      <c r="AB106" s="191">
        <f>IF('Indicator Data'!L108="No data","x",IF('Indicator Data'!L108&gt;1000,10,IF('Indicator Data'!L108&gt;=500,9,IF('Indicator Data'!L108&gt;=240,8,IF('Indicator Data'!L108&gt;=120,7,IF('Indicator Data'!L108&gt;=60,6,IF('Indicator Data'!L108&gt;=20,5,IF('Indicator Data'!L108&gt;=1,4,0))))))))</f>
        <v>0</v>
      </c>
      <c r="AC106" s="6">
        <f t="shared" si="26"/>
        <v>0</v>
      </c>
      <c r="AD106" s="7">
        <f t="shared" si="27"/>
        <v>2.2000000000000002</v>
      </c>
    </row>
    <row r="107" spans="1:30" s="11" customFormat="1" x14ac:dyDescent="0.25">
      <c r="A107" s="11" t="s">
        <v>421</v>
      </c>
      <c r="B107" s="30" t="s">
        <v>16</v>
      </c>
      <c r="C107" s="30" t="s">
        <v>550</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3.1</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9.3000000000000007</v>
      </c>
      <c r="K107" s="58">
        <f>'Indicator Data'!G109/'Indicator Data'!$BC109</f>
        <v>6.532410961751973E-3</v>
      </c>
      <c r="L107" s="58">
        <f>'Indicator Data'!I109/'Indicator Data'!$BD109</f>
        <v>3.3217095479059519E-3</v>
      </c>
      <c r="M107" s="4">
        <f t="shared" si="16"/>
        <v>4.4000000000000004</v>
      </c>
      <c r="N107" s="4">
        <f t="shared" si="17"/>
        <v>1.1000000000000001</v>
      </c>
      <c r="O107" s="4">
        <f>ROUND(IF('Indicator Data'!J109=0,0,IF('Indicator Data'!J109&gt;O$139,10,IF('Indicator Data'!J109&lt;O$140,0,10-(O$139-'Indicator Data'!J109)/(O$139-O$140)*10))),1)</f>
        <v>2.9</v>
      </c>
      <c r="P107" s="153">
        <f t="shared" si="18"/>
        <v>6.9</v>
      </c>
      <c r="Q107" s="153">
        <f t="shared" si="19"/>
        <v>4.9000000000000004</v>
      </c>
      <c r="R107" s="4">
        <f>IF('Indicator Data'!H109="No data","x",ROUND(IF('Indicator Data'!H109=0,0,IF('Indicator Data'!H109&gt;R$139,10,IF('Indicator Data'!H109&lt;R$140,0,10-(R$139-'Indicator Data'!H109)/(R$139-R$140)*10))),1))</f>
        <v>1</v>
      </c>
      <c r="S107" s="6">
        <f t="shared" si="20"/>
        <v>3.1</v>
      </c>
      <c r="T107" s="6">
        <f t="shared" si="21"/>
        <v>5</v>
      </c>
      <c r="U107" s="6">
        <f t="shared" si="22"/>
        <v>7.7</v>
      </c>
      <c r="V107" s="6">
        <f t="shared" si="23"/>
        <v>3</v>
      </c>
      <c r="W107" s="14">
        <f t="shared" si="24"/>
        <v>5</v>
      </c>
      <c r="X107" s="4">
        <f>ROUND(IF('Indicator Data'!M109=0,0,IF('Indicator Data'!M109&gt;X$139,10,IF('Indicator Data'!M109&lt;X$140,0,10-(X$139-'Indicator Data'!M109)/(X$139-X$140)*10))),1)</f>
        <v>7</v>
      </c>
      <c r="Y107" s="4">
        <f>ROUND(IF('Indicator Data'!N109=0,0,IF('Indicator Data'!N109&gt;Y$139,10,IF('Indicator Data'!N109&lt;Y$140,0,10-(Y$139-'Indicator Data'!N109)/(Y$139-Y$140)*10))),1)</f>
        <v>0.2</v>
      </c>
      <c r="Z107" s="6">
        <f t="shared" si="25"/>
        <v>4.4000000000000004</v>
      </c>
      <c r="AA107" s="6">
        <f>IF('Indicator Data'!K109=5,10,IF('Indicator Data'!K109=4,8,IF('Indicator Data'!K109=3,5,IF('Indicator Data'!K109=2,2,IF('Indicator Data'!K109=1,1,0)))))</f>
        <v>5</v>
      </c>
      <c r="AB107" s="191">
        <f>IF('Indicator Data'!L109="No data","x",IF('Indicator Data'!L109&gt;1000,10,IF('Indicator Data'!L109&gt;=500,9,IF('Indicator Data'!L109&gt;=240,8,IF('Indicator Data'!L109&gt;=120,7,IF('Indicator Data'!L109&gt;=60,6,IF('Indicator Data'!L109&gt;=20,5,IF('Indicator Data'!L109&gt;=1,4,0))))))))</f>
        <v>0</v>
      </c>
      <c r="AC107" s="6">
        <f t="shared" si="26"/>
        <v>5</v>
      </c>
      <c r="AD107" s="7">
        <f t="shared" si="27"/>
        <v>4.7</v>
      </c>
    </row>
    <row r="108" spans="1:30" s="11" customFormat="1" x14ac:dyDescent="0.25">
      <c r="A108" s="11" t="s">
        <v>424</v>
      </c>
      <c r="B108" s="30" t="s">
        <v>16</v>
      </c>
      <c r="C108" s="30" t="s">
        <v>553</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3.1</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9.3000000000000007</v>
      </c>
      <c r="K108" s="58">
        <f>'Indicator Data'!G110/'Indicator Data'!$BC110</f>
        <v>5.4871567980021825E-4</v>
      </c>
      <c r="L108" s="58">
        <f>'Indicator Data'!I110/'Indicator Data'!$BD110</f>
        <v>3.3217095479059519E-3</v>
      </c>
      <c r="M108" s="4">
        <f t="shared" si="16"/>
        <v>0.4</v>
      </c>
      <c r="N108" s="4">
        <f t="shared" si="17"/>
        <v>1.1000000000000001</v>
      </c>
      <c r="O108" s="4">
        <f>ROUND(IF('Indicator Data'!J110=0,0,IF('Indicator Data'!J110&gt;O$139,10,IF('Indicator Data'!J110&lt;O$140,0,10-(O$139-'Indicator Data'!J110)/(O$139-O$140)*10))),1)</f>
        <v>2.9</v>
      </c>
      <c r="P108" s="153">
        <f t="shared" si="18"/>
        <v>6.9</v>
      </c>
      <c r="Q108" s="153">
        <f t="shared" si="19"/>
        <v>4.9000000000000004</v>
      </c>
      <c r="R108" s="4">
        <f>IF('Indicator Data'!H110="No data","x",ROUND(IF('Indicator Data'!H110=0,0,IF('Indicator Data'!H110&gt;R$139,10,IF('Indicator Data'!H110&lt;R$140,0,10-(R$139-'Indicator Data'!H110)/(R$139-R$140)*10))),1))</f>
        <v>4.7</v>
      </c>
      <c r="S108" s="6">
        <f t="shared" si="20"/>
        <v>3.1</v>
      </c>
      <c r="T108" s="6">
        <f t="shared" si="21"/>
        <v>1.5</v>
      </c>
      <c r="U108" s="6">
        <f t="shared" si="22"/>
        <v>6.8</v>
      </c>
      <c r="V108" s="6">
        <f t="shared" si="23"/>
        <v>4.8</v>
      </c>
      <c r="W108" s="14">
        <f t="shared" si="24"/>
        <v>4.3</v>
      </c>
      <c r="X108" s="4">
        <f>ROUND(IF('Indicator Data'!M110=0,0,IF('Indicator Data'!M110&gt;X$139,10,IF('Indicator Data'!M110&lt;X$140,0,10-(X$139-'Indicator Data'!M110)/(X$139-X$140)*10))),1)</f>
        <v>7</v>
      </c>
      <c r="Y108" s="4">
        <f>ROUND(IF('Indicator Data'!N110=0,0,IF('Indicator Data'!N110&gt;Y$139,10,IF('Indicator Data'!N110&lt;Y$140,0,10-(Y$139-'Indicator Data'!N110)/(Y$139-Y$140)*10))),1)</f>
        <v>0.2</v>
      </c>
      <c r="Z108" s="6">
        <f t="shared" si="25"/>
        <v>4.4000000000000004</v>
      </c>
      <c r="AA108" s="6">
        <f>IF('Indicator Data'!K110=5,10,IF('Indicator Data'!K110=4,8,IF('Indicator Data'!K110=3,5,IF('Indicator Data'!K110=2,2,IF('Indicator Data'!K110=1,1,0)))))</f>
        <v>0</v>
      </c>
      <c r="AB108" s="191">
        <f>IF('Indicator Data'!L110="No data","x",IF('Indicator Data'!L110&gt;1000,10,IF('Indicator Data'!L110&gt;=500,9,IF('Indicator Data'!L110&gt;=240,8,IF('Indicator Data'!L110&gt;=120,7,IF('Indicator Data'!L110&gt;=60,6,IF('Indicator Data'!L110&gt;=20,5,IF('Indicator Data'!L110&gt;=1,4,0))))))))</f>
        <v>0</v>
      </c>
      <c r="AC108" s="6">
        <f t="shared" si="26"/>
        <v>0</v>
      </c>
      <c r="AD108" s="7">
        <f t="shared" si="27"/>
        <v>2.2000000000000002</v>
      </c>
    </row>
    <row r="109" spans="1:30" s="11" customFormat="1" x14ac:dyDescent="0.25">
      <c r="A109" s="11" t="s">
        <v>425</v>
      </c>
      <c r="B109" s="30" t="s">
        <v>16</v>
      </c>
      <c r="C109" s="30" t="s">
        <v>554</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4.7</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9.3000000000000007</v>
      </c>
      <c r="K109" s="58">
        <f>'Indicator Data'!G111/'Indicator Data'!$BC111</f>
        <v>8.329093423637926E-3</v>
      </c>
      <c r="L109" s="58">
        <f>'Indicator Data'!I111/'Indicator Data'!$BD111</f>
        <v>3.3217095479059519E-3</v>
      </c>
      <c r="M109" s="4">
        <f t="shared" si="16"/>
        <v>5.6</v>
      </c>
      <c r="N109" s="4">
        <f t="shared" si="17"/>
        <v>1.1000000000000001</v>
      </c>
      <c r="O109" s="4">
        <f>ROUND(IF('Indicator Data'!J111=0,0,IF('Indicator Data'!J111&gt;O$139,10,IF('Indicator Data'!J111&lt;O$140,0,10-(O$139-'Indicator Data'!J111)/(O$139-O$140)*10))),1)</f>
        <v>2.9</v>
      </c>
      <c r="P109" s="153">
        <f t="shared" si="18"/>
        <v>6.9</v>
      </c>
      <c r="Q109" s="153">
        <f t="shared" si="19"/>
        <v>4.9000000000000004</v>
      </c>
      <c r="R109" s="4">
        <f>IF('Indicator Data'!H111="No data","x",ROUND(IF('Indicator Data'!H111=0,0,IF('Indicator Data'!H111&gt;R$139,10,IF('Indicator Data'!H111&lt;R$140,0,10-(R$139-'Indicator Data'!H111)/(R$139-R$140)*10))),1))</f>
        <v>4.7</v>
      </c>
      <c r="S109" s="6">
        <f t="shared" si="20"/>
        <v>4.7</v>
      </c>
      <c r="T109" s="6">
        <f t="shared" si="21"/>
        <v>5.7</v>
      </c>
      <c r="U109" s="6">
        <f t="shared" si="22"/>
        <v>8.6999999999999993</v>
      </c>
      <c r="V109" s="6">
        <f t="shared" si="23"/>
        <v>4.8</v>
      </c>
      <c r="W109" s="14">
        <f t="shared" si="24"/>
        <v>6.3</v>
      </c>
      <c r="X109" s="4">
        <f>ROUND(IF('Indicator Data'!M111=0,0,IF('Indicator Data'!M111&gt;X$139,10,IF('Indicator Data'!M111&lt;X$140,0,10-(X$139-'Indicator Data'!M111)/(X$139-X$140)*10))),1)</f>
        <v>7</v>
      </c>
      <c r="Y109" s="4">
        <f>ROUND(IF('Indicator Data'!N111=0,0,IF('Indicator Data'!N111&gt;Y$139,10,IF('Indicator Data'!N111&lt;Y$140,0,10-(Y$139-'Indicator Data'!N111)/(Y$139-Y$140)*10))),1)</f>
        <v>0.2</v>
      </c>
      <c r="Z109" s="6">
        <f t="shared" si="25"/>
        <v>4.4000000000000004</v>
      </c>
      <c r="AA109" s="6">
        <f>IF('Indicator Data'!K111=5,10,IF('Indicator Data'!K111=4,8,IF('Indicator Data'!K111=3,5,IF('Indicator Data'!K111=2,2,IF('Indicator Data'!K111=1,1,0)))))</f>
        <v>0</v>
      </c>
      <c r="AB109" s="191">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2.2000000000000002</v>
      </c>
    </row>
    <row r="110" spans="1:30" s="11" customFormat="1" x14ac:dyDescent="0.25">
      <c r="A110" s="11" t="s">
        <v>427</v>
      </c>
      <c r="B110" s="30" t="s">
        <v>16</v>
      </c>
      <c r="C110" s="30" t="s">
        <v>556</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2.8</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9.3000000000000007</v>
      </c>
      <c r="K110" s="58">
        <f>'Indicator Data'!G112/'Indicator Data'!$BC112</f>
        <v>2.0684333932434597E-2</v>
      </c>
      <c r="L110" s="58">
        <f>'Indicator Data'!I112/'Indicator Data'!$BD112</f>
        <v>3.3217095479059519E-3</v>
      </c>
      <c r="M110" s="4">
        <f t="shared" si="16"/>
        <v>10</v>
      </c>
      <c r="N110" s="4">
        <f t="shared" si="17"/>
        <v>1.1000000000000001</v>
      </c>
      <c r="O110" s="4">
        <f>ROUND(IF('Indicator Data'!J112=0,0,IF('Indicator Data'!J112&gt;O$139,10,IF('Indicator Data'!J112&lt;O$140,0,10-(O$139-'Indicator Data'!J112)/(O$139-O$140)*10))),1)</f>
        <v>2.9</v>
      </c>
      <c r="P110" s="153">
        <f t="shared" si="18"/>
        <v>6.9</v>
      </c>
      <c r="Q110" s="153">
        <f t="shared" si="19"/>
        <v>4.9000000000000004</v>
      </c>
      <c r="R110" s="4">
        <f>IF('Indicator Data'!H112="No data","x",ROUND(IF('Indicator Data'!H112=0,0,IF('Indicator Data'!H112&gt;R$139,10,IF('Indicator Data'!H112&lt;R$140,0,10-(R$139-'Indicator Data'!H112)/(R$139-R$140)*10))),1))</f>
        <v>9.6999999999999993</v>
      </c>
      <c r="S110" s="6">
        <f t="shared" si="20"/>
        <v>2.8</v>
      </c>
      <c r="T110" s="6">
        <f t="shared" si="21"/>
        <v>9.1999999999999993</v>
      </c>
      <c r="U110" s="6">
        <f t="shared" si="22"/>
        <v>3</v>
      </c>
      <c r="V110" s="6">
        <f t="shared" si="23"/>
        <v>7.3</v>
      </c>
      <c r="W110" s="14">
        <f t="shared" si="24"/>
        <v>6.4</v>
      </c>
      <c r="X110" s="4">
        <f>ROUND(IF('Indicator Data'!M112=0,0,IF('Indicator Data'!M112&gt;X$139,10,IF('Indicator Data'!M112&lt;X$140,0,10-(X$139-'Indicator Data'!M112)/(X$139-X$140)*10))),1)</f>
        <v>7</v>
      </c>
      <c r="Y110" s="4">
        <f>ROUND(IF('Indicator Data'!N112=0,0,IF('Indicator Data'!N112&gt;Y$139,10,IF('Indicator Data'!N112&lt;Y$140,0,10-(Y$139-'Indicator Data'!N112)/(Y$139-Y$140)*10))),1)</f>
        <v>0.2</v>
      </c>
      <c r="Z110" s="6">
        <f t="shared" si="25"/>
        <v>4.4000000000000004</v>
      </c>
      <c r="AA110" s="6">
        <f>IF('Indicator Data'!K112=5,10,IF('Indicator Data'!K112=4,8,IF('Indicator Data'!K112=3,5,IF('Indicator Data'!K112=2,2,IF('Indicator Data'!K112=1,1,0)))))</f>
        <v>0</v>
      </c>
      <c r="AB110" s="191">
        <f>IF('Indicator Data'!L112="No data","x",IF('Indicator Data'!L112&gt;1000,10,IF('Indicator Data'!L112&gt;=500,9,IF('Indicator Data'!L112&gt;=240,8,IF('Indicator Data'!L112&gt;=120,7,IF('Indicator Data'!L112&gt;=60,6,IF('Indicator Data'!L112&gt;=20,5,IF('Indicator Data'!L112&gt;=1,4,0))))))))</f>
        <v>0</v>
      </c>
      <c r="AC110" s="6">
        <f t="shared" si="26"/>
        <v>0</v>
      </c>
      <c r="AD110" s="7">
        <f t="shared" si="27"/>
        <v>2.2000000000000002</v>
      </c>
    </row>
    <row r="111" spans="1:30" s="11" customFormat="1" x14ac:dyDescent="0.25">
      <c r="A111" s="11" t="s">
        <v>426</v>
      </c>
      <c r="B111" s="30" t="s">
        <v>16</v>
      </c>
      <c r="C111" s="30" t="s">
        <v>555</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2.9</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9.3000000000000007</v>
      </c>
      <c r="K111" s="58">
        <f>'Indicator Data'!G113/'Indicator Data'!$BC113</f>
        <v>3.1289741181060073E-3</v>
      </c>
      <c r="L111" s="58">
        <f>'Indicator Data'!I113/'Indicator Data'!$BD113</f>
        <v>3.3217095479059519E-3</v>
      </c>
      <c r="M111" s="4">
        <f t="shared" si="16"/>
        <v>2.1</v>
      </c>
      <c r="N111" s="4">
        <f t="shared" si="17"/>
        <v>1.1000000000000001</v>
      </c>
      <c r="O111" s="4">
        <f>ROUND(IF('Indicator Data'!J113=0,0,IF('Indicator Data'!J113&gt;O$139,10,IF('Indicator Data'!J113&lt;O$140,0,10-(O$139-'Indicator Data'!J113)/(O$139-O$140)*10))),1)</f>
        <v>2.9</v>
      </c>
      <c r="P111" s="153">
        <f t="shared" si="18"/>
        <v>6.9</v>
      </c>
      <c r="Q111" s="153">
        <f t="shared" si="19"/>
        <v>4.9000000000000004</v>
      </c>
      <c r="R111" s="4">
        <f>IF('Indicator Data'!H113="No data","x",ROUND(IF('Indicator Data'!H113=0,0,IF('Indicator Data'!H113&gt;R$139,10,IF('Indicator Data'!H113&lt;R$140,0,10-(R$139-'Indicator Data'!H113)/(R$139-R$140)*10))),1))</f>
        <v>0</v>
      </c>
      <c r="S111" s="6">
        <f t="shared" si="20"/>
        <v>2.9</v>
      </c>
      <c r="T111" s="6">
        <f t="shared" si="21"/>
        <v>3.1</v>
      </c>
      <c r="U111" s="6">
        <f t="shared" si="22"/>
        <v>7.2</v>
      </c>
      <c r="V111" s="6">
        <f t="shared" si="23"/>
        <v>2.5</v>
      </c>
      <c r="W111" s="14">
        <f t="shared" si="24"/>
        <v>4.3</v>
      </c>
      <c r="X111" s="4">
        <f>ROUND(IF('Indicator Data'!M113=0,0,IF('Indicator Data'!M113&gt;X$139,10,IF('Indicator Data'!M113&lt;X$140,0,10-(X$139-'Indicator Data'!M113)/(X$139-X$140)*10))),1)</f>
        <v>7</v>
      </c>
      <c r="Y111" s="4">
        <f>ROUND(IF('Indicator Data'!N113=0,0,IF('Indicator Data'!N113&gt;Y$139,10,IF('Indicator Data'!N113&lt;Y$140,0,10-(Y$139-'Indicator Data'!N113)/(Y$139-Y$140)*10))),1)</f>
        <v>0.2</v>
      </c>
      <c r="Z111" s="6">
        <f t="shared" si="25"/>
        <v>4.4000000000000004</v>
      </c>
      <c r="AA111" s="6">
        <f>IF('Indicator Data'!K113=5,10,IF('Indicator Data'!K113=4,8,IF('Indicator Data'!K113=3,5,IF('Indicator Data'!K113=2,2,IF('Indicator Data'!K113=1,1,0)))))</f>
        <v>5</v>
      </c>
      <c r="AB111" s="191">
        <f>IF('Indicator Data'!L113="No data","x",IF('Indicator Data'!L113&gt;1000,10,IF('Indicator Data'!L113&gt;=500,9,IF('Indicator Data'!L113&gt;=240,8,IF('Indicator Data'!L113&gt;=120,7,IF('Indicator Data'!L113&gt;=60,6,IF('Indicator Data'!L113&gt;=20,5,IF('Indicator Data'!L113&gt;=1,4,0))))))))</f>
        <v>4</v>
      </c>
      <c r="AC111" s="6">
        <f t="shared" si="26"/>
        <v>5</v>
      </c>
      <c r="AD111" s="7">
        <f t="shared" si="27"/>
        <v>4.7</v>
      </c>
    </row>
    <row r="112" spans="1:30" s="11" customFormat="1" x14ac:dyDescent="0.25">
      <c r="A112" s="11" t="s">
        <v>428</v>
      </c>
      <c r="B112" s="30" t="s">
        <v>16</v>
      </c>
      <c r="C112" s="30" t="s">
        <v>557</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4.0999999999999996</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9.3000000000000007</v>
      </c>
      <c r="K112" s="58">
        <f>'Indicator Data'!G114/'Indicator Data'!$BC114</f>
        <v>3.6980205514612796E-3</v>
      </c>
      <c r="L112" s="58">
        <f>'Indicator Data'!I114/'Indicator Data'!$BD114</f>
        <v>3.3217095479059519E-3</v>
      </c>
      <c r="M112" s="4">
        <f t="shared" si="16"/>
        <v>2.5</v>
      </c>
      <c r="N112" s="4">
        <f t="shared" si="17"/>
        <v>1.1000000000000001</v>
      </c>
      <c r="O112" s="4">
        <f>ROUND(IF('Indicator Data'!J114=0,0,IF('Indicator Data'!J114&gt;O$139,10,IF('Indicator Data'!J114&lt;O$140,0,10-(O$139-'Indicator Data'!J114)/(O$139-O$140)*10))),1)</f>
        <v>2.9</v>
      </c>
      <c r="P112" s="153">
        <f t="shared" si="18"/>
        <v>6.9</v>
      </c>
      <c r="Q112" s="153">
        <f t="shared" si="19"/>
        <v>4.9000000000000004</v>
      </c>
      <c r="R112" s="4">
        <f>IF('Indicator Data'!H114="No data","x",ROUND(IF('Indicator Data'!H114=0,0,IF('Indicator Data'!H114&gt;R$139,10,IF('Indicator Data'!H114&lt;R$140,0,10-(R$139-'Indicator Data'!H114)/(R$139-R$140)*10))),1))</f>
        <v>3</v>
      </c>
      <c r="S112" s="6">
        <f t="shared" si="20"/>
        <v>4.0999999999999996</v>
      </c>
      <c r="T112" s="6">
        <f t="shared" si="21"/>
        <v>3.7</v>
      </c>
      <c r="U112" s="6">
        <f t="shared" si="22"/>
        <v>3.8</v>
      </c>
      <c r="V112" s="6">
        <f t="shared" si="23"/>
        <v>4</v>
      </c>
      <c r="W112" s="14">
        <f t="shared" si="24"/>
        <v>3.9</v>
      </c>
      <c r="X112" s="4">
        <f>ROUND(IF('Indicator Data'!M114=0,0,IF('Indicator Data'!M114&gt;X$139,10,IF('Indicator Data'!M114&lt;X$140,0,10-(X$139-'Indicator Data'!M114)/(X$139-X$140)*10))),1)</f>
        <v>7</v>
      </c>
      <c r="Y112" s="4">
        <f>ROUND(IF('Indicator Data'!N114=0,0,IF('Indicator Data'!N114&gt;Y$139,10,IF('Indicator Data'!N114&lt;Y$140,0,10-(Y$139-'Indicator Data'!N114)/(Y$139-Y$140)*10))),1)</f>
        <v>0.2</v>
      </c>
      <c r="Z112" s="6">
        <f t="shared" si="25"/>
        <v>4.4000000000000004</v>
      </c>
      <c r="AA112" s="6">
        <f>IF('Indicator Data'!K114=5,10,IF('Indicator Data'!K114=4,8,IF('Indicator Data'!K114=3,5,IF('Indicator Data'!K114=2,2,IF('Indicator Data'!K114=1,1,0)))))</f>
        <v>0</v>
      </c>
      <c r="AB112" s="191">
        <f>IF('Indicator Data'!L114="No data","x",IF('Indicator Data'!L114&gt;1000,10,IF('Indicator Data'!L114&gt;=500,9,IF('Indicator Data'!L114&gt;=240,8,IF('Indicator Data'!L114&gt;=120,7,IF('Indicator Data'!L114&gt;=60,6,IF('Indicator Data'!L114&gt;=20,5,IF('Indicator Data'!L114&gt;=1,4,0))))))))</f>
        <v>4</v>
      </c>
      <c r="AC112" s="6">
        <f t="shared" si="26"/>
        <v>4</v>
      </c>
      <c r="AD112" s="7">
        <f t="shared" si="27"/>
        <v>4.2</v>
      </c>
    </row>
    <row r="113" spans="1:30" s="11" customFormat="1" x14ac:dyDescent="0.25">
      <c r="A113" s="11" t="s">
        <v>429</v>
      </c>
      <c r="B113" s="30" t="s">
        <v>16</v>
      </c>
      <c r="C113" s="30" t="s">
        <v>558</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1.9</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9.3000000000000007</v>
      </c>
      <c r="K113" s="58">
        <f>'Indicator Data'!G115/'Indicator Data'!$BC115</f>
        <v>1.2179258574017036E-5</v>
      </c>
      <c r="L113" s="58">
        <f>'Indicator Data'!I115/'Indicator Data'!$BD115</f>
        <v>3.3217095479059519E-3</v>
      </c>
      <c r="M113" s="4">
        <f t="shared" si="16"/>
        <v>0</v>
      </c>
      <c r="N113" s="4">
        <f t="shared" si="17"/>
        <v>1.1000000000000001</v>
      </c>
      <c r="O113" s="4">
        <f>ROUND(IF('Indicator Data'!J115=0,0,IF('Indicator Data'!J115&gt;O$139,10,IF('Indicator Data'!J115&lt;O$140,0,10-(O$139-'Indicator Data'!J115)/(O$139-O$140)*10))),1)</f>
        <v>2.9</v>
      </c>
      <c r="P113" s="153">
        <f t="shared" si="18"/>
        <v>6.9</v>
      </c>
      <c r="Q113" s="153">
        <f t="shared" si="19"/>
        <v>4.9000000000000004</v>
      </c>
      <c r="R113" s="4">
        <f>IF('Indicator Data'!H115="No data","x",ROUND(IF('Indicator Data'!H115=0,0,IF('Indicator Data'!H115&gt;R$139,10,IF('Indicator Data'!H115&lt;R$140,0,10-(R$139-'Indicator Data'!H115)/(R$139-R$140)*10))),1))</f>
        <v>5.7</v>
      </c>
      <c r="S113" s="6">
        <f t="shared" si="20"/>
        <v>1.9</v>
      </c>
      <c r="T113" s="6">
        <f t="shared" si="21"/>
        <v>0</v>
      </c>
      <c r="U113" s="6">
        <f t="shared" si="22"/>
        <v>4.3</v>
      </c>
      <c r="V113" s="6">
        <f t="shared" si="23"/>
        <v>5.3</v>
      </c>
      <c r="W113" s="14">
        <f t="shared" si="24"/>
        <v>3.1</v>
      </c>
      <c r="X113" s="4">
        <f>ROUND(IF('Indicator Data'!M115=0,0,IF('Indicator Data'!M115&gt;X$139,10,IF('Indicator Data'!M115&lt;X$140,0,10-(X$139-'Indicator Data'!M115)/(X$139-X$140)*10))),1)</f>
        <v>7</v>
      </c>
      <c r="Y113" s="4">
        <f>ROUND(IF('Indicator Data'!N115=0,0,IF('Indicator Data'!N115&gt;Y$139,10,IF('Indicator Data'!N115&lt;Y$140,0,10-(Y$139-'Indicator Data'!N115)/(Y$139-Y$140)*10))),1)</f>
        <v>0.2</v>
      </c>
      <c r="Z113" s="6">
        <f t="shared" si="25"/>
        <v>4.4000000000000004</v>
      </c>
      <c r="AA113" s="6">
        <f>IF('Indicator Data'!K115=5,10,IF('Indicator Data'!K115=4,8,IF('Indicator Data'!K115=3,5,IF('Indicator Data'!K115=2,2,IF('Indicator Data'!K115=1,1,0)))))</f>
        <v>0</v>
      </c>
      <c r="AB113" s="191">
        <f>IF('Indicator Data'!L115="No data","x",IF('Indicator Data'!L115&gt;1000,10,IF('Indicator Data'!L115&gt;=500,9,IF('Indicator Data'!L115&gt;=240,8,IF('Indicator Data'!L115&gt;=120,7,IF('Indicator Data'!L115&gt;=60,6,IF('Indicator Data'!L115&gt;=20,5,IF('Indicator Data'!L115&gt;=1,4,0))))))))</f>
        <v>0</v>
      </c>
      <c r="AC113" s="6">
        <f t="shared" si="26"/>
        <v>0</v>
      </c>
      <c r="AD113" s="7">
        <f t="shared" si="27"/>
        <v>2.2000000000000002</v>
      </c>
    </row>
    <row r="114" spans="1:30" s="11" customFormat="1" x14ac:dyDescent="0.25">
      <c r="A114" s="11" t="s">
        <v>430</v>
      </c>
      <c r="B114" s="30" t="s">
        <v>16</v>
      </c>
      <c r="C114" s="30" t="s">
        <v>559</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2.5</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9.3000000000000007</v>
      </c>
      <c r="K114" s="58">
        <f>'Indicator Data'!G116/'Indicator Data'!$BC116</f>
        <v>8.7536247309201985E-4</v>
      </c>
      <c r="L114" s="58">
        <f>'Indicator Data'!I116/'Indicator Data'!$BD116</f>
        <v>3.3217095479059519E-3</v>
      </c>
      <c r="M114" s="4">
        <f t="shared" si="16"/>
        <v>0.6</v>
      </c>
      <c r="N114" s="4">
        <f t="shared" si="17"/>
        <v>1.1000000000000001</v>
      </c>
      <c r="O114" s="4">
        <f>ROUND(IF('Indicator Data'!J116=0,0,IF('Indicator Data'!J116&gt;O$139,10,IF('Indicator Data'!J116&lt;O$140,0,10-(O$139-'Indicator Data'!J116)/(O$139-O$140)*10))),1)</f>
        <v>2.9</v>
      </c>
      <c r="P114" s="153">
        <f t="shared" si="18"/>
        <v>6.9</v>
      </c>
      <c r="Q114" s="153">
        <f t="shared" si="19"/>
        <v>4.9000000000000004</v>
      </c>
      <c r="R114" s="4">
        <f>IF('Indicator Data'!H116="No data","x",ROUND(IF('Indicator Data'!H116=0,0,IF('Indicator Data'!H116&gt;R$139,10,IF('Indicator Data'!H116&lt;R$140,0,10-(R$139-'Indicator Data'!H116)/(R$139-R$140)*10))),1))</f>
        <v>2</v>
      </c>
      <c r="S114" s="6">
        <f t="shared" si="20"/>
        <v>2.5</v>
      </c>
      <c r="T114" s="6">
        <f t="shared" si="21"/>
        <v>1.5</v>
      </c>
      <c r="U114" s="6">
        <f t="shared" si="22"/>
        <v>3.6</v>
      </c>
      <c r="V114" s="6">
        <f t="shared" si="23"/>
        <v>3.5</v>
      </c>
      <c r="W114" s="14">
        <f t="shared" si="24"/>
        <v>2.8</v>
      </c>
      <c r="X114" s="4">
        <f>ROUND(IF('Indicator Data'!M116=0,0,IF('Indicator Data'!M116&gt;X$139,10,IF('Indicator Data'!M116&lt;X$140,0,10-(X$139-'Indicator Data'!M116)/(X$139-X$140)*10))),1)</f>
        <v>7</v>
      </c>
      <c r="Y114" s="4">
        <f>ROUND(IF('Indicator Data'!N116=0,0,IF('Indicator Data'!N116&gt;Y$139,10,IF('Indicator Data'!N116&lt;Y$140,0,10-(Y$139-'Indicator Data'!N116)/(Y$139-Y$140)*10))),1)</f>
        <v>0.2</v>
      </c>
      <c r="Z114" s="6">
        <f t="shared" si="25"/>
        <v>4.4000000000000004</v>
      </c>
      <c r="AA114" s="6">
        <f>IF('Indicator Data'!K116=5,10,IF('Indicator Data'!K116=4,8,IF('Indicator Data'!K116=3,5,IF('Indicator Data'!K116=2,2,IF('Indicator Data'!K116=1,1,0)))))</f>
        <v>0</v>
      </c>
      <c r="AB114" s="191">
        <f>IF('Indicator Data'!L116="No data","x",IF('Indicator Data'!L116&gt;1000,10,IF('Indicator Data'!L116&gt;=500,9,IF('Indicator Data'!L116&gt;=240,8,IF('Indicator Data'!L116&gt;=120,7,IF('Indicator Data'!L116&gt;=60,6,IF('Indicator Data'!L116&gt;=20,5,IF('Indicator Data'!L116&gt;=1,4,0))))))))</f>
        <v>4</v>
      </c>
      <c r="AC114" s="6">
        <f t="shared" si="26"/>
        <v>4</v>
      </c>
      <c r="AD114" s="7">
        <f t="shared" si="27"/>
        <v>4.2</v>
      </c>
    </row>
    <row r="115" spans="1:30" s="11" customFormat="1" x14ac:dyDescent="0.25">
      <c r="A115" s="11" t="s">
        <v>432</v>
      </c>
      <c r="B115" s="30" t="s">
        <v>4</v>
      </c>
      <c r="C115" s="30" t="s">
        <v>561</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5</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1.4265686798602639E-2</v>
      </c>
      <c r="M115" s="4">
        <f t="shared" si="16"/>
        <v>10</v>
      </c>
      <c r="N115" s="4">
        <f t="shared" si="17"/>
        <v>4.8</v>
      </c>
      <c r="O115" s="4">
        <f>ROUND(IF('Indicator Data'!J117=0,0,IF('Indicator Data'!J117&gt;O$139,10,IF('Indicator Data'!J117&lt;O$140,0,10-(O$139-'Indicator Data'!J117)/(O$139-O$140)*10))),1)</f>
        <v>5.7</v>
      </c>
      <c r="P115" s="153">
        <f t="shared" si="18"/>
        <v>8.5</v>
      </c>
      <c r="Q115" s="153">
        <f t="shared" si="19"/>
        <v>7.1</v>
      </c>
      <c r="R115" s="4">
        <f>IF('Indicator Data'!H117="No data","x",ROUND(IF('Indicator Data'!H117=0,0,IF('Indicator Data'!H117&gt;R$139,10,IF('Indicator Data'!H117&lt;R$140,0,10-(R$139-'Indicator Data'!H117)/(R$139-R$140)*10))),1))</f>
        <v>4.7</v>
      </c>
      <c r="S115" s="6">
        <f t="shared" si="20"/>
        <v>5</v>
      </c>
      <c r="T115" s="6">
        <f t="shared" si="21"/>
        <v>9</v>
      </c>
      <c r="U115" s="6">
        <f t="shared" si="22"/>
        <v>0.1</v>
      </c>
      <c r="V115" s="6">
        <f t="shared" si="23"/>
        <v>5.9</v>
      </c>
      <c r="W115" s="14">
        <f t="shared" si="24"/>
        <v>5.9</v>
      </c>
      <c r="X115" s="4">
        <f>ROUND(IF('Indicator Data'!M117=0,0,IF('Indicator Data'!M117&gt;X$139,10,IF('Indicator Data'!M117&lt;X$140,0,10-(X$139-'Indicator Data'!M117)/(X$139-X$140)*10))),1)</f>
        <v>10</v>
      </c>
      <c r="Y115" s="4">
        <f>ROUND(IF('Indicator Data'!N117=0,0,IF('Indicator Data'!N117&gt;Y$139,10,IF('Indicator Data'!N117&lt;Y$140,0,10-(Y$139-'Indicator Data'!N117)/(Y$139-Y$140)*10))),1)</f>
        <v>9.6999999999999993</v>
      </c>
      <c r="Z115" s="6">
        <f t="shared" si="25"/>
        <v>9.9</v>
      </c>
      <c r="AA115" s="6">
        <f>IF('Indicator Data'!K117=5,10,IF('Indicator Data'!K117=4,8,IF('Indicator Data'!K117=3,5,IF('Indicator Data'!K117=2,2,IF('Indicator Data'!K117=1,1,0)))))</f>
        <v>0</v>
      </c>
      <c r="AB115" s="191">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5</v>
      </c>
    </row>
    <row r="116" spans="1:30" s="11" customFormat="1" x14ac:dyDescent="0.25">
      <c r="A116" s="11" t="s">
        <v>431</v>
      </c>
      <c r="B116" s="30" t="s">
        <v>4</v>
      </c>
      <c r="C116" s="30" t="s">
        <v>560</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4.0999999999999996</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1.4265686798602639E-2</v>
      </c>
      <c r="M116" s="4">
        <f t="shared" si="16"/>
        <v>10</v>
      </c>
      <c r="N116" s="4">
        <f t="shared" si="17"/>
        <v>4.8</v>
      </c>
      <c r="O116" s="4">
        <f>ROUND(IF('Indicator Data'!J118=0,0,IF('Indicator Data'!J118&gt;O$139,10,IF('Indicator Data'!J118&lt;O$140,0,10-(O$139-'Indicator Data'!J118)/(O$139-O$140)*10))),1)</f>
        <v>5.7</v>
      </c>
      <c r="P116" s="153">
        <f t="shared" si="18"/>
        <v>8.5</v>
      </c>
      <c r="Q116" s="153">
        <f t="shared" si="19"/>
        <v>7.1</v>
      </c>
      <c r="R116" s="4">
        <f>IF('Indicator Data'!H118="No data","x",ROUND(IF('Indicator Data'!H118=0,0,IF('Indicator Data'!H118&gt;R$139,10,IF('Indicator Data'!H118&lt;R$140,0,10-(R$139-'Indicator Data'!H118)/(R$139-R$140)*10))),1))</f>
        <v>3.7</v>
      </c>
      <c r="S116" s="6">
        <f t="shared" si="20"/>
        <v>4.0999999999999996</v>
      </c>
      <c r="T116" s="6">
        <f t="shared" si="21"/>
        <v>8.9</v>
      </c>
      <c r="U116" s="6">
        <f t="shared" si="22"/>
        <v>0.2</v>
      </c>
      <c r="V116" s="6">
        <f t="shared" si="23"/>
        <v>5.4</v>
      </c>
      <c r="W116" s="14">
        <f t="shared" si="24"/>
        <v>5.5</v>
      </c>
      <c r="X116" s="4">
        <f>ROUND(IF('Indicator Data'!M118=0,0,IF('Indicator Data'!M118&gt;X$139,10,IF('Indicator Data'!M118&lt;X$140,0,10-(X$139-'Indicator Data'!M118)/(X$139-X$140)*10))),1)</f>
        <v>10</v>
      </c>
      <c r="Y116" s="4">
        <f>ROUND(IF('Indicator Data'!N118=0,0,IF('Indicator Data'!N118&gt;Y$139,10,IF('Indicator Data'!N118&lt;Y$140,0,10-(Y$139-'Indicator Data'!N118)/(Y$139-Y$140)*10))),1)</f>
        <v>9.6999999999999993</v>
      </c>
      <c r="Z116" s="6">
        <f t="shared" si="25"/>
        <v>9.9</v>
      </c>
      <c r="AA116" s="6">
        <f>IF('Indicator Data'!K118=5,10,IF('Indicator Data'!K118=4,8,IF('Indicator Data'!K118=3,5,IF('Indicator Data'!K118=2,2,IF('Indicator Data'!K118=1,1,0)))))</f>
        <v>0</v>
      </c>
      <c r="AB116" s="191">
        <f>IF('Indicator Data'!L118="No data","x",IF('Indicator Data'!L118&gt;1000,10,IF('Indicator Data'!L118&gt;=500,9,IF('Indicator Data'!L118&gt;=240,8,IF('Indicator Data'!L118&gt;=120,7,IF('Indicator Data'!L118&gt;=60,6,IF('Indicator Data'!L118&gt;=20,5,IF('Indicator Data'!L118&gt;=1,4,0))))))))</f>
        <v>4</v>
      </c>
      <c r="AC116" s="6">
        <f t="shared" si="26"/>
        <v>4</v>
      </c>
      <c r="AD116" s="7">
        <f t="shared" si="27"/>
        <v>7</v>
      </c>
    </row>
    <row r="117" spans="1:30" s="11" customFormat="1" x14ac:dyDescent="0.25">
      <c r="A117" s="11" t="s">
        <v>433</v>
      </c>
      <c r="B117" s="30" t="s">
        <v>4</v>
      </c>
      <c r="C117" s="30" t="s">
        <v>562</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1.9</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1.4265686798602639E-2</v>
      </c>
      <c r="M117" s="4">
        <f t="shared" si="16"/>
        <v>0</v>
      </c>
      <c r="N117" s="4">
        <f t="shared" si="17"/>
        <v>4.8</v>
      </c>
      <c r="O117" s="4">
        <f>ROUND(IF('Indicator Data'!J119=0,0,IF('Indicator Data'!J119&gt;O$139,10,IF('Indicator Data'!J119&lt;O$140,0,10-(O$139-'Indicator Data'!J119)/(O$139-O$140)*10))),1)</f>
        <v>5.7</v>
      </c>
      <c r="P117" s="153">
        <f t="shared" si="18"/>
        <v>8.5</v>
      </c>
      <c r="Q117" s="153">
        <f t="shared" si="19"/>
        <v>7.1</v>
      </c>
      <c r="R117" s="4" t="str">
        <f>IF('Indicator Data'!H119="No data","x",ROUND(IF('Indicator Data'!H119=0,0,IF('Indicator Data'!H119&gt;R$139,10,IF('Indicator Data'!H119&lt;R$140,0,10-(R$139-'Indicator Data'!H119)/(R$139-R$140)*10))),1))</f>
        <v>x</v>
      </c>
      <c r="S117" s="6">
        <f t="shared" si="20"/>
        <v>1.9</v>
      </c>
      <c r="T117" s="6">
        <f t="shared" si="21"/>
        <v>0</v>
      </c>
      <c r="U117" s="6">
        <f t="shared" si="22"/>
        <v>0</v>
      </c>
      <c r="V117" s="6">
        <f t="shared" si="23"/>
        <v>7.1</v>
      </c>
      <c r="W117" s="14">
        <f t="shared" si="24"/>
        <v>2.9</v>
      </c>
      <c r="X117" s="4">
        <f>ROUND(IF('Indicator Data'!M119=0,0,IF('Indicator Data'!M119&gt;X$139,10,IF('Indicator Data'!M119&lt;X$140,0,10-(X$139-'Indicator Data'!M119)/(X$139-X$140)*10))),1)</f>
        <v>10</v>
      </c>
      <c r="Y117" s="4">
        <f>ROUND(IF('Indicator Data'!N119=0,0,IF('Indicator Data'!N119&gt;Y$139,10,IF('Indicator Data'!N119&lt;Y$140,0,10-(Y$139-'Indicator Data'!N119)/(Y$139-Y$140)*10))),1)</f>
        <v>9.6999999999999993</v>
      </c>
      <c r="Z117" s="6">
        <f t="shared" si="25"/>
        <v>9.9</v>
      </c>
      <c r="AA117" s="6">
        <f>IF('Indicator Data'!K119=5,10,IF('Indicator Data'!K119=4,8,IF('Indicator Data'!K119=3,5,IF('Indicator Data'!K119=2,2,IF('Indicator Data'!K119=1,1,0)))))</f>
        <v>0</v>
      </c>
      <c r="AB117" s="191">
        <f>IF('Indicator Data'!L119="No data","x",IF('Indicator Data'!L119&gt;1000,10,IF('Indicator Data'!L119&gt;=500,9,IF('Indicator Data'!L119&gt;=240,8,IF('Indicator Data'!L119&gt;=120,7,IF('Indicator Data'!L119&gt;=60,6,IF('Indicator Data'!L119&gt;=20,5,IF('Indicator Data'!L119&gt;=1,4,0))))))))</f>
        <v>0</v>
      </c>
      <c r="AC117" s="6">
        <f t="shared" si="26"/>
        <v>0</v>
      </c>
      <c r="AD117" s="7">
        <f t="shared" si="27"/>
        <v>5</v>
      </c>
    </row>
    <row r="118" spans="1:30" s="11" customFormat="1" x14ac:dyDescent="0.25">
      <c r="A118" s="11" t="s">
        <v>434</v>
      </c>
      <c r="B118" s="30" t="s">
        <v>4</v>
      </c>
      <c r="C118" s="30" t="s">
        <v>563</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0.6</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1.4265686798602639E-2</v>
      </c>
      <c r="M118" s="4">
        <f t="shared" si="16"/>
        <v>7.3</v>
      </c>
      <c r="N118" s="4">
        <f t="shared" si="17"/>
        <v>4.8</v>
      </c>
      <c r="O118" s="4">
        <f>ROUND(IF('Indicator Data'!J120=0,0,IF('Indicator Data'!J120&gt;O$139,10,IF('Indicator Data'!J120&lt;O$140,0,10-(O$139-'Indicator Data'!J120)/(O$139-O$140)*10))),1)</f>
        <v>5.7</v>
      </c>
      <c r="P118" s="153">
        <f t="shared" si="18"/>
        <v>8.5</v>
      </c>
      <c r="Q118" s="153">
        <f t="shared" si="19"/>
        <v>7.1</v>
      </c>
      <c r="R118" s="4">
        <f>IF('Indicator Data'!H120="No data","x",ROUND(IF('Indicator Data'!H120=0,0,IF('Indicator Data'!H120&gt;R$139,10,IF('Indicator Data'!H120&lt;R$140,0,10-(R$139-'Indicator Data'!H120)/(R$139-R$140)*10))),1))</f>
        <v>3</v>
      </c>
      <c r="S118" s="6">
        <f t="shared" si="20"/>
        <v>0.6</v>
      </c>
      <c r="T118" s="6">
        <f t="shared" si="21"/>
        <v>6.7</v>
      </c>
      <c r="U118" s="6">
        <f t="shared" si="22"/>
        <v>0.9</v>
      </c>
      <c r="V118" s="6">
        <f t="shared" si="23"/>
        <v>5.0999999999999996</v>
      </c>
      <c r="W118" s="14">
        <f t="shared" si="24"/>
        <v>3.8</v>
      </c>
      <c r="X118" s="4">
        <f>ROUND(IF('Indicator Data'!M120=0,0,IF('Indicator Data'!M120&gt;X$139,10,IF('Indicator Data'!M120&lt;X$140,0,10-(X$139-'Indicator Data'!M120)/(X$139-X$140)*10))),1)</f>
        <v>10</v>
      </c>
      <c r="Y118" s="4">
        <f>ROUND(IF('Indicator Data'!N120=0,0,IF('Indicator Data'!N120&gt;Y$139,10,IF('Indicator Data'!N120&lt;Y$140,0,10-(Y$139-'Indicator Data'!N120)/(Y$139-Y$140)*10))),1)</f>
        <v>9.6999999999999993</v>
      </c>
      <c r="Z118" s="6">
        <f t="shared" si="25"/>
        <v>9.9</v>
      </c>
      <c r="AA118" s="6">
        <f>IF('Indicator Data'!K120=5,10,IF('Indicator Data'!K120=4,8,IF('Indicator Data'!K120=3,5,IF('Indicator Data'!K120=2,2,IF('Indicator Data'!K120=1,1,0)))))</f>
        <v>0</v>
      </c>
      <c r="AB118" s="191">
        <f>IF('Indicator Data'!L120="No data","x",IF('Indicator Data'!L120&gt;1000,10,IF('Indicator Data'!L120&gt;=500,9,IF('Indicator Data'!L120&gt;=240,8,IF('Indicator Data'!L120&gt;=120,7,IF('Indicator Data'!L120&gt;=60,6,IF('Indicator Data'!L120&gt;=20,5,IF('Indicator Data'!L120&gt;=1,4,0))))))))</f>
        <v>0</v>
      </c>
      <c r="AC118" s="6">
        <f t="shared" si="26"/>
        <v>0</v>
      </c>
      <c r="AD118" s="7">
        <f t="shared" si="27"/>
        <v>5</v>
      </c>
    </row>
    <row r="119" spans="1:30" s="11" customFormat="1" x14ac:dyDescent="0.25">
      <c r="A119" s="15" t="s">
        <v>739</v>
      </c>
      <c r="B119" s="15" t="s">
        <v>4</v>
      </c>
      <c r="C119" s="118" t="s">
        <v>741</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1.9</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1.4265686798602639E-2</v>
      </c>
      <c r="M119" s="4">
        <f t="shared" si="16"/>
        <v>0</v>
      </c>
      <c r="N119" s="4">
        <f t="shared" si="17"/>
        <v>4.8</v>
      </c>
      <c r="O119" s="4">
        <f>ROUND(IF('Indicator Data'!J121=0,0,IF('Indicator Data'!J121&gt;O$139,10,IF('Indicator Data'!J121&lt;O$140,0,10-(O$139-'Indicator Data'!J121)/(O$139-O$140)*10))),1)</f>
        <v>5.7</v>
      </c>
      <c r="P119" s="153">
        <f t="shared" si="18"/>
        <v>8.5</v>
      </c>
      <c r="Q119" s="153">
        <f t="shared" si="19"/>
        <v>7.1</v>
      </c>
      <c r="R119" s="4">
        <f>IF('Indicator Data'!H121="No data","x",ROUND(IF('Indicator Data'!H121=0,0,IF('Indicator Data'!H121&gt;R$139,10,IF('Indicator Data'!H121&lt;R$140,0,10-(R$139-'Indicator Data'!H121)/(R$139-R$140)*10))),1))</f>
        <v>10</v>
      </c>
      <c r="S119" s="6">
        <f t="shared" si="20"/>
        <v>1.9</v>
      </c>
      <c r="T119" s="6">
        <f t="shared" si="21"/>
        <v>0</v>
      </c>
      <c r="U119" s="6">
        <f t="shared" si="22"/>
        <v>0</v>
      </c>
      <c r="V119" s="6">
        <f t="shared" si="23"/>
        <v>8.6</v>
      </c>
      <c r="W119" s="14">
        <f t="shared" si="24"/>
        <v>3.8</v>
      </c>
      <c r="X119" s="4">
        <f>ROUND(IF('Indicator Data'!M121=0,0,IF('Indicator Data'!M121&gt;X$139,10,IF('Indicator Data'!M121&lt;X$140,0,10-(X$139-'Indicator Data'!M121)/(X$139-X$140)*10))),1)</f>
        <v>10</v>
      </c>
      <c r="Y119" s="4">
        <f>ROUND(IF('Indicator Data'!N121=0,0,IF('Indicator Data'!N121&gt;Y$139,10,IF('Indicator Data'!N121&lt;Y$140,0,10-(Y$139-'Indicator Data'!N121)/(Y$139-Y$140)*10))),1)</f>
        <v>9.6999999999999993</v>
      </c>
      <c r="Z119" s="6">
        <f t="shared" si="25"/>
        <v>9.9</v>
      </c>
      <c r="AA119" s="6">
        <f>IF('Indicator Data'!K121=5,10,IF('Indicator Data'!K121=4,8,IF('Indicator Data'!K121=3,5,IF('Indicator Data'!K121=2,2,IF('Indicator Data'!K121=1,1,0)))))</f>
        <v>0</v>
      </c>
      <c r="AB119" s="191">
        <f>IF('Indicator Data'!L121="No data","x",IF('Indicator Data'!L121&gt;1000,10,IF('Indicator Data'!L121&gt;=500,9,IF('Indicator Data'!L121&gt;=240,8,IF('Indicator Data'!L121&gt;=120,7,IF('Indicator Data'!L121&gt;=60,6,IF('Indicator Data'!L121&gt;=20,5,IF('Indicator Data'!L121&gt;=1,4,0))))))))</f>
        <v>5</v>
      </c>
      <c r="AC119" s="6">
        <f t="shared" si="26"/>
        <v>5</v>
      </c>
      <c r="AD119" s="7">
        <f t="shared" si="27"/>
        <v>7.5</v>
      </c>
    </row>
    <row r="120" spans="1:30" s="11" customFormat="1" x14ac:dyDescent="0.25">
      <c r="A120" s="15" t="s">
        <v>740</v>
      </c>
      <c r="B120" s="15" t="s">
        <v>4</v>
      </c>
      <c r="C120" s="118" t="s">
        <v>742</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1.9</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1.4265686798602639E-2</v>
      </c>
      <c r="M120" s="4">
        <f>ROUND(IF(K120&gt;M$139,10,IF(K120&lt;M$140,0,10-(M$139-K120)/(M$139-M$140)*10)),1)</f>
        <v>3.2</v>
      </c>
      <c r="N120" s="4">
        <f>ROUND(IF(L120&gt;N$139,10,IF(L120&lt;N$140,0,10-(N$139-L120)/(N$139-N$140)*10)),1)</f>
        <v>4.8</v>
      </c>
      <c r="O120" s="4">
        <f>ROUND(IF('Indicator Data'!J122=0,0,IF('Indicator Data'!J122&gt;O$139,10,IF('Indicator Data'!J122&lt;O$140,0,10-(O$139-'Indicator Data'!J122)/(O$139-O$140)*10))),1)</f>
        <v>5.7</v>
      </c>
      <c r="P120" s="153">
        <f>ROUND((10-GEOMEAN(((10-N120)/10*9+1),((10-J120)/10*9+1)))/9*10,1)</f>
        <v>8.5</v>
      </c>
      <c r="Q120" s="153">
        <f>ROUND(AVERAGE(P120,O120),1)</f>
        <v>7.1</v>
      </c>
      <c r="R120" s="4">
        <f>IF('Indicator Data'!H122="No data","x",ROUND(IF('Indicator Data'!H122=0,0,IF('Indicator Data'!H122&gt;R$139,10,IF('Indicator Data'!H122&lt;R$140,0,10-(R$139-'Indicator Data'!H122)/(R$139-R$140)*10))),1))</f>
        <v>10</v>
      </c>
      <c r="S120" s="6">
        <f>E120</f>
        <v>1.9</v>
      </c>
      <c r="T120" s="6">
        <f>ROUND((10-GEOMEAN(((10-D120)/10*9+1),((10-M120)/10*9+1)))/9*10,1)</f>
        <v>2</v>
      </c>
      <c r="U120" s="6">
        <f>I120</f>
        <v>0</v>
      </c>
      <c r="V120" s="6">
        <f>ROUND(AVERAGE(Q120,R120),1)</f>
        <v>8.6</v>
      </c>
      <c r="W120" s="14">
        <f>IF(S120="x",ROUND((10-GEOMEAN(((10-T120)/10*9+1),((10-U120)/10*9+1),((10-V120)/10*9+1)))/9*10,1),ROUND((10-GEOMEAN(((10-S120)/10*9+1),((10-T120)/10*9+1),((10-U120)/10*9+1),((10-V120)/10*9+1)))/9*10,1))</f>
        <v>4.2</v>
      </c>
      <c r="X120" s="4">
        <f>ROUND(IF('Indicator Data'!M122=0,0,IF('Indicator Data'!M122&gt;X$139,10,IF('Indicator Data'!M122&lt;X$140,0,10-(X$139-'Indicator Data'!M122)/(X$139-X$140)*10))),1)</f>
        <v>10</v>
      </c>
      <c r="Y120" s="4">
        <f>ROUND(IF('Indicator Data'!N122=0,0,IF('Indicator Data'!N122&gt;Y$139,10,IF('Indicator Data'!N122&lt;Y$140,0,10-(Y$139-'Indicator Data'!N122)/(Y$139-Y$140)*10))),1)</f>
        <v>9.6999999999999993</v>
      </c>
      <c r="Z120" s="6">
        <f>ROUND((10-GEOMEAN(((10-X120)/10*9+1),((10-Y120)/10*9+1)))/9*10,1)</f>
        <v>9.9</v>
      </c>
      <c r="AA120" s="6">
        <f>IF('Indicator Data'!K122=5,10,IF('Indicator Data'!K122=4,8,IF('Indicator Data'!K122=3,5,IF('Indicator Data'!K122=2,2,IF('Indicator Data'!K122=1,1,0)))))</f>
        <v>0</v>
      </c>
      <c r="AB120" s="191">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5</v>
      </c>
    </row>
    <row r="121" spans="1:30" s="11" customFormat="1" x14ac:dyDescent="0.25">
      <c r="A121" s="11" t="s">
        <v>435</v>
      </c>
      <c r="B121" s="30" t="s">
        <v>4</v>
      </c>
      <c r="C121" s="30" t="s">
        <v>564</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3.4</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1.4265686798602639E-2</v>
      </c>
      <c r="M121" s="4">
        <f>ROUND(IF(K121&gt;M$139,10,IF(K121&lt;M$140,0,10-(M$139-K121)/(M$139-M$140)*10)),1)</f>
        <v>0.9</v>
      </c>
      <c r="N121" s="4">
        <f>ROUND(IF(L121&gt;N$139,10,IF(L121&lt;N$140,0,10-(N$139-L121)/(N$139-N$140)*10)),1)</f>
        <v>4.8</v>
      </c>
      <c r="O121" s="4">
        <f>ROUND(IF('Indicator Data'!J123=0,0,IF('Indicator Data'!J123&gt;O$139,10,IF('Indicator Data'!J123&lt;O$140,0,10-(O$139-'Indicator Data'!J123)/(O$139-O$140)*10))),1)</f>
        <v>5.7</v>
      </c>
      <c r="P121" s="153">
        <f>ROUND((10-GEOMEAN(((10-N121)/10*9+1),((10-J121)/10*9+1)))/9*10,1)</f>
        <v>8.5</v>
      </c>
      <c r="Q121" s="153">
        <f>ROUND(AVERAGE(P121,O121),1)</f>
        <v>7.1</v>
      </c>
      <c r="R121" s="4">
        <f>IF('Indicator Data'!H123="No data","x",ROUND(IF('Indicator Data'!H123=0,0,IF('Indicator Data'!H123&gt;R$139,10,IF('Indicator Data'!H123&lt;R$140,0,10-(R$139-'Indicator Data'!H123)/(R$139-R$140)*10))),1))</f>
        <v>3</v>
      </c>
      <c r="S121" s="6">
        <f>E121</f>
        <v>3.4</v>
      </c>
      <c r="T121" s="6">
        <f>ROUND((10-GEOMEAN(((10-D121)/10*9+1),((10-M121)/10*9+1)))/9*10,1)</f>
        <v>2.1</v>
      </c>
      <c r="U121" s="6">
        <f>I121</f>
        <v>4</v>
      </c>
      <c r="V121" s="6">
        <f>ROUND(AVERAGE(Q121,R121),1)</f>
        <v>5.0999999999999996</v>
      </c>
      <c r="W121" s="14">
        <f>IF(S121="x",ROUND((10-GEOMEAN(((10-T121)/10*9+1),((10-U121)/10*9+1),((10-V121)/10*9+1)))/9*10,1),ROUND((10-GEOMEAN(((10-S121)/10*9+1),((10-T121)/10*9+1),((10-U121)/10*9+1),((10-V121)/10*9+1)))/9*10,1))</f>
        <v>3.7</v>
      </c>
      <c r="X121" s="4">
        <f>ROUND(IF('Indicator Data'!M123=0,0,IF('Indicator Data'!M123&gt;X$139,10,IF('Indicator Data'!M123&lt;X$140,0,10-(X$139-'Indicator Data'!M123)/(X$139-X$140)*10))),1)</f>
        <v>10</v>
      </c>
      <c r="Y121" s="4">
        <f>ROUND(IF('Indicator Data'!N123=0,0,IF('Indicator Data'!N123&gt;Y$139,10,IF('Indicator Data'!N123&lt;Y$140,0,10-(Y$139-'Indicator Data'!N123)/(Y$139-Y$140)*10))),1)</f>
        <v>9.6999999999999993</v>
      </c>
      <c r="Z121" s="6">
        <f>ROUND((10-GEOMEAN(((10-X121)/10*9+1),((10-Y121)/10*9+1)))/9*10,1)</f>
        <v>9.9</v>
      </c>
      <c r="AA121" s="6">
        <f>IF('Indicator Data'!K123=5,10,IF('Indicator Data'!K123=4,8,IF('Indicator Data'!K123=3,5,IF('Indicator Data'!K123=2,2,IF('Indicator Data'!K123=1,1,0)))))</f>
        <v>0</v>
      </c>
      <c r="AB121" s="191">
        <f>IF('Indicator Data'!L123="No data","x",IF('Indicator Data'!L123&gt;1000,10,IF('Indicator Data'!L123&gt;=500,9,IF('Indicator Data'!L123&gt;=240,8,IF('Indicator Data'!L123&gt;=120,7,IF('Indicator Data'!L123&gt;=60,6,IF('Indicator Data'!L123&gt;=20,5,IF('Indicator Data'!L123&gt;=1,4,0))))))))</f>
        <v>0</v>
      </c>
      <c r="AC121" s="6">
        <f>ROUND(IF(AB121="x",AA121,IF(AB121&gt;AA121,AB121,AA121)),1)</f>
        <v>0</v>
      </c>
      <c r="AD121" s="7">
        <f>ROUND(IF(AC121&gt;=8,AC121,AVERAGE(Z121,AC121)),1)</f>
        <v>5</v>
      </c>
    </row>
    <row r="122" spans="1:30" s="11" customFormat="1" x14ac:dyDescent="0.25">
      <c r="A122" s="11" t="s">
        <v>436</v>
      </c>
      <c r="B122" s="30" t="s">
        <v>4</v>
      </c>
      <c r="C122" s="30" t="s">
        <v>565</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2.5</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1.4265686798602639E-2</v>
      </c>
      <c r="M122" s="4">
        <f t="shared" ref="M122:M137" si="30">ROUND(IF(K122&gt;M$139,10,IF(K122&lt;M$140,0,10-(M$139-K122)/(M$139-M$140)*10)),1)</f>
        <v>10</v>
      </c>
      <c r="N122" s="4">
        <f t="shared" ref="N122:N137" si="31">ROUND(IF(L122&gt;N$139,10,IF(L122&lt;N$140,0,10-(N$139-L122)/(N$139-N$140)*10)),1)</f>
        <v>4.8</v>
      </c>
      <c r="O122" s="4">
        <f>ROUND(IF('Indicator Data'!J124=0,0,IF('Indicator Data'!J124&gt;O$139,10,IF('Indicator Data'!J124&lt;O$140,0,10-(O$139-'Indicator Data'!J124)/(O$139-O$140)*10))),1)</f>
        <v>5.7</v>
      </c>
      <c r="P122" s="153">
        <f t="shared" ref="P122:P137" si="32">ROUND((10-GEOMEAN(((10-N122)/10*9+1),((10-J122)/10*9+1)))/9*10,1)</f>
        <v>8.5</v>
      </c>
      <c r="Q122" s="153">
        <f t="shared" ref="Q122:Q137" si="33">ROUND(AVERAGE(P122,O122),1)</f>
        <v>7.1</v>
      </c>
      <c r="R122" s="4">
        <f>IF('Indicator Data'!H124="No data","x",ROUND(IF('Indicator Data'!H124=0,0,IF('Indicator Data'!H124&gt;R$139,10,IF('Indicator Data'!H124&lt;R$140,0,10-(R$139-'Indicator Data'!H124)/(R$139-R$140)*10))),1))</f>
        <v>2</v>
      </c>
      <c r="S122" s="6">
        <f t="shared" ref="S122:S137" si="34">E122</f>
        <v>2.5</v>
      </c>
      <c r="T122" s="6">
        <f t="shared" ref="T122:T137" si="35">ROUND((10-GEOMEAN(((10-D122)/10*9+1),((10-M122)/10*9+1)))/9*10,1)</f>
        <v>9.1</v>
      </c>
      <c r="U122" s="6">
        <f t="shared" ref="U122:U137" si="36">I122</f>
        <v>5.3</v>
      </c>
      <c r="V122" s="6">
        <f t="shared" ref="V122:V137" si="37">ROUND(AVERAGE(Q122,R122),1)</f>
        <v>4.5999999999999996</v>
      </c>
      <c r="W122" s="14">
        <f t="shared" ref="W122:W137" si="38">IF(S122="x",ROUND((10-GEOMEAN(((10-T122)/10*9+1),((10-U122)/10*9+1),((10-V122)/10*9+1)))/9*10,1),ROUND((10-GEOMEAN(((10-S122)/10*9+1),((10-T122)/10*9+1),((10-U122)/10*9+1),((10-V122)/10*9+1)))/9*10,1))</f>
        <v>6.1</v>
      </c>
      <c r="X122" s="4">
        <f>ROUND(IF('Indicator Data'!M124=0,0,IF('Indicator Data'!M124&gt;X$139,10,IF('Indicator Data'!M124&lt;X$140,0,10-(X$139-'Indicator Data'!M124)/(X$139-X$140)*10))),1)</f>
        <v>10</v>
      </c>
      <c r="Y122" s="4">
        <f>ROUND(IF('Indicator Data'!N124=0,0,IF('Indicator Data'!N124&gt;Y$139,10,IF('Indicator Data'!N124&lt;Y$140,0,10-(Y$139-'Indicator Data'!N124)/(Y$139-Y$140)*10))),1)</f>
        <v>9.6999999999999993</v>
      </c>
      <c r="Z122" s="6">
        <f t="shared" ref="Z122:Z137" si="39">ROUND((10-GEOMEAN(((10-X122)/10*9+1),((10-Y122)/10*9+1)))/9*10,1)</f>
        <v>9.9</v>
      </c>
      <c r="AA122" s="6">
        <f>IF('Indicator Data'!K124=5,10,IF('Indicator Data'!K124=4,8,IF('Indicator Data'!K124=3,5,IF('Indicator Data'!K124=2,2,IF('Indicator Data'!K124=1,1,0)))))</f>
        <v>0</v>
      </c>
      <c r="AB122" s="191">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4</v>
      </c>
      <c r="AD122" s="7">
        <f t="shared" ref="AD122:AD137" si="41">ROUND(IF(AC122&gt;=8,AC122,AVERAGE(Z122,AC122)),1)</f>
        <v>7</v>
      </c>
    </row>
    <row r="123" spans="1:30" s="11" customFormat="1" x14ac:dyDescent="0.25">
      <c r="A123" s="11" t="s">
        <v>437</v>
      </c>
      <c r="B123" s="30" t="s">
        <v>4</v>
      </c>
      <c r="C123" s="30" t="s">
        <v>566</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5</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1.4265686798602639E-2</v>
      </c>
      <c r="M123" s="4">
        <f t="shared" si="30"/>
        <v>10</v>
      </c>
      <c r="N123" s="4">
        <f t="shared" si="31"/>
        <v>4.8</v>
      </c>
      <c r="O123" s="4">
        <f>ROUND(IF('Indicator Data'!J125=0,0,IF('Indicator Data'!J125&gt;O$139,10,IF('Indicator Data'!J125&lt;O$140,0,10-(O$139-'Indicator Data'!J125)/(O$139-O$140)*10))),1)</f>
        <v>5.7</v>
      </c>
      <c r="P123" s="153">
        <f t="shared" si="32"/>
        <v>8.5</v>
      </c>
      <c r="Q123" s="153">
        <f t="shared" si="33"/>
        <v>7.1</v>
      </c>
      <c r="R123" s="4">
        <f>IF('Indicator Data'!H125="No data","x",ROUND(IF('Indicator Data'!H125=0,0,IF('Indicator Data'!H125&gt;R$139,10,IF('Indicator Data'!H125&lt;R$140,0,10-(R$139-'Indicator Data'!H125)/(R$139-R$140)*10))),1))</f>
        <v>3.7</v>
      </c>
      <c r="S123" s="6">
        <f t="shared" si="34"/>
        <v>5</v>
      </c>
      <c r="T123" s="6">
        <f t="shared" si="35"/>
        <v>8.9</v>
      </c>
      <c r="U123" s="6">
        <f t="shared" si="36"/>
        <v>6.1</v>
      </c>
      <c r="V123" s="6">
        <f t="shared" si="37"/>
        <v>5.4</v>
      </c>
      <c r="W123" s="14">
        <f t="shared" si="38"/>
        <v>6.7</v>
      </c>
      <c r="X123" s="4">
        <f>ROUND(IF('Indicator Data'!M125=0,0,IF('Indicator Data'!M125&gt;X$139,10,IF('Indicator Data'!M125&lt;X$140,0,10-(X$139-'Indicator Data'!M125)/(X$139-X$140)*10))),1)</f>
        <v>10</v>
      </c>
      <c r="Y123" s="4">
        <f>ROUND(IF('Indicator Data'!N125=0,0,IF('Indicator Data'!N125&gt;Y$139,10,IF('Indicator Data'!N125&lt;Y$140,0,10-(Y$139-'Indicator Data'!N125)/(Y$139-Y$140)*10))),1)</f>
        <v>9.6999999999999993</v>
      </c>
      <c r="Z123" s="6">
        <f t="shared" si="39"/>
        <v>9.9</v>
      </c>
      <c r="AA123" s="6">
        <f>IF('Indicator Data'!K125=5,10,IF('Indicator Data'!K125=4,8,IF('Indicator Data'!K125=3,5,IF('Indicator Data'!K125=2,2,IF('Indicator Data'!K125=1,1,0)))))</f>
        <v>0</v>
      </c>
      <c r="AB123" s="191">
        <f>IF('Indicator Data'!L125="No data","x",IF('Indicator Data'!L125&gt;1000,10,IF('Indicator Data'!L125&gt;=500,9,IF('Indicator Data'!L125&gt;=240,8,IF('Indicator Data'!L125&gt;=120,7,IF('Indicator Data'!L125&gt;=60,6,IF('Indicator Data'!L125&gt;=20,5,IF('Indicator Data'!L125&gt;=1,4,0))))))))</f>
        <v>5</v>
      </c>
      <c r="AC123" s="6">
        <f t="shared" si="40"/>
        <v>5</v>
      </c>
      <c r="AD123" s="7">
        <f t="shared" si="41"/>
        <v>7.5</v>
      </c>
    </row>
    <row r="124" spans="1:30" s="11" customFormat="1" x14ac:dyDescent="0.25">
      <c r="A124" s="11" t="s">
        <v>438</v>
      </c>
      <c r="B124" s="30" t="s">
        <v>4</v>
      </c>
      <c r="C124" s="30" t="s">
        <v>567</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4.0999999999999996</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1.4265686798602639E-2</v>
      </c>
      <c r="M124" s="4">
        <f t="shared" si="30"/>
        <v>10</v>
      </c>
      <c r="N124" s="4">
        <f t="shared" si="31"/>
        <v>4.8</v>
      </c>
      <c r="O124" s="4">
        <f>ROUND(IF('Indicator Data'!J126=0,0,IF('Indicator Data'!J126&gt;O$139,10,IF('Indicator Data'!J126&lt;O$140,0,10-(O$139-'Indicator Data'!J126)/(O$139-O$140)*10))),1)</f>
        <v>5.7</v>
      </c>
      <c r="P124" s="153">
        <f t="shared" si="32"/>
        <v>8.5</v>
      </c>
      <c r="Q124" s="153">
        <f t="shared" si="33"/>
        <v>7.1</v>
      </c>
      <c r="R124" s="4">
        <f>IF('Indicator Data'!H126="No data","x",ROUND(IF('Indicator Data'!H126=0,0,IF('Indicator Data'!H126&gt;R$139,10,IF('Indicator Data'!H126&lt;R$140,0,10-(R$139-'Indicator Data'!H126)/(R$139-R$140)*10))),1))</f>
        <v>3</v>
      </c>
      <c r="S124" s="6">
        <f t="shared" si="34"/>
        <v>4.0999999999999996</v>
      </c>
      <c r="T124" s="6">
        <f t="shared" si="35"/>
        <v>8.9</v>
      </c>
      <c r="U124" s="6">
        <f t="shared" si="36"/>
        <v>4.5</v>
      </c>
      <c r="V124" s="6">
        <f t="shared" si="37"/>
        <v>5.0999999999999996</v>
      </c>
      <c r="W124" s="14">
        <f t="shared" si="38"/>
        <v>6.1</v>
      </c>
      <c r="X124" s="4">
        <f>ROUND(IF('Indicator Data'!M126=0,0,IF('Indicator Data'!M126&gt;X$139,10,IF('Indicator Data'!M126&lt;X$140,0,10-(X$139-'Indicator Data'!M126)/(X$139-X$140)*10))),1)</f>
        <v>10</v>
      </c>
      <c r="Y124" s="4">
        <f>ROUND(IF('Indicator Data'!N126=0,0,IF('Indicator Data'!N126&gt;Y$139,10,IF('Indicator Data'!N126&lt;Y$140,0,10-(Y$139-'Indicator Data'!N126)/(Y$139-Y$140)*10))),1)</f>
        <v>9.6999999999999993</v>
      </c>
      <c r="Z124" s="6">
        <f t="shared" si="39"/>
        <v>9.9</v>
      </c>
      <c r="AA124" s="6">
        <f>IF('Indicator Data'!K126=5,10,IF('Indicator Data'!K126=4,8,IF('Indicator Data'!K126=3,5,IF('Indicator Data'!K126=2,2,IF('Indicator Data'!K126=1,1,0)))))</f>
        <v>5</v>
      </c>
      <c r="AB124" s="191">
        <f>IF('Indicator Data'!L126="No data","x",IF('Indicator Data'!L126&gt;1000,10,IF('Indicator Data'!L126&gt;=500,9,IF('Indicator Data'!L126&gt;=240,8,IF('Indicator Data'!L126&gt;=120,7,IF('Indicator Data'!L126&gt;=60,6,IF('Indicator Data'!L126&gt;=20,5,IF('Indicator Data'!L126&gt;=1,4,0))))))))</f>
        <v>8</v>
      </c>
      <c r="AC124" s="6">
        <f t="shared" si="40"/>
        <v>8</v>
      </c>
      <c r="AD124" s="7">
        <f t="shared" si="41"/>
        <v>8</v>
      </c>
    </row>
    <row r="125" spans="1:30" s="11" customFormat="1" x14ac:dyDescent="0.25">
      <c r="A125" s="11" t="s">
        <v>439</v>
      </c>
      <c r="B125" s="30" t="s">
        <v>4</v>
      </c>
      <c r="C125" s="30" t="s">
        <v>568</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1.9</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1.4265686798602639E-2</v>
      </c>
      <c r="M125" s="4">
        <f t="shared" si="30"/>
        <v>1.1000000000000001</v>
      </c>
      <c r="N125" s="4">
        <f t="shared" si="31"/>
        <v>4.8</v>
      </c>
      <c r="O125" s="4">
        <f>ROUND(IF('Indicator Data'!J127=0,0,IF('Indicator Data'!J127&gt;O$139,10,IF('Indicator Data'!J127&lt;O$140,0,10-(O$139-'Indicator Data'!J127)/(O$139-O$140)*10))),1)</f>
        <v>5.7</v>
      </c>
      <c r="P125" s="153">
        <f t="shared" si="32"/>
        <v>8.5</v>
      </c>
      <c r="Q125" s="153">
        <f t="shared" si="33"/>
        <v>7.1</v>
      </c>
      <c r="R125" s="4">
        <f>IF('Indicator Data'!H127="No data","x",ROUND(IF('Indicator Data'!H127=0,0,IF('Indicator Data'!H127&gt;R$139,10,IF('Indicator Data'!H127&lt;R$140,0,10-(R$139-'Indicator Data'!H127)/(R$139-R$140)*10))),1))</f>
        <v>3</v>
      </c>
      <c r="S125" s="6">
        <f t="shared" si="34"/>
        <v>1.9</v>
      </c>
      <c r="T125" s="6">
        <f t="shared" si="35"/>
        <v>2.2999999999999998</v>
      </c>
      <c r="U125" s="6">
        <f t="shared" si="36"/>
        <v>3.9</v>
      </c>
      <c r="V125" s="6">
        <f t="shared" si="37"/>
        <v>5.0999999999999996</v>
      </c>
      <c r="W125" s="14">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9.6999999999999993</v>
      </c>
      <c r="Z125" s="6">
        <f t="shared" si="39"/>
        <v>9.9</v>
      </c>
      <c r="AA125" s="6">
        <f>IF('Indicator Data'!K127=5,10,IF('Indicator Data'!K127=4,8,IF('Indicator Data'!K127=3,5,IF('Indicator Data'!K127=2,2,IF('Indicator Data'!K127=1,1,0)))))</f>
        <v>0</v>
      </c>
      <c r="AB125" s="191">
        <f>IF('Indicator Data'!L127="No data","x",IF('Indicator Data'!L127&gt;1000,10,IF('Indicator Data'!L127&gt;=500,9,IF('Indicator Data'!L127&gt;=240,8,IF('Indicator Data'!L127&gt;=120,7,IF('Indicator Data'!L127&gt;=60,6,IF('Indicator Data'!L127&gt;=20,5,IF('Indicator Data'!L127&gt;=1,4,0))))))))</f>
        <v>4</v>
      </c>
      <c r="AC125" s="6">
        <f t="shared" si="40"/>
        <v>4</v>
      </c>
      <c r="AD125" s="7">
        <f t="shared" si="41"/>
        <v>7</v>
      </c>
    </row>
    <row r="126" spans="1:30" s="11" customFormat="1" x14ac:dyDescent="0.25">
      <c r="A126" s="11" t="s">
        <v>440</v>
      </c>
      <c r="B126" s="30" t="s">
        <v>4</v>
      </c>
      <c r="C126" s="30" t="s">
        <v>569</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1.9</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1.4265686798602639E-2</v>
      </c>
      <c r="M126" s="4">
        <f t="shared" si="30"/>
        <v>7.9</v>
      </c>
      <c r="N126" s="4">
        <f t="shared" si="31"/>
        <v>4.8</v>
      </c>
      <c r="O126" s="4">
        <f>ROUND(IF('Indicator Data'!J128=0,0,IF('Indicator Data'!J128&gt;O$139,10,IF('Indicator Data'!J128&lt;O$140,0,10-(O$139-'Indicator Data'!J128)/(O$139-O$140)*10))),1)</f>
        <v>5.7</v>
      </c>
      <c r="P126" s="153">
        <f t="shared" si="32"/>
        <v>8.5</v>
      </c>
      <c r="Q126" s="153">
        <f t="shared" si="33"/>
        <v>7.1</v>
      </c>
      <c r="R126" s="4">
        <f>IF('Indicator Data'!H128="No data","x",ROUND(IF('Indicator Data'!H128=0,0,IF('Indicator Data'!H128&gt;R$139,10,IF('Indicator Data'!H128&lt;R$140,0,10-(R$139-'Indicator Data'!H128)/(R$139-R$140)*10))),1))</f>
        <v>2</v>
      </c>
      <c r="S126" s="6">
        <f t="shared" si="34"/>
        <v>1.9</v>
      </c>
      <c r="T126" s="6">
        <f t="shared" si="35"/>
        <v>7.6</v>
      </c>
      <c r="U126" s="6">
        <f t="shared" si="36"/>
        <v>6.3</v>
      </c>
      <c r="V126" s="6">
        <f t="shared" si="37"/>
        <v>4.5999999999999996</v>
      </c>
      <c r="W126" s="14">
        <f t="shared" si="38"/>
        <v>5.5</v>
      </c>
      <c r="X126" s="4">
        <f>ROUND(IF('Indicator Data'!M128=0,0,IF('Indicator Data'!M128&gt;X$139,10,IF('Indicator Data'!M128&lt;X$140,0,10-(X$139-'Indicator Data'!M128)/(X$139-X$140)*10))),1)</f>
        <v>10</v>
      </c>
      <c r="Y126" s="4">
        <f>ROUND(IF('Indicator Data'!N128=0,0,IF('Indicator Data'!N128&gt;Y$139,10,IF('Indicator Data'!N128&lt;Y$140,0,10-(Y$139-'Indicator Data'!N128)/(Y$139-Y$140)*10))),1)</f>
        <v>9.6999999999999993</v>
      </c>
      <c r="Z126" s="6">
        <f t="shared" si="39"/>
        <v>9.9</v>
      </c>
      <c r="AA126" s="6">
        <f>IF('Indicator Data'!K128=5,10,IF('Indicator Data'!K128=4,8,IF('Indicator Data'!K128=3,5,IF('Indicator Data'!K128=2,2,IF('Indicator Data'!K128=1,1,0)))))</f>
        <v>0</v>
      </c>
      <c r="AB126" s="191">
        <f>IF('Indicator Data'!L128="No data","x",IF('Indicator Data'!L128&gt;1000,10,IF('Indicator Data'!L128&gt;=500,9,IF('Indicator Data'!L128&gt;=240,8,IF('Indicator Data'!L128&gt;=120,7,IF('Indicator Data'!L128&gt;=60,6,IF('Indicator Data'!L128&gt;=20,5,IF('Indicator Data'!L128&gt;=1,4,0))))))))</f>
        <v>4</v>
      </c>
      <c r="AC126" s="6">
        <f t="shared" si="40"/>
        <v>4</v>
      </c>
      <c r="AD126" s="7">
        <f t="shared" si="41"/>
        <v>7</v>
      </c>
    </row>
    <row r="127" spans="1:30" s="11" customFormat="1" x14ac:dyDescent="0.25">
      <c r="A127" s="11" t="s">
        <v>441</v>
      </c>
      <c r="B127" s="30" t="s">
        <v>4</v>
      </c>
      <c r="C127" s="30" t="s">
        <v>570</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1.9</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1.4265686798602639E-2</v>
      </c>
      <c r="M127" s="4">
        <f t="shared" si="30"/>
        <v>5.4</v>
      </c>
      <c r="N127" s="4">
        <f t="shared" si="31"/>
        <v>4.8</v>
      </c>
      <c r="O127" s="4">
        <f>ROUND(IF('Indicator Data'!J129=0,0,IF('Indicator Data'!J129&gt;O$139,10,IF('Indicator Data'!J129&lt;O$140,0,10-(O$139-'Indicator Data'!J129)/(O$139-O$140)*10))),1)</f>
        <v>5.7</v>
      </c>
      <c r="P127" s="153">
        <f t="shared" si="32"/>
        <v>8.5</v>
      </c>
      <c r="Q127" s="153">
        <f t="shared" si="33"/>
        <v>7.1</v>
      </c>
      <c r="R127" s="4">
        <f>IF('Indicator Data'!H129="No data","x",ROUND(IF('Indicator Data'!H129=0,0,IF('Indicator Data'!H129&gt;R$139,10,IF('Indicator Data'!H129&lt;R$140,0,10-(R$139-'Indicator Data'!H129)/(R$139-R$140)*10))),1))</f>
        <v>1</v>
      </c>
      <c r="S127" s="6">
        <f t="shared" si="34"/>
        <v>1.9</v>
      </c>
      <c r="T127" s="6">
        <f t="shared" si="35"/>
        <v>5.7</v>
      </c>
      <c r="U127" s="6">
        <f t="shared" si="36"/>
        <v>4.5999999999999996</v>
      </c>
      <c r="V127" s="6">
        <f t="shared" si="37"/>
        <v>4.0999999999999996</v>
      </c>
      <c r="W127" s="14">
        <f t="shared" si="38"/>
        <v>4.2</v>
      </c>
      <c r="X127" s="4">
        <f>ROUND(IF('Indicator Data'!M129=0,0,IF('Indicator Data'!M129&gt;X$139,10,IF('Indicator Data'!M129&lt;X$140,0,10-(X$139-'Indicator Data'!M129)/(X$139-X$140)*10))),1)</f>
        <v>10</v>
      </c>
      <c r="Y127" s="4">
        <f>ROUND(IF('Indicator Data'!N129=0,0,IF('Indicator Data'!N129&gt;Y$139,10,IF('Indicator Data'!N129&lt;Y$140,0,10-(Y$139-'Indicator Data'!N129)/(Y$139-Y$140)*10))),1)</f>
        <v>9.6999999999999993</v>
      </c>
      <c r="Z127" s="6">
        <f t="shared" si="39"/>
        <v>9.9</v>
      </c>
      <c r="AA127" s="6">
        <f>IF('Indicator Data'!K129=5,10,IF('Indicator Data'!K129=4,8,IF('Indicator Data'!K129=3,5,IF('Indicator Data'!K129=2,2,IF('Indicator Data'!K129=1,1,0)))))</f>
        <v>0</v>
      </c>
      <c r="AB127" s="191">
        <f>IF('Indicator Data'!L129="No data","x",IF('Indicator Data'!L129&gt;1000,10,IF('Indicator Data'!L129&gt;=500,9,IF('Indicator Data'!L129&gt;=240,8,IF('Indicator Data'!L129&gt;=120,7,IF('Indicator Data'!L129&gt;=60,6,IF('Indicator Data'!L129&gt;=20,5,IF('Indicator Data'!L129&gt;=1,4,0))))))))</f>
        <v>0</v>
      </c>
      <c r="AC127" s="6">
        <f t="shared" si="40"/>
        <v>0</v>
      </c>
      <c r="AD127" s="7">
        <f t="shared" si="41"/>
        <v>5</v>
      </c>
    </row>
    <row r="128" spans="1:30" s="11" customFormat="1" x14ac:dyDescent="0.25">
      <c r="A128" s="11" t="s">
        <v>443</v>
      </c>
      <c r="B128" s="30" t="s">
        <v>4</v>
      </c>
      <c r="C128" s="30" t="s">
        <v>572</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1.3</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1.4265686798602639E-2</v>
      </c>
      <c r="M128" s="4">
        <f t="shared" si="30"/>
        <v>8.1</v>
      </c>
      <c r="N128" s="4">
        <f t="shared" si="31"/>
        <v>4.8</v>
      </c>
      <c r="O128" s="4">
        <f>ROUND(IF('Indicator Data'!J130=0,0,IF('Indicator Data'!J130&gt;O$139,10,IF('Indicator Data'!J130&lt;O$140,0,10-(O$139-'Indicator Data'!J130)/(O$139-O$140)*10))),1)</f>
        <v>5.7</v>
      </c>
      <c r="P128" s="153">
        <f t="shared" si="32"/>
        <v>8.5</v>
      </c>
      <c r="Q128" s="153">
        <f t="shared" si="33"/>
        <v>7.1</v>
      </c>
      <c r="R128" s="4">
        <f>IF('Indicator Data'!H130="No data","x",ROUND(IF('Indicator Data'!H130=0,0,IF('Indicator Data'!H130&gt;R$139,10,IF('Indicator Data'!H130&lt;R$140,0,10-(R$139-'Indicator Data'!H130)/(R$139-R$140)*10))),1))</f>
        <v>3</v>
      </c>
      <c r="S128" s="6">
        <f t="shared" si="34"/>
        <v>1.3</v>
      </c>
      <c r="T128" s="6">
        <f t="shared" si="35"/>
        <v>7.6</v>
      </c>
      <c r="U128" s="6">
        <f t="shared" si="36"/>
        <v>2.7</v>
      </c>
      <c r="V128" s="6">
        <f t="shared" si="37"/>
        <v>5.0999999999999996</v>
      </c>
      <c r="W128" s="14">
        <f t="shared" si="38"/>
        <v>4.7</v>
      </c>
      <c r="X128" s="4">
        <f>ROUND(IF('Indicator Data'!M130=0,0,IF('Indicator Data'!M130&gt;X$139,10,IF('Indicator Data'!M130&lt;X$140,0,10-(X$139-'Indicator Data'!M130)/(X$139-X$140)*10))),1)</f>
        <v>10</v>
      </c>
      <c r="Y128" s="4">
        <f>ROUND(IF('Indicator Data'!N130=0,0,IF('Indicator Data'!N130&gt;Y$139,10,IF('Indicator Data'!N130&lt;Y$140,0,10-(Y$139-'Indicator Data'!N130)/(Y$139-Y$140)*10))),1)</f>
        <v>9.6999999999999993</v>
      </c>
      <c r="Z128" s="6">
        <f t="shared" si="39"/>
        <v>9.9</v>
      </c>
      <c r="AA128" s="6">
        <f>IF('Indicator Data'!K130=5,10,IF('Indicator Data'!K130=4,8,IF('Indicator Data'!K130=3,5,IF('Indicator Data'!K130=2,2,IF('Indicator Data'!K130=1,1,0)))))</f>
        <v>0</v>
      </c>
      <c r="AB128" s="191">
        <f>IF('Indicator Data'!L130="No data","x",IF('Indicator Data'!L130&gt;1000,10,IF('Indicator Data'!L130&gt;=500,9,IF('Indicator Data'!L130&gt;=240,8,IF('Indicator Data'!L130&gt;=120,7,IF('Indicator Data'!L130&gt;=60,6,IF('Indicator Data'!L130&gt;=20,5,IF('Indicator Data'!L130&gt;=1,4,0))))))))</f>
        <v>0</v>
      </c>
      <c r="AC128" s="6">
        <f t="shared" si="40"/>
        <v>0</v>
      </c>
      <c r="AD128" s="7">
        <f t="shared" si="41"/>
        <v>5</v>
      </c>
    </row>
    <row r="129" spans="1:30" s="11" customFormat="1" x14ac:dyDescent="0.25">
      <c r="A129" s="11" t="s">
        <v>444</v>
      </c>
      <c r="B129" s="30" t="s">
        <v>4</v>
      </c>
      <c r="C129" s="30" t="s">
        <v>573</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1.6</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1.4265686798602639E-2</v>
      </c>
      <c r="M129" s="4">
        <f t="shared" si="30"/>
        <v>4.8</v>
      </c>
      <c r="N129" s="4">
        <f t="shared" si="31"/>
        <v>4.8</v>
      </c>
      <c r="O129" s="4">
        <f>ROUND(IF('Indicator Data'!J131=0,0,IF('Indicator Data'!J131&gt;O$139,10,IF('Indicator Data'!J131&lt;O$140,0,10-(O$139-'Indicator Data'!J131)/(O$139-O$140)*10))),1)</f>
        <v>5.7</v>
      </c>
      <c r="P129" s="153">
        <f t="shared" si="32"/>
        <v>8.5</v>
      </c>
      <c r="Q129" s="153">
        <f t="shared" si="33"/>
        <v>7.1</v>
      </c>
      <c r="R129" s="4">
        <f>IF('Indicator Data'!H131="No data","x",ROUND(IF('Indicator Data'!H131=0,0,IF('Indicator Data'!H131&gt;R$139,10,IF('Indicator Data'!H131&lt;R$140,0,10-(R$139-'Indicator Data'!H131)/(R$139-R$140)*10))),1))</f>
        <v>2</v>
      </c>
      <c r="S129" s="6">
        <f t="shared" si="34"/>
        <v>1.6</v>
      </c>
      <c r="T129" s="6">
        <f t="shared" si="35"/>
        <v>5.2</v>
      </c>
      <c r="U129" s="6">
        <f t="shared" si="36"/>
        <v>5.5</v>
      </c>
      <c r="V129" s="6">
        <f t="shared" si="37"/>
        <v>4.5999999999999996</v>
      </c>
      <c r="W129" s="14">
        <f t="shared" si="38"/>
        <v>4.4000000000000004</v>
      </c>
      <c r="X129" s="4">
        <f>ROUND(IF('Indicator Data'!M131=0,0,IF('Indicator Data'!M131&gt;X$139,10,IF('Indicator Data'!M131&lt;X$140,0,10-(X$139-'Indicator Data'!M131)/(X$139-X$140)*10))),1)</f>
        <v>10</v>
      </c>
      <c r="Y129" s="4">
        <f>ROUND(IF('Indicator Data'!N131=0,0,IF('Indicator Data'!N131&gt;Y$139,10,IF('Indicator Data'!N131&lt;Y$140,0,10-(Y$139-'Indicator Data'!N131)/(Y$139-Y$140)*10))),1)</f>
        <v>9.6999999999999993</v>
      </c>
      <c r="Z129" s="6">
        <f t="shared" si="39"/>
        <v>9.9</v>
      </c>
      <c r="AA129" s="6">
        <f>IF('Indicator Data'!K131=5,10,IF('Indicator Data'!K131=4,8,IF('Indicator Data'!K131=3,5,IF('Indicator Data'!K131=2,2,IF('Indicator Data'!K131=1,1,0)))))</f>
        <v>0</v>
      </c>
      <c r="AB129" s="191">
        <f>IF('Indicator Data'!L131="No data","x",IF('Indicator Data'!L131&gt;1000,10,IF('Indicator Data'!L131&gt;=500,9,IF('Indicator Data'!L131&gt;=240,8,IF('Indicator Data'!L131&gt;=120,7,IF('Indicator Data'!L131&gt;=60,6,IF('Indicator Data'!L131&gt;=20,5,IF('Indicator Data'!L131&gt;=1,4,0))))))))</f>
        <v>4</v>
      </c>
      <c r="AC129" s="6">
        <f t="shared" si="40"/>
        <v>4</v>
      </c>
      <c r="AD129" s="7">
        <f t="shared" si="41"/>
        <v>7</v>
      </c>
    </row>
    <row r="130" spans="1:30" s="11" customFormat="1" x14ac:dyDescent="0.25">
      <c r="A130" s="11" t="s">
        <v>442</v>
      </c>
      <c r="B130" s="30" t="s">
        <v>4</v>
      </c>
      <c r="C130" s="30" t="s">
        <v>571</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2.8</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1.4265686798602639E-2</v>
      </c>
      <c r="M130" s="4">
        <f t="shared" si="30"/>
        <v>8.4</v>
      </c>
      <c r="N130" s="4">
        <f t="shared" si="31"/>
        <v>4.8</v>
      </c>
      <c r="O130" s="4">
        <f>ROUND(IF('Indicator Data'!J132=0,0,IF('Indicator Data'!J132&gt;O$139,10,IF('Indicator Data'!J132&lt;O$140,0,10-(O$139-'Indicator Data'!J132)/(O$139-O$140)*10))),1)</f>
        <v>5.7</v>
      </c>
      <c r="P130" s="153">
        <f t="shared" si="32"/>
        <v>8.5</v>
      </c>
      <c r="Q130" s="153">
        <f t="shared" si="33"/>
        <v>7.1</v>
      </c>
      <c r="R130" s="4">
        <f>IF('Indicator Data'!H132="No data","x",ROUND(IF('Indicator Data'!H132=0,0,IF('Indicator Data'!H132&gt;R$139,10,IF('Indicator Data'!H132&lt;R$140,0,10-(R$139-'Indicator Data'!H132)/(R$139-R$140)*10))),1))</f>
        <v>2</v>
      </c>
      <c r="S130" s="6">
        <f t="shared" si="34"/>
        <v>2.8</v>
      </c>
      <c r="T130" s="6">
        <f t="shared" si="35"/>
        <v>7.6</v>
      </c>
      <c r="U130" s="6">
        <f t="shared" si="36"/>
        <v>3.9</v>
      </c>
      <c r="V130" s="6">
        <f t="shared" si="37"/>
        <v>4.5999999999999996</v>
      </c>
      <c r="W130" s="14">
        <f t="shared" si="38"/>
        <v>5</v>
      </c>
      <c r="X130" s="4">
        <f>ROUND(IF('Indicator Data'!M132=0,0,IF('Indicator Data'!M132&gt;X$139,10,IF('Indicator Data'!M132&lt;X$140,0,10-(X$139-'Indicator Data'!M132)/(X$139-X$140)*10))),1)</f>
        <v>10</v>
      </c>
      <c r="Y130" s="4">
        <f>ROUND(IF('Indicator Data'!N132=0,0,IF('Indicator Data'!N132&gt;Y$139,10,IF('Indicator Data'!N132&lt;Y$140,0,10-(Y$139-'Indicator Data'!N132)/(Y$139-Y$140)*10))),1)</f>
        <v>9.6999999999999993</v>
      </c>
      <c r="Z130" s="6">
        <f t="shared" si="39"/>
        <v>9.9</v>
      </c>
      <c r="AA130" s="6">
        <f>IF('Indicator Data'!K132=5,10,IF('Indicator Data'!K132=4,8,IF('Indicator Data'!K132=3,5,IF('Indicator Data'!K132=2,2,IF('Indicator Data'!K132=1,1,0)))))</f>
        <v>0</v>
      </c>
      <c r="AB130" s="191">
        <f>IF('Indicator Data'!L132="No data","x",IF('Indicator Data'!L132&gt;1000,10,IF('Indicator Data'!L132&gt;=500,9,IF('Indicator Data'!L132&gt;=240,8,IF('Indicator Data'!L132&gt;=120,7,IF('Indicator Data'!L132&gt;=60,6,IF('Indicator Data'!L132&gt;=20,5,IF('Indicator Data'!L132&gt;=1,4,0))))))))</f>
        <v>0</v>
      </c>
      <c r="AC130" s="6">
        <f t="shared" si="40"/>
        <v>0</v>
      </c>
      <c r="AD130" s="7">
        <f t="shared" si="41"/>
        <v>5</v>
      </c>
    </row>
    <row r="131" spans="1:30" s="11" customFormat="1" x14ac:dyDescent="0.25">
      <c r="A131" s="11" t="s">
        <v>446</v>
      </c>
      <c r="B131" s="30" t="s">
        <v>4</v>
      </c>
      <c r="C131" s="30" t="s">
        <v>575</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3.4</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1.4265686798602639E-2</v>
      </c>
      <c r="M131" s="4">
        <f t="shared" si="30"/>
        <v>3</v>
      </c>
      <c r="N131" s="4">
        <f t="shared" si="31"/>
        <v>4.8</v>
      </c>
      <c r="O131" s="4">
        <f>ROUND(IF('Indicator Data'!J133=0,0,IF('Indicator Data'!J133&gt;O$139,10,IF('Indicator Data'!J133&lt;O$140,0,10-(O$139-'Indicator Data'!J133)/(O$139-O$140)*10))),1)</f>
        <v>5.7</v>
      </c>
      <c r="P131" s="153">
        <f t="shared" si="32"/>
        <v>8.5</v>
      </c>
      <c r="Q131" s="153">
        <f t="shared" si="33"/>
        <v>7.1</v>
      </c>
      <c r="R131" s="4">
        <f>IF('Indicator Data'!H133="No data","x",ROUND(IF('Indicator Data'!H133=0,0,IF('Indicator Data'!H133&gt;R$139,10,IF('Indicator Data'!H133&lt;R$140,0,10-(R$139-'Indicator Data'!H133)/(R$139-R$140)*10))),1))</f>
        <v>4.7</v>
      </c>
      <c r="S131" s="6">
        <f t="shared" si="34"/>
        <v>3.4</v>
      </c>
      <c r="T131" s="6">
        <f t="shared" si="35"/>
        <v>4.4000000000000004</v>
      </c>
      <c r="U131" s="6">
        <f t="shared" si="36"/>
        <v>3.7</v>
      </c>
      <c r="V131" s="6">
        <f t="shared" si="37"/>
        <v>5.9</v>
      </c>
      <c r="W131" s="14">
        <f t="shared" si="38"/>
        <v>4.4000000000000004</v>
      </c>
      <c r="X131" s="4">
        <f>ROUND(IF('Indicator Data'!M133=0,0,IF('Indicator Data'!M133&gt;X$139,10,IF('Indicator Data'!M133&lt;X$140,0,10-(X$139-'Indicator Data'!M133)/(X$139-X$140)*10))),1)</f>
        <v>10</v>
      </c>
      <c r="Y131" s="4">
        <f>ROUND(IF('Indicator Data'!N133=0,0,IF('Indicator Data'!N133&gt;Y$139,10,IF('Indicator Data'!N133&lt;Y$140,0,10-(Y$139-'Indicator Data'!N133)/(Y$139-Y$140)*10))),1)</f>
        <v>9.6999999999999993</v>
      </c>
      <c r="Z131" s="6">
        <f t="shared" si="39"/>
        <v>9.9</v>
      </c>
      <c r="AA131" s="6">
        <f>IF('Indicator Data'!K133=5,10,IF('Indicator Data'!K133=4,8,IF('Indicator Data'!K133=3,5,IF('Indicator Data'!K133=2,2,IF('Indicator Data'!K133=1,1,0)))))</f>
        <v>0</v>
      </c>
      <c r="AB131" s="191">
        <f>IF('Indicator Data'!L133="No data","x",IF('Indicator Data'!L133&gt;1000,10,IF('Indicator Data'!L133&gt;=500,9,IF('Indicator Data'!L133&gt;=240,8,IF('Indicator Data'!L133&gt;=120,7,IF('Indicator Data'!L133&gt;=60,6,IF('Indicator Data'!L133&gt;=20,5,IF('Indicator Data'!L133&gt;=1,4,0))))))))</f>
        <v>6</v>
      </c>
      <c r="AC131" s="6">
        <f t="shared" si="40"/>
        <v>6</v>
      </c>
      <c r="AD131" s="7">
        <f t="shared" si="41"/>
        <v>8</v>
      </c>
    </row>
    <row r="132" spans="1:30" s="11" customFormat="1" x14ac:dyDescent="0.25">
      <c r="A132" s="11" t="s">
        <v>447</v>
      </c>
      <c r="B132" s="30" t="s">
        <v>4</v>
      </c>
      <c r="C132" s="30" t="s">
        <v>576</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1.3</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1.4265686798602639E-2</v>
      </c>
      <c r="M132" s="4">
        <f t="shared" si="30"/>
        <v>10</v>
      </c>
      <c r="N132" s="4">
        <f t="shared" si="31"/>
        <v>4.8</v>
      </c>
      <c r="O132" s="4">
        <f>ROUND(IF('Indicator Data'!J134=0,0,IF('Indicator Data'!J134&gt;O$139,10,IF('Indicator Data'!J134&lt;O$140,0,10-(O$139-'Indicator Data'!J134)/(O$139-O$140)*10))),1)</f>
        <v>5.7</v>
      </c>
      <c r="P132" s="153">
        <f t="shared" si="32"/>
        <v>8.5</v>
      </c>
      <c r="Q132" s="153">
        <f t="shared" si="33"/>
        <v>7.1</v>
      </c>
      <c r="R132" s="4">
        <f>IF('Indicator Data'!H134="No data","x",ROUND(IF('Indicator Data'!H134=0,0,IF('Indicator Data'!H134&gt;R$139,10,IF('Indicator Data'!H134&lt;R$140,0,10-(R$139-'Indicator Data'!H134)/(R$139-R$140)*10))),1))</f>
        <v>3.7</v>
      </c>
      <c r="S132" s="6">
        <f t="shared" si="34"/>
        <v>1.3</v>
      </c>
      <c r="T132" s="6">
        <f t="shared" si="35"/>
        <v>8.8000000000000007</v>
      </c>
      <c r="U132" s="6">
        <f t="shared" si="36"/>
        <v>6.6</v>
      </c>
      <c r="V132" s="6">
        <f t="shared" si="37"/>
        <v>5.4</v>
      </c>
      <c r="W132" s="14">
        <f t="shared" si="38"/>
        <v>6.2</v>
      </c>
      <c r="X132" s="4">
        <f>ROUND(IF('Indicator Data'!M134=0,0,IF('Indicator Data'!M134&gt;X$139,10,IF('Indicator Data'!M134&lt;X$140,0,10-(X$139-'Indicator Data'!M134)/(X$139-X$140)*10))),1)</f>
        <v>10</v>
      </c>
      <c r="Y132" s="4">
        <f>ROUND(IF('Indicator Data'!N134=0,0,IF('Indicator Data'!N134&gt;Y$139,10,IF('Indicator Data'!N134&lt;Y$140,0,10-(Y$139-'Indicator Data'!N134)/(Y$139-Y$140)*10))),1)</f>
        <v>9.6999999999999993</v>
      </c>
      <c r="Z132" s="6">
        <f t="shared" si="39"/>
        <v>9.9</v>
      </c>
      <c r="AA132" s="6">
        <f>IF('Indicator Data'!K134=5,10,IF('Indicator Data'!K134=4,8,IF('Indicator Data'!K134=3,5,IF('Indicator Data'!K134=2,2,IF('Indicator Data'!K134=1,1,0)))))</f>
        <v>0</v>
      </c>
      <c r="AB132" s="191">
        <f>IF('Indicator Data'!L134="No data","x",IF('Indicator Data'!L134&gt;1000,10,IF('Indicator Data'!L134&gt;=500,9,IF('Indicator Data'!L134&gt;=240,8,IF('Indicator Data'!L134&gt;=120,7,IF('Indicator Data'!L134&gt;=60,6,IF('Indicator Data'!L134&gt;=20,5,IF('Indicator Data'!L134&gt;=1,4,0))))))))</f>
        <v>0</v>
      </c>
      <c r="AC132" s="6">
        <f t="shared" si="40"/>
        <v>0</v>
      </c>
      <c r="AD132" s="7">
        <f t="shared" si="41"/>
        <v>5</v>
      </c>
    </row>
    <row r="133" spans="1:30" s="11" customFormat="1" x14ac:dyDescent="0.25">
      <c r="A133" s="11" t="s">
        <v>448</v>
      </c>
      <c r="B133" s="30" t="s">
        <v>4</v>
      </c>
      <c r="C133" s="30" t="s">
        <v>577</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2.2000000000000002</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1.4265686798602639E-2</v>
      </c>
      <c r="M133" s="4">
        <f t="shared" si="30"/>
        <v>10</v>
      </c>
      <c r="N133" s="4">
        <f t="shared" si="31"/>
        <v>4.8</v>
      </c>
      <c r="O133" s="4">
        <f>ROUND(IF('Indicator Data'!J135=0,0,IF('Indicator Data'!J135&gt;O$139,10,IF('Indicator Data'!J135&lt;O$140,0,10-(O$139-'Indicator Data'!J135)/(O$139-O$140)*10))),1)</f>
        <v>5.7</v>
      </c>
      <c r="P133" s="153">
        <f t="shared" si="32"/>
        <v>8.5</v>
      </c>
      <c r="Q133" s="153">
        <f t="shared" si="33"/>
        <v>7.1</v>
      </c>
      <c r="R133" s="4">
        <f>IF('Indicator Data'!H135="No data","x",ROUND(IF('Indicator Data'!H135=0,0,IF('Indicator Data'!H135&gt;R$139,10,IF('Indicator Data'!H135&lt;R$140,0,10-(R$139-'Indicator Data'!H135)/(R$139-R$140)*10))),1))</f>
        <v>4.7</v>
      </c>
      <c r="S133" s="6">
        <f t="shared" si="34"/>
        <v>2.2000000000000002</v>
      </c>
      <c r="T133" s="6">
        <f t="shared" si="35"/>
        <v>9.1</v>
      </c>
      <c r="U133" s="6">
        <f t="shared" si="36"/>
        <v>3.7</v>
      </c>
      <c r="V133" s="6">
        <f t="shared" si="37"/>
        <v>5.9</v>
      </c>
      <c r="W133" s="14">
        <f t="shared" si="38"/>
        <v>6</v>
      </c>
      <c r="X133" s="4">
        <f>ROUND(IF('Indicator Data'!M135=0,0,IF('Indicator Data'!M135&gt;X$139,10,IF('Indicator Data'!M135&lt;X$140,0,10-(X$139-'Indicator Data'!M135)/(X$139-X$140)*10))),1)</f>
        <v>10</v>
      </c>
      <c r="Y133" s="4">
        <f>ROUND(IF('Indicator Data'!N135=0,0,IF('Indicator Data'!N135&gt;Y$139,10,IF('Indicator Data'!N135&lt;Y$140,0,10-(Y$139-'Indicator Data'!N135)/(Y$139-Y$140)*10))),1)</f>
        <v>9.6999999999999993</v>
      </c>
      <c r="Z133" s="6">
        <f t="shared" si="39"/>
        <v>9.9</v>
      </c>
      <c r="AA133" s="6">
        <f>IF('Indicator Data'!K135=5,10,IF('Indicator Data'!K135=4,8,IF('Indicator Data'!K135=3,5,IF('Indicator Data'!K135=2,2,IF('Indicator Data'!K135=1,1,0)))))</f>
        <v>0</v>
      </c>
      <c r="AB133" s="191">
        <f>IF('Indicator Data'!L135="No data","x",IF('Indicator Data'!L135&gt;1000,10,IF('Indicator Data'!L135&gt;=500,9,IF('Indicator Data'!L135&gt;=240,8,IF('Indicator Data'!L135&gt;=120,7,IF('Indicator Data'!L135&gt;=60,6,IF('Indicator Data'!L135&gt;=20,5,IF('Indicator Data'!L135&gt;=1,4,0))))))))</f>
        <v>0</v>
      </c>
      <c r="AC133" s="6">
        <f t="shared" si="40"/>
        <v>0</v>
      </c>
      <c r="AD133" s="7">
        <f t="shared" si="41"/>
        <v>5</v>
      </c>
    </row>
    <row r="134" spans="1:30" s="11" customFormat="1" x14ac:dyDescent="0.25">
      <c r="A134" s="11" t="s">
        <v>449</v>
      </c>
      <c r="B134" s="30" t="s">
        <v>4</v>
      </c>
      <c r="C134" s="30" t="s">
        <v>578</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1.9</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1.4265686798602639E-2</v>
      </c>
      <c r="M134" s="4">
        <f t="shared" si="30"/>
        <v>2.5</v>
      </c>
      <c r="N134" s="4">
        <f t="shared" si="31"/>
        <v>4.8</v>
      </c>
      <c r="O134" s="4">
        <f>ROUND(IF('Indicator Data'!J136=0,0,IF('Indicator Data'!J136&gt;O$139,10,IF('Indicator Data'!J136&lt;O$140,0,10-(O$139-'Indicator Data'!J136)/(O$139-O$140)*10))),1)</f>
        <v>5.7</v>
      </c>
      <c r="P134" s="153">
        <f t="shared" si="32"/>
        <v>8.5</v>
      </c>
      <c r="Q134" s="153">
        <f t="shared" si="33"/>
        <v>7.1</v>
      </c>
      <c r="R134" s="4">
        <f>IF('Indicator Data'!H136="No data","x",ROUND(IF('Indicator Data'!H136=0,0,IF('Indicator Data'!H136&gt;R$139,10,IF('Indicator Data'!H136&lt;R$140,0,10-(R$139-'Indicator Data'!H136)/(R$139-R$140)*10))),1))</f>
        <v>1</v>
      </c>
      <c r="S134" s="6">
        <f t="shared" si="34"/>
        <v>1.9</v>
      </c>
      <c r="T134" s="6">
        <f t="shared" si="35"/>
        <v>3.8</v>
      </c>
      <c r="U134" s="6">
        <f t="shared" si="36"/>
        <v>3.9</v>
      </c>
      <c r="V134" s="6">
        <f t="shared" si="37"/>
        <v>4.0999999999999996</v>
      </c>
      <c r="W134" s="14">
        <f t="shared" si="38"/>
        <v>3.5</v>
      </c>
      <c r="X134" s="4">
        <f>ROUND(IF('Indicator Data'!M136=0,0,IF('Indicator Data'!M136&gt;X$139,10,IF('Indicator Data'!M136&lt;X$140,0,10-(X$139-'Indicator Data'!M136)/(X$139-X$140)*10))),1)</f>
        <v>10</v>
      </c>
      <c r="Y134" s="4">
        <f>ROUND(IF('Indicator Data'!N136=0,0,IF('Indicator Data'!N136&gt;Y$139,10,IF('Indicator Data'!N136&lt;Y$140,0,10-(Y$139-'Indicator Data'!N136)/(Y$139-Y$140)*10))),1)</f>
        <v>9.6999999999999993</v>
      </c>
      <c r="Z134" s="6">
        <f t="shared" si="39"/>
        <v>9.9</v>
      </c>
      <c r="AA134" s="6">
        <f>IF('Indicator Data'!K136=5,10,IF('Indicator Data'!K136=4,8,IF('Indicator Data'!K136=3,5,IF('Indicator Data'!K136=2,2,IF('Indicator Data'!K136=1,1,0)))))</f>
        <v>0</v>
      </c>
      <c r="AB134" s="191">
        <f>IF('Indicator Data'!L136="No data","x",IF('Indicator Data'!L136&gt;1000,10,IF('Indicator Data'!L136&gt;=500,9,IF('Indicator Data'!L136&gt;=240,8,IF('Indicator Data'!L136&gt;=120,7,IF('Indicator Data'!L136&gt;=60,6,IF('Indicator Data'!L136&gt;=20,5,IF('Indicator Data'!L136&gt;=1,4,0))))))))</f>
        <v>5</v>
      </c>
      <c r="AC134" s="6">
        <f t="shared" si="40"/>
        <v>5</v>
      </c>
      <c r="AD134" s="7">
        <f t="shared" si="41"/>
        <v>7.5</v>
      </c>
    </row>
    <row r="135" spans="1:30" s="11" customFormat="1" x14ac:dyDescent="0.25">
      <c r="A135" s="11" t="s">
        <v>450</v>
      </c>
      <c r="B135" s="30" t="s">
        <v>4</v>
      </c>
      <c r="C135" s="30" t="s">
        <v>579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2.5</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1.4265686798602639E-2</v>
      </c>
      <c r="M135" s="4">
        <f t="shared" si="30"/>
        <v>0</v>
      </c>
      <c r="N135" s="4">
        <f t="shared" si="31"/>
        <v>4.8</v>
      </c>
      <c r="O135" s="4">
        <f>ROUND(IF('Indicator Data'!J137=0,0,IF('Indicator Data'!J137&gt;O$139,10,IF('Indicator Data'!J137&lt;O$140,0,10-(O$139-'Indicator Data'!J137)/(O$139-O$140)*10))),1)</f>
        <v>5.7</v>
      </c>
      <c r="P135" s="153">
        <f t="shared" si="32"/>
        <v>8.5</v>
      </c>
      <c r="Q135" s="153">
        <f t="shared" si="33"/>
        <v>7.1</v>
      </c>
      <c r="R135" s="4" t="str">
        <f>IF('Indicator Data'!H137="No data","x",ROUND(IF('Indicator Data'!H137=0,0,IF('Indicator Data'!H137&gt;R$139,10,IF('Indicator Data'!H137&lt;R$140,0,10-(R$139-'Indicator Data'!H137)/(R$139-R$140)*10))),1))</f>
        <v>x</v>
      </c>
      <c r="S135" s="6">
        <f t="shared" si="34"/>
        <v>2.5</v>
      </c>
      <c r="T135" s="6">
        <f t="shared" si="35"/>
        <v>0</v>
      </c>
      <c r="U135" s="6">
        <f t="shared" si="36"/>
        <v>0</v>
      </c>
      <c r="V135" s="6">
        <f t="shared" si="37"/>
        <v>7.1</v>
      </c>
      <c r="W135" s="14">
        <f t="shared" si="38"/>
        <v>3</v>
      </c>
      <c r="X135" s="4">
        <f>ROUND(IF('Indicator Data'!M137=0,0,IF('Indicator Data'!M137&gt;X$139,10,IF('Indicator Data'!M137&lt;X$140,0,10-(X$139-'Indicator Data'!M137)/(X$139-X$140)*10))),1)</f>
        <v>10</v>
      </c>
      <c r="Y135" s="4">
        <f>ROUND(IF('Indicator Data'!N137=0,0,IF('Indicator Data'!N137&gt;Y$139,10,IF('Indicator Data'!N137&lt;Y$140,0,10-(Y$139-'Indicator Data'!N137)/(Y$139-Y$140)*10))),1)</f>
        <v>9.6999999999999993</v>
      </c>
      <c r="Z135" s="6">
        <f t="shared" si="39"/>
        <v>9.9</v>
      </c>
      <c r="AA135" s="6">
        <f>IF('Indicator Data'!K137=5,10,IF('Indicator Data'!K137=4,8,IF('Indicator Data'!K137=3,5,IF('Indicator Data'!K137=2,2,IF('Indicator Data'!K137=1,1,0)))))</f>
        <v>5</v>
      </c>
      <c r="AB135" s="191">
        <f>IF('Indicator Data'!L137="No data","x",IF('Indicator Data'!L137&gt;1000,10,IF('Indicator Data'!L137&gt;=500,9,IF('Indicator Data'!L137&gt;=240,8,IF('Indicator Data'!L137&gt;=120,7,IF('Indicator Data'!L137&gt;=60,6,IF('Indicator Data'!L137&gt;=20,5,IF('Indicator Data'!L137&gt;=1,4,0))))))))</f>
        <v>6</v>
      </c>
      <c r="AC135" s="6">
        <f t="shared" si="40"/>
        <v>6</v>
      </c>
      <c r="AD135" s="7">
        <f t="shared" si="41"/>
        <v>8</v>
      </c>
    </row>
    <row r="136" spans="1:30" s="11" customFormat="1" x14ac:dyDescent="0.25">
      <c r="A136" s="11" t="s">
        <v>445</v>
      </c>
      <c r="B136" s="30" t="s">
        <v>4</v>
      </c>
      <c r="C136" s="30" t="s">
        <v>574</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1.4265686798602639E-2</v>
      </c>
      <c r="M136" s="4">
        <f t="shared" si="30"/>
        <v>10</v>
      </c>
      <c r="N136" s="4">
        <f t="shared" si="31"/>
        <v>4.8</v>
      </c>
      <c r="O136" s="4">
        <f>ROUND(IF('Indicator Data'!J138=0,0,IF('Indicator Data'!J138&gt;O$139,10,IF('Indicator Data'!J138&lt;O$140,0,10-(O$139-'Indicator Data'!J138)/(O$139-O$140)*10))),1)</f>
        <v>5.7</v>
      </c>
      <c r="P136" s="153">
        <f t="shared" si="32"/>
        <v>8.5</v>
      </c>
      <c r="Q136" s="153">
        <f t="shared" si="33"/>
        <v>7.1</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7.1</v>
      </c>
      <c r="W136" s="14">
        <f t="shared" si="38"/>
        <v>7.1</v>
      </c>
      <c r="X136" s="4">
        <f>ROUND(IF('Indicator Data'!M138=0,0,IF('Indicator Data'!M138&gt;X$139,10,IF('Indicator Data'!M138&lt;X$140,0,10-(X$139-'Indicator Data'!M138)/(X$139-X$140)*10))),1)</f>
        <v>10</v>
      </c>
      <c r="Y136" s="4">
        <f>ROUND(IF('Indicator Data'!N138=0,0,IF('Indicator Data'!N138&gt;Y$139,10,IF('Indicator Data'!N138&lt;Y$140,0,10-(Y$139-'Indicator Data'!N138)/(Y$139-Y$140)*10))),1)</f>
        <v>9.6999999999999993</v>
      </c>
      <c r="Z136" s="6">
        <f t="shared" si="39"/>
        <v>9.9</v>
      </c>
      <c r="AA136" s="6">
        <f>IF('Indicator Data'!K138=5,10,IF('Indicator Data'!K138=4,8,IF('Indicator Data'!K138=3,5,IF('Indicator Data'!K138=2,2,IF('Indicator Data'!K138=1,1,0)))))</f>
        <v>0</v>
      </c>
      <c r="AB136" s="191">
        <f>IF('Indicator Data'!L138="No data","x",IF('Indicator Data'!L138&gt;1000,10,IF('Indicator Data'!L138&gt;=500,9,IF('Indicator Data'!L138&gt;=240,8,IF('Indicator Data'!L138&gt;=120,7,IF('Indicator Data'!L138&gt;=60,6,IF('Indicator Data'!L138&gt;=20,5,IF('Indicator Data'!L138&gt;=1,4,0))))))))</f>
        <v>4</v>
      </c>
      <c r="AC136" s="6">
        <f t="shared" si="40"/>
        <v>4</v>
      </c>
      <c r="AD136" s="7">
        <f t="shared" si="41"/>
        <v>7</v>
      </c>
    </row>
    <row r="137" spans="1:30" s="11" customFormat="1" x14ac:dyDescent="0.25">
      <c r="A137" s="11" t="s">
        <v>451</v>
      </c>
      <c r="B137" s="30" t="s">
        <v>4</v>
      </c>
      <c r="C137" s="30" t="s">
        <v>580</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4.7</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1.4265686798602639E-2</v>
      </c>
      <c r="M137" s="4">
        <f t="shared" si="30"/>
        <v>1.2</v>
      </c>
      <c r="N137" s="4">
        <f t="shared" si="31"/>
        <v>4.8</v>
      </c>
      <c r="O137" s="4">
        <f>ROUND(IF('Indicator Data'!J139=0,0,IF('Indicator Data'!J139&gt;O$139,10,IF('Indicator Data'!J139&lt;O$140,0,10-(O$139-'Indicator Data'!J139)/(O$139-O$140)*10))),1)</f>
        <v>5.7</v>
      </c>
      <c r="P137" s="153">
        <f t="shared" si="32"/>
        <v>8.5</v>
      </c>
      <c r="Q137" s="153">
        <f t="shared" si="33"/>
        <v>7.1</v>
      </c>
      <c r="R137" s="4">
        <f>IF('Indicator Data'!H139="No data","x",ROUND(IF('Indicator Data'!H139=0,0,IF('Indicator Data'!H139&gt;R$139,10,IF('Indicator Data'!H139&lt;R$140,0,10-(R$139-'Indicator Data'!H139)/(R$139-R$140)*10))),1))</f>
        <v>4.7</v>
      </c>
      <c r="S137" s="6">
        <f t="shared" si="34"/>
        <v>4.7</v>
      </c>
      <c r="T137" s="6">
        <f t="shared" si="35"/>
        <v>2.6</v>
      </c>
      <c r="U137" s="6">
        <f t="shared" si="36"/>
        <v>5.9</v>
      </c>
      <c r="V137" s="6">
        <f t="shared" si="37"/>
        <v>5.9</v>
      </c>
      <c r="W137" s="14">
        <f t="shared" si="38"/>
        <v>4.9000000000000004</v>
      </c>
      <c r="X137" s="4">
        <f>ROUND(IF('Indicator Data'!M139=0,0,IF('Indicator Data'!M139&gt;X$139,10,IF('Indicator Data'!M139&lt;X$140,0,10-(X$139-'Indicator Data'!M139)/(X$139-X$140)*10))),1)</f>
        <v>10</v>
      </c>
      <c r="Y137" s="4">
        <f>ROUND(IF('Indicator Data'!N139=0,0,IF('Indicator Data'!N139&gt;Y$139,10,IF('Indicator Data'!N139&lt;Y$140,0,10-(Y$139-'Indicator Data'!N139)/(Y$139-Y$140)*10))),1)</f>
        <v>9.6999999999999993</v>
      </c>
      <c r="Z137" s="6">
        <f t="shared" si="39"/>
        <v>9.9</v>
      </c>
      <c r="AA137" s="6">
        <f>IF('Indicator Data'!K139=5,10,IF('Indicator Data'!K139=4,8,IF('Indicator Data'!K139=3,5,IF('Indicator Data'!K139=2,2,IF('Indicator Data'!K139=1,1,0)))))</f>
        <v>0</v>
      </c>
      <c r="AB137" s="191">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7</v>
      </c>
    </row>
    <row r="138" spans="1:30" customFormat="1" x14ac:dyDescent="0.25"/>
    <row r="139" spans="1:30" s="27" customFormat="1" x14ac:dyDescent="0.25">
      <c r="A139" s="18"/>
      <c r="B139" s="19" t="s">
        <v>43</v>
      </c>
      <c r="C139" s="19"/>
      <c r="D139" s="20">
        <v>5</v>
      </c>
      <c r="E139" s="20">
        <v>5</v>
      </c>
      <c r="F139" s="20"/>
      <c r="G139" s="20"/>
      <c r="H139" s="20"/>
      <c r="I139" s="23">
        <v>0.4</v>
      </c>
      <c r="J139" s="149">
        <v>5</v>
      </c>
      <c r="K139" s="21"/>
      <c r="L139" s="19"/>
      <c r="M139" s="22">
        <v>1.4999999999999999E-2</v>
      </c>
      <c r="N139" s="150">
        <v>0.03</v>
      </c>
      <c r="O139" s="151">
        <v>0.3</v>
      </c>
      <c r="P139" s="151"/>
      <c r="Q139" s="151"/>
      <c r="R139" s="120">
        <v>0.3</v>
      </c>
      <c r="S139" s="23"/>
      <c r="T139" s="23"/>
      <c r="U139" s="23"/>
      <c r="V139" s="23"/>
      <c r="W139" s="18"/>
      <c r="X139" s="18">
        <v>0.95</v>
      </c>
      <c r="Y139" s="18">
        <v>0.95</v>
      </c>
      <c r="Z139" s="18"/>
      <c r="AA139" s="18"/>
      <c r="AB139" s="18"/>
      <c r="AC139" s="18"/>
      <c r="AD139" s="18"/>
    </row>
    <row r="140" spans="1:30" s="27" customFormat="1" x14ac:dyDescent="0.25">
      <c r="A140" s="18"/>
      <c r="B140" s="19" t="s">
        <v>42</v>
      </c>
      <c r="C140" s="19"/>
      <c r="D140" s="20">
        <v>2</v>
      </c>
      <c r="E140" s="126">
        <v>1</v>
      </c>
      <c r="F140" s="126"/>
      <c r="G140" s="126"/>
      <c r="H140" s="126"/>
      <c r="I140" s="23">
        <v>0</v>
      </c>
      <c r="J140" s="149">
        <v>1</v>
      </c>
      <c r="K140" s="21"/>
      <c r="L140" s="19"/>
      <c r="M140" s="22">
        <v>0</v>
      </c>
      <c r="N140" s="150">
        <v>0</v>
      </c>
      <c r="O140" s="151">
        <v>0</v>
      </c>
      <c r="P140" s="151"/>
      <c r="Q140" s="151"/>
      <c r="R140" s="120">
        <v>0</v>
      </c>
      <c r="S140" s="23"/>
      <c r="T140" s="23"/>
      <c r="U140" s="23"/>
      <c r="V140" s="23"/>
      <c r="W140" s="18"/>
      <c r="X140" s="18">
        <v>0</v>
      </c>
      <c r="Y140" s="18">
        <v>0.01</v>
      </c>
      <c r="Z140" s="18"/>
      <c r="AA140" s="18"/>
      <c r="AB140" s="18"/>
      <c r="AC140" s="18"/>
      <c r="AD140" s="18"/>
    </row>
  </sheetData>
  <sortState xmlns:xlrd2="http://schemas.microsoft.com/office/spreadsheetml/2017/richdata2"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43"/>
  <sheetViews>
    <sheetView showGridLines="0" zoomScaleNormal="100" workbookViewId="0">
      <pane xSplit="2" ySplit="2" topLeftCell="Y132" activePane="bottomRight" state="frozen"/>
      <selection activeCell="AD123" sqref="AD123"/>
      <selection pane="topRight" activeCell="AD123" sqref="AD123"/>
      <selection pane="bottomLeft" activeCell="AD123" sqref="AD123"/>
      <selection pane="bottomRight" activeCell="AF115" sqref="AF115"/>
    </sheetView>
  </sheetViews>
  <sheetFormatPr defaultColWidth="9.140625" defaultRowHeight="15" x14ac:dyDescent="0.25"/>
  <cols>
    <col min="1" max="1" width="49.42578125" style="8" bestFit="1" customWidth="1"/>
    <col min="2" max="3" width="9.140625" style="8" customWidth="1"/>
    <col min="4" max="6" width="9.140625" style="8"/>
    <col min="7" max="7" width="9.85546875" style="26" customWidth="1"/>
    <col min="8" max="8" width="9.85546875" style="25" customWidth="1"/>
    <col min="9" max="9" width="9.85546875" style="24" customWidth="1"/>
    <col min="10" max="10" width="12.7109375" style="8" bestFit="1" customWidth="1"/>
    <col min="11" max="11" width="11.140625" style="8" bestFit="1" customWidth="1"/>
    <col min="12" max="15" width="9.140625" style="8"/>
    <col min="16" max="17" width="9.85546875" style="24" customWidth="1"/>
    <col min="18" max="18" width="10.5703125" style="26" bestFit="1" customWidth="1"/>
    <col min="19" max="21" width="9.85546875" style="26" customWidth="1"/>
    <col min="22" max="22" width="9.85546875" style="24" customWidth="1"/>
    <col min="23" max="29" width="9.85546875" style="26" customWidth="1"/>
    <col min="30" max="30" width="9.85546875" style="24" customWidth="1"/>
    <col min="31" max="32" width="9.85546875" style="26" customWidth="1"/>
    <col min="33" max="33" width="9.85546875" style="24" customWidth="1"/>
    <col min="34" max="35" width="9.85546875" style="26" customWidth="1"/>
    <col min="36" max="36" width="9.85546875" style="24" customWidth="1"/>
    <col min="37" max="37" width="10.140625" style="8" bestFit="1" customWidth="1"/>
    <col min="38" max="40" width="9.140625" style="8"/>
    <col min="41" max="43" width="9.85546875" style="24" customWidth="1"/>
    <col min="44" max="44" width="9.85546875" style="44" customWidth="1"/>
    <col min="45" max="16384" width="9.140625" style="8"/>
  </cols>
  <sheetData>
    <row r="1" spans="1:47" x14ac:dyDescent="0.25">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row>
    <row r="2" spans="1:47" s="59" customFormat="1" ht="126" customHeight="1" thickBot="1" x14ac:dyDescent="0.3">
      <c r="A2" s="11" t="s">
        <v>32</v>
      </c>
      <c r="B2" s="28" t="s">
        <v>18</v>
      </c>
      <c r="C2" s="79" t="s">
        <v>582</v>
      </c>
      <c r="D2" s="46" t="s">
        <v>38</v>
      </c>
      <c r="E2" s="46" t="s">
        <v>39</v>
      </c>
      <c r="F2" s="51" t="s">
        <v>604</v>
      </c>
      <c r="G2" s="46" t="s">
        <v>37</v>
      </c>
      <c r="H2" s="46" t="s">
        <v>50</v>
      </c>
      <c r="I2" s="51" t="s">
        <v>603</v>
      </c>
      <c r="J2" s="48" t="s">
        <v>106</v>
      </c>
      <c r="K2" s="123" t="s">
        <v>598</v>
      </c>
      <c r="L2" s="49" t="s">
        <v>599</v>
      </c>
      <c r="M2" s="46" t="s">
        <v>46</v>
      </c>
      <c r="N2" s="124" t="s">
        <v>601</v>
      </c>
      <c r="O2" s="49" t="s">
        <v>600</v>
      </c>
      <c r="P2" s="51" t="s">
        <v>602</v>
      </c>
      <c r="Q2" s="53" t="s">
        <v>687</v>
      </c>
      <c r="R2" s="50" t="s">
        <v>107</v>
      </c>
      <c r="S2" s="49" t="s">
        <v>109</v>
      </c>
      <c r="T2" s="50" t="s">
        <v>36</v>
      </c>
      <c r="U2" s="49" t="s">
        <v>108</v>
      </c>
      <c r="V2" s="47" t="s">
        <v>48</v>
      </c>
      <c r="W2" s="46" t="s">
        <v>53</v>
      </c>
      <c r="X2" s="46" t="s">
        <v>54</v>
      </c>
      <c r="Y2" s="46" t="s">
        <v>55</v>
      </c>
      <c r="Z2" s="50" t="s">
        <v>648</v>
      </c>
      <c r="AA2" s="128" t="s">
        <v>648</v>
      </c>
      <c r="AB2" s="50" t="s">
        <v>649</v>
      </c>
      <c r="AC2" s="128" t="s">
        <v>649</v>
      </c>
      <c r="AD2" s="51" t="s">
        <v>605</v>
      </c>
      <c r="AE2" s="46" t="s">
        <v>130</v>
      </c>
      <c r="AF2" s="46" t="s">
        <v>590</v>
      </c>
      <c r="AG2" s="51" t="s">
        <v>606</v>
      </c>
      <c r="AH2" s="49" t="s">
        <v>656</v>
      </c>
      <c r="AI2" s="46" t="s">
        <v>591</v>
      </c>
      <c r="AJ2" s="51" t="s">
        <v>607</v>
      </c>
      <c r="AK2" s="48" t="s">
        <v>74</v>
      </c>
      <c r="AL2" s="48" t="s">
        <v>72</v>
      </c>
      <c r="AM2" s="51" t="s">
        <v>608</v>
      </c>
      <c r="AN2" s="48" t="s">
        <v>729</v>
      </c>
      <c r="AO2" s="49" t="s">
        <v>622</v>
      </c>
      <c r="AP2" s="51" t="s">
        <v>609</v>
      </c>
      <c r="AQ2" s="203" t="s">
        <v>71</v>
      </c>
      <c r="AR2" s="54" t="s">
        <v>686</v>
      </c>
    </row>
    <row r="3" spans="1:47" s="11" customFormat="1" x14ac:dyDescent="0.25">
      <c r="A3" s="11" t="s">
        <v>331</v>
      </c>
      <c r="B3" s="30" t="s">
        <v>0</v>
      </c>
      <c r="C3" s="30" t="s">
        <v>581</v>
      </c>
      <c r="D3" s="12">
        <f>ROUND(IF('Indicator Data'!O5="No data",IF((0.1284*LN('Indicator Data'!BA5)-0.4735)&gt;D$140,0,IF((0.1284*LN('Indicator Data'!BA5)-0.4735)&lt;D$139,10,(D$140-(0.1284*LN('Indicator Data'!BA5)-0.4735))/(D$140-D$139)*10)),IF('Indicator Data'!O5&gt;D$140,0,IF('Indicator Data'!O5&lt;D$139,10,(D$140-'Indicator Data'!O5)/(D$140-D$139)*10))),1)</f>
        <v>8.1</v>
      </c>
      <c r="E3" s="12">
        <f>IF('Indicator Data'!P5="No data","x",ROUND(IF('Indicator Data'!P5&gt;E$140,10,IF('Indicator Data'!P5&lt;E$139,0,10-(E$140-'Indicator Data'!P5)/(E$140-E$139)*10)),1))</f>
        <v>10</v>
      </c>
      <c r="F3" s="52">
        <f>IF(E3="x",D3,ROUND((10-GEOMEAN(((10-D3)/10*9+1),((10-E3)/10*9+1)))/9*10,1))</f>
        <v>9.3000000000000007</v>
      </c>
      <c r="G3" s="12">
        <f>IF('Indicator Data'!AG5="No data","x",ROUND(IF('Indicator Data'!AG5&gt;G$140,10,IF('Indicator Data'!AG5&lt;G$139,0,10-(G$140-'Indicator Data'!AG5)/(G$140-G$139)*10)),1))</f>
        <v>8.1</v>
      </c>
      <c r="H3" s="12">
        <f>IF('Indicator Data'!AH5="No data","x",ROUND(IF('Indicator Data'!AH5&gt;H$140,10,IF('Indicator Data'!AH5&lt;H$139,0,10-(H$140-'Indicator Data'!AH5)/(H$140-H$139)*10)),1))</f>
        <v>0</v>
      </c>
      <c r="I3" s="52">
        <f>IF(AND(G3="x",H3="x"),"x",ROUND(AVERAGE(G3,H3),1))</f>
        <v>4.0999999999999996</v>
      </c>
      <c r="J3" s="35">
        <f>SUM('Indicator Data'!R5,SUM('Indicator Data'!S5:T5)*1000000)</f>
        <v>2164482134</v>
      </c>
      <c r="K3" s="35">
        <f>J3/'Indicator Data'!BD5</f>
        <v>110.25193189517174</v>
      </c>
      <c r="L3" s="12">
        <f>IF(K3="x","x",ROUND(IF(K3&gt;L$140,10,IF(K3&lt;L$139,0,10-(L$140-K3)/(L$140-L$139)*10)),1))</f>
        <v>2.2000000000000002</v>
      </c>
      <c r="M3" s="12">
        <f>IF('Indicator Data'!U5="No data","x",ROUND(IF('Indicator Data'!U5&gt;M$140,10,IF('Indicator Data'!U5&lt;M$139,0,10-(M$140-'Indicator Data'!U5)/(M$140-M$139)*10)),1))</f>
        <v>5</v>
      </c>
      <c r="N3" s="125">
        <f>'Indicator Data'!Q5/'Indicator Data'!BD5*1000000</f>
        <v>22.281400861148807</v>
      </c>
      <c r="O3" s="12">
        <f>IF(N3="No data","x",ROUND(IF(N3&gt;O$140,10,IF(N3&lt;O$139,0,10-(O$140-N3)/(O$140-O$139)*10)),1))</f>
        <v>2.2000000000000002</v>
      </c>
      <c r="P3" s="52">
        <f>ROUND(AVERAGE(L3,M3,O3),1)</f>
        <v>3.1</v>
      </c>
      <c r="Q3" s="45">
        <f>ROUND(AVERAGE(F3,F3,I3,P3),1)</f>
        <v>6.5</v>
      </c>
      <c r="R3" s="35">
        <f>IF(AND('Indicator Data'!AM5="No data",'Indicator Data'!AN5="No data"),0,SUM('Indicator Data'!AM5:AO5))</f>
        <v>8577</v>
      </c>
      <c r="S3" s="12">
        <f>ROUND(IF(R3=0,0,IF(LOG(R3)&gt;$S$140,10,IF(LOG(R3)&lt;S$139,0,10-(S$140-LOG(R3))/(S$140-S$139)*10))),1)</f>
        <v>3.1</v>
      </c>
      <c r="T3" s="41">
        <f>R3/'Indicator Data'!$BB5</f>
        <v>4.4597731271760694E-3</v>
      </c>
      <c r="U3" s="12">
        <f>IF(T3="x","x",ROUND(IF(T3&gt;$U$140,10,IF(T3&lt;$U$139,0,((T3*100)/0.0052)^(1/4.0545)/6.5*10)),1))</f>
        <v>4.5999999999999996</v>
      </c>
      <c r="V3" s="13">
        <f>ROUND(AVERAGE(S3,U3),1)</f>
        <v>3.9</v>
      </c>
      <c r="W3" s="12">
        <f>IF('Indicator Data'!AB5="No data","x",ROUND(IF('Indicator Data'!AB5&gt;W$140,10,IF('Indicator Data'!AB5&lt;W$139,0,10-(W$140-'Indicator Data'!AB5)/(W$140-W$139)*10)),1))</f>
        <v>1.2</v>
      </c>
      <c r="X3" s="12">
        <f>IF('Indicator Data'!AA5="No data","x",ROUND(IF('Indicator Data'!AA5&gt;X$140,10,IF('Indicator Data'!AA5&lt;X$139,0,10-(X$140-'Indicator Data'!AA5)/(X$140-X$139)*10)),1))</f>
        <v>1.5</v>
      </c>
      <c r="Y3" s="12">
        <f>IF('Indicator Data'!AF5="No data","x",ROUND(IF('Indicator Data'!AF5&gt;Y$140,10,IF('Indicator Data'!AF5&lt;Y$139,0,10-(Y$140-'Indicator Data'!AF5)/(Y$140-Y$139)*10)),1))</f>
        <v>9.5</v>
      </c>
      <c r="Z3" s="129">
        <f>IF('Indicator Data'!AC5="No data","x",'Indicator Data'!AC5/'Indicator Data'!$BB5*100000)</f>
        <v>0</v>
      </c>
      <c r="AA3" s="127">
        <f>IF(Z3="x","x",ROUND(IF(Z3&lt;=AA$139,0,IF(Z3&gt;AA$140,10,10-(LOG(AA$140*100)-LOG(Z3*100))/(LOG(AA$140*100))*10)),1))</f>
        <v>0</v>
      </c>
      <c r="AB3" s="129">
        <f>IF('Indicator Data'!AD5="No data","x",'Indicator Data'!AD5/'Indicator Data'!$BB5*100000)</f>
        <v>5.1996888506191788E-2</v>
      </c>
      <c r="AC3" s="127">
        <f>IF(AB3="x","x",ROUND(IF(AB3&lt;=AC$139,0,IF(AB3&gt;AC$140,10,10-(LOG(AC$140*100)-LOG(AB3*100))/(LOG(AC$140*100))*10)),1))</f>
        <v>2.4</v>
      </c>
      <c r="AD3" s="52">
        <f>IF(AND(W3="x",X3="x",Y3="x",AA3="x",AC3="x"),"x",ROUND(AVERAGE(W3,X3,Y3,AA3,AC3),1))</f>
        <v>2.9</v>
      </c>
      <c r="AE3" s="12">
        <f>IF('Indicator Data'!V5="No data","x",ROUND(IF('Indicator Data'!V5&gt;AE$140,10,IF('Indicator Data'!V5&lt;AE$139,0,10-(AE$140-'Indicator Data'!V5)/(AE$140-AE$139)*10)),1))</f>
        <v>10</v>
      </c>
      <c r="AF3" s="12">
        <f>IF('Indicator Data'!W5="No data","x",ROUND(IF('Indicator Data'!W5&gt;AF$140,10,IF('Indicator Data'!W5&lt;AF$139,0,10-(AF$140-'Indicator Data'!W5)/(AF$140-AF$139)*10)),1))</f>
        <v>3.6</v>
      </c>
      <c r="AG3" s="52">
        <f>IF(AND(AE3="x",AF3="x"),"x",ROUND(AVERAGE(AF3,AE3),1))</f>
        <v>6.8</v>
      </c>
      <c r="AH3" s="12">
        <f>IF('Indicator Data'!AP5="No data","x",ROUND(IF('Indicator Data'!AP5&gt;AH$140,10,IF('Indicator Data'!AP5&lt;AH$139,0,10-(AH$140-'Indicator Data'!AP5)/(AH$140-AH$139)*10)),1))</f>
        <v>3.4</v>
      </c>
      <c r="AI3" s="12">
        <f>IF('Indicator Data'!AQ5="No data","x",ROUND(IF('Indicator Data'!AQ5&gt;AI$140,10,IF('Indicator Data'!AQ5&lt;AI$139,0,10-(AI$140-'Indicator Data'!AQ5)/(AI$140-AI$139)*10)),1))</f>
        <v>1</v>
      </c>
      <c r="AJ3" s="52">
        <f>IF(AND(AH3="x",AI3="x"),"x",ROUND(AVERAGE(AH3,AI3),1))</f>
        <v>2.2000000000000002</v>
      </c>
      <c r="AK3" s="35">
        <f>'Indicator Data'!AK5+'Indicator Data'!AJ5*0.5+'Indicator Data'!AI5*0.25</f>
        <v>1527.7418705227008</v>
      </c>
      <c r="AL3" s="42">
        <f>AK3/'Indicator Data'!BB5</f>
        <v>7.9437823707809759E-4</v>
      </c>
      <c r="AM3" s="52">
        <f>IF(AL3="x","x",ROUND(IF(AL3&gt;AM$140,10,IF(AL3&lt;AM$139,0,10-(AM$140-AL3)/(AM$140-AM$139)*10)),1))</f>
        <v>0.1</v>
      </c>
      <c r="AN3" s="42">
        <f>IF('Indicator Data'!AL5="No data","x",'Indicator Data'!AL5/'Indicator Data'!BB5)</f>
        <v>1.899055840498505E-2</v>
      </c>
      <c r="AO3" s="12">
        <f>IF(AN3="x","x",ROUND(IF(AN3&gt;AO$140,10,IF(AN3&lt;AO$139,0,10-(AO$140-AN3)/(AO$140-AO$139)*10)),1))</f>
        <v>0.9</v>
      </c>
      <c r="AP3" s="52">
        <f>AO3</f>
        <v>0.9</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3</v>
      </c>
      <c r="AR3" s="55">
        <f>ROUND((10-GEOMEAN(((10-V3)/10*9+1),((10-AQ3)/10*9+1)))/9*10,1)</f>
        <v>3.5</v>
      </c>
      <c r="AU3" s="11">
        <v>2.8</v>
      </c>
    </row>
    <row r="4" spans="1:47" s="11" customFormat="1" x14ac:dyDescent="0.25">
      <c r="A4" s="11" t="s">
        <v>332</v>
      </c>
      <c r="B4" s="30" t="s">
        <v>0</v>
      </c>
      <c r="C4" s="30" t="s">
        <v>452</v>
      </c>
      <c r="D4" s="12">
        <f>ROUND(IF('Indicator Data'!O6="No data",IF((0.1284*LN('Indicator Data'!BA6)-0.4735)&gt;D$140,0,IF((0.1284*LN('Indicator Data'!BA6)-0.4735)&lt;D$139,10,(D$140-(0.1284*LN('Indicator Data'!BA6)-0.4735))/(D$140-D$139)*10)),IF('Indicator Data'!O6&gt;D$140,0,IF('Indicator Data'!O6&lt;D$139,10,(D$140-'Indicator Data'!O6)/(D$140-D$139)*10))),1)</f>
        <v>8.1</v>
      </c>
      <c r="E4" s="12">
        <f>IF('Indicator Data'!P6="No data","x",ROUND(IF('Indicator Data'!P6&gt;E$140,10,IF('Indicator Data'!P6&lt;E$139,0,10-(E$140-'Indicator Data'!P6)/(E$140-E$139)*10)),1))</f>
        <v>10</v>
      </c>
      <c r="F4" s="52">
        <f t="shared" ref="F4:F67" si="0">IF(E4="x",D4,ROUND((10-GEOMEAN(((10-D4)/10*9+1),((10-E4)/10*9+1)))/9*10,1))</f>
        <v>9.3000000000000007</v>
      </c>
      <c r="G4" s="12">
        <f>IF('Indicator Data'!AG6="No data","x",ROUND(IF('Indicator Data'!AG6&gt;G$140,10,IF('Indicator Data'!AG6&lt;G$139,0,10-(G$140-'Indicator Data'!AG6)/(G$140-G$139)*10)),1))</f>
        <v>8.1</v>
      </c>
      <c r="H4" s="12">
        <f>IF('Indicator Data'!AH6="No data","x",ROUND(IF('Indicator Data'!AH6&gt;H$140,10,IF('Indicator Data'!AH6&lt;H$139,0,10-(H$140-'Indicator Data'!AH6)/(H$140-H$139)*10)),1))</f>
        <v>2</v>
      </c>
      <c r="I4" s="52">
        <f t="shared" ref="I4:I67" si="1">IF(AND(G4="x",H4="x"),"x",ROUND(AVERAGE(G4,H4),1))</f>
        <v>5.0999999999999996</v>
      </c>
      <c r="J4" s="35">
        <f>SUM('Indicator Data'!R6,SUM('Indicator Data'!S6:T6)*1000000)</f>
        <v>2164482134</v>
      </c>
      <c r="K4" s="35">
        <f>J4/'Indicator Data'!BD6</f>
        <v>110.25193189517174</v>
      </c>
      <c r="L4" s="12">
        <f t="shared" ref="L4:L67" si="2">IF(K4="x","x",ROUND(IF(K4&gt;L$140,10,IF(K4&lt;L$139,0,10-(L$140-K4)/(L$140-L$139)*10)),1))</f>
        <v>2.2000000000000002</v>
      </c>
      <c r="M4" s="12">
        <f>IF('Indicator Data'!U6="No data","x",ROUND(IF('Indicator Data'!U6&gt;M$140,10,IF('Indicator Data'!U6&lt;M$139,0,10-(M$140-'Indicator Data'!U6)/(M$140-M$139)*10)),1))</f>
        <v>5</v>
      </c>
      <c r="N4" s="125">
        <f>'Indicator Data'!Q6/'Indicator Data'!BD6*1000000</f>
        <v>22.281400861148807</v>
      </c>
      <c r="O4" s="12">
        <f t="shared" ref="O4:O67" si="3">IF(N4="No data","x",ROUND(IF(N4&gt;O$140,10,IF(N4&lt;O$139,0,10-(O$140-N4)/(O$140-O$139)*10)),1))</f>
        <v>2.2000000000000002</v>
      </c>
      <c r="P4" s="52">
        <f t="shared" ref="P4:P67" si="4">ROUND(AVERAGE(L4,M4,O4),1)</f>
        <v>3.1</v>
      </c>
      <c r="Q4" s="45">
        <f t="shared" ref="Q4:Q67" si="5">ROUND(AVERAGE(F4,F4,I4,P4),1)</f>
        <v>6.7</v>
      </c>
      <c r="R4" s="35">
        <f>IF(AND('Indicator Data'!AM6="No data",'Indicator Data'!AN6="No data"),0,SUM('Indicator Data'!AM6:AO6))</f>
        <v>268</v>
      </c>
      <c r="S4" s="12">
        <f t="shared" ref="S4:S67" si="6">ROUND(IF(R4=0,0,IF(LOG(R4)&gt;$S$140,10,IF(LOG(R4)&lt;S$139,0,10-(S$140-LOG(R4))/(S$140-S$139)*10))),1)</f>
        <v>0</v>
      </c>
      <c r="T4" s="41">
        <f>R4/'Indicator Data'!$BB6</f>
        <v>3.3744988617362046E-4</v>
      </c>
      <c r="U4" s="12">
        <f t="shared" ref="U4:U67" si="7">IF(T4="x","x",ROUND(IF(T4&gt;$U$140,10,IF(T4&lt;$U$139,0,((T4*100)/0.0052)^(1/4.0545)/6.5*10)),1))</f>
        <v>2.4</v>
      </c>
      <c r="V4" s="13">
        <f t="shared" ref="V4:V67" si="8">ROUND(AVERAGE(S4,U4),1)</f>
        <v>1.2</v>
      </c>
      <c r="W4" s="12">
        <f>IF('Indicator Data'!AB6="No data","x",ROUND(IF('Indicator Data'!AB6&gt;W$140,10,IF('Indicator Data'!AB6&lt;W$139,0,10-(W$140-'Indicator Data'!AB6)/(W$140-W$139)*10)),1))</f>
        <v>2.4</v>
      </c>
      <c r="X4" s="12">
        <f>IF('Indicator Data'!AA6="No data","x",ROUND(IF('Indicator Data'!AA6&gt;X$140,10,IF('Indicator Data'!AA6&lt;X$139,0,10-(X$140-'Indicator Data'!AA6)/(X$140-X$139)*10)),1))</f>
        <v>1.5</v>
      </c>
      <c r="Y4" s="12">
        <f>IF('Indicator Data'!AF6="No data","x",ROUND(IF('Indicator Data'!AF6&gt;Y$140,10,IF('Indicator Data'!AF6&lt;Y$139,0,10-(Y$140-'Indicator Data'!AF6)/(Y$140-Y$139)*10)),1))</f>
        <v>9.5</v>
      </c>
      <c r="Z4" s="129">
        <f>IF('Indicator Data'!AC6="No data","x",'Indicator Data'!AC6/'Indicator Data'!$BB6*100000)</f>
        <v>0</v>
      </c>
      <c r="AA4" s="127">
        <f t="shared" ref="AA4:AA67" si="9">IF(Z4="x","x",ROUND(IF(Z4&lt;=AA$139,0,IF(Z4&gt;AA$140,10,10-(LOG(AA$140*100)-LOG(Z4*100))/(LOG(AA$140*100))*10)),1))</f>
        <v>0</v>
      </c>
      <c r="AB4" s="129">
        <f>IF('Indicator Data'!AD6="No data","x",'Indicator Data'!AD6/'Indicator Data'!$BB6*100000)</f>
        <v>0</v>
      </c>
      <c r="AC4" s="127">
        <f t="shared" ref="AC4:AC67" si="10">IF(AB4="x","x",ROUND(IF(AB4&lt;=AC$139,0,IF(AB4&gt;AC$140,10,10-(LOG(AC$140*100)-LOG(AB4*100))/(LOG(AC$140*100))*10)),1))</f>
        <v>0</v>
      </c>
      <c r="AD4" s="52">
        <f t="shared" ref="AD4:AD67" si="11">IF(AND(W4="x",X4="x",Y4="x",AA4="x",AC4="x"),"x",ROUND(AVERAGE(W4,X4,Y4,AA4,AC4),1))</f>
        <v>2.7</v>
      </c>
      <c r="AE4" s="12">
        <f>IF('Indicator Data'!V6="No data","x",ROUND(IF('Indicator Data'!V6&gt;AE$140,10,IF('Indicator Data'!V6&lt;AE$139,0,10-(AE$140-'Indicator Data'!V6)/(AE$140-AE$139)*10)),1))</f>
        <v>10</v>
      </c>
      <c r="AF4" s="12">
        <f>IF('Indicator Data'!W6="No data","x",ROUND(IF('Indicator Data'!W6&gt;AF$140,10,IF('Indicator Data'!W6&lt;AF$139,0,10-(AF$140-'Indicator Data'!W6)/(AF$140-AF$139)*10)),1))</f>
        <v>2.7</v>
      </c>
      <c r="AG4" s="52">
        <f t="shared" ref="AG4:AG67" si="12">IF(AND(AE4="x",AF4="x"),"x",ROUND(AVERAGE(AF4,AE4),1))</f>
        <v>6.4</v>
      </c>
      <c r="AH4" s="12">
        <f>IF('Indicator Data'!AP6="No data","x",ROUND(IF('Indicator Data'!AP6&gt;AH$140,10,IF('Indicator Data'!AP6&lt;AH$139,0,10-(AH$140-'Indicator Data'!AP6)/(AH$140-AH$139)*10)),1))</f>
        <v>0.5</v>
      </c>
      <c r="AI4" s="12">
        <f>IF('Indicator Data'!AQ6="No data","x",ROUND(IF('Indicator Data'!AQ6&gt;AI$140,10,IF('Indicator Data'!AQ6&lt;AI$139,0,10-(AI$140-'Indicator Data'!AQ6)/(AI$140-AI$139)*10)),1))</f>
        <v>0</v>
      </c>
      <c r="AJ4" s="52">
        <f t="shared" ref="AJ4:AJ67" si="13">IF(AND(AH4="x",AI4="x"),"x",ROUND(AVERAGE(AH4,AI4),1))</f>
        <v>0.3</v>
      </c>
      <c r="AK4" s="35">
        <f>'Indicator Data'!AK6+'Indicator Data'!AJ6*0.5+'Indicator Data'!AI6*0.25</f>
        <v>630.88884086152859</v>
      </c>
      <c r="AL4" s="42">
        <f>AK4/'Indicator Data'!BB6</f>
        <v>7.943782370780977E-4</v>
      </c>
      <c r="AM4" s="52">
        <f t="shared" ref="AM4:AM67" si="14">IF(AL4="x","x",ROUND(IF(AL4&gt;AM$140,10,IF(AL4&lt;AM$139,0,10-(AM$140-AL4)/(AM$140-AM$139)*10)),1))</f>
        <v>0.1</v>
      </c>
      <c r="AN4" s="42">
        <f>IF('Indicator Data'!AL6="No data","x",'Indicator Data'!AL6/'Indicator Data'!BB6)</f>
        <v>1.9050141527489572E-2</v>
      </c>
      <c r="AO4" s="12">
        <f t="shared" ref="AO4:AO67" si="15">IF(AN4="x","x",ROUND(IF(AN4&gt;AO$140,10,IF(AN4&lt;AO$139,0,10-(AO$140-AN4)/(AO$140-AO$139)*10)),1))</f>
        <v>1</v>
      </c>
      <c r="AP4" s="52">
        <f t="shared" ref="AP4:AP67" si="16">AO4</f>
        <v>1</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2.5</v>
      </c>
      <c r="AR4" s="55">
        <f t="shared" ref="AR4:AR67" si="18">ROUND((10-GEOMEAN(((10-V4)/10*9+1),((10-AQ4)/10*9+1)))/9*10,1)</f>
        <v>1.9</v>
      </c>
      <c r="AU4" s="11">
        <v>2.7</v>
      </c>
    </row>
    <row r="5" spans="1:47" s="11" customFormat="1" x14ac:dyDescent="0.25">
      <c r="A5" s="11" t="s">
        <v>333</v>
      </c>
      <c r="B5" s="30" t="s">
        <v>0</v>
      </c>
      <c r="C5" s="30" t="s">
        <v>453</v>
      </c>
      <c r="D5" s="12">
        <f>ROUND(IF('Indicator Data'!O7="No data",IF((0.1284*LN('Indicator Data'!BA7)-0.4735)&gt;D$140,0,IF((0.1284*LN('Indicator Data'!BA7)-0.4735)&lt;D$139,10,(D$140-(0.1284*LN('Indicator Data'!BA7)-0.4735))/(D$140-D$139)*10)),IF('Indicator Data'!O7&gt;D$140,0,IF('Indicator Data'!O7&lt;D$139,10,(D$140-'Indicator Data'!O7)/(D$140-D$139)*10))),1)</f>
        <v>8.1</v>
      </c>
      <c r="E5" s="12">
        <f>IF('Indicator Data'!P7="No data","x",ROUND(IF('Indicator Data'!P7&gt;E$140,10,IF('Indicator Data'!P7&lt;E$139,0,10-(E$140-'Indicator Data'!P7)/(E$140-E$139)*10)),1))</f>
        <v>3.3</v>
      </c>
      <c r="F5" s="52">
        <f t="shared" si="0"/>
        <v>6.3</v>
      </c>
      <c r="G5" s="12">
        <f>IF('Indicator Data'!AG7="No data","x",ROUND(IF('Indicator Data'!AG7&gt;G$140,10,IF('Indicator Data'!AG7&lt;G$139,0,10-(G$140-'Indicator Data'!AG7)/(G$140-G$139)*10)),1))</f>
        <v>8.1</v>
      </c>
      <c r="H5" s="12">
        <f>IF('Indicator Data'!AH7="No data","x",ROUND(IF('Indicator Data'!AH7&gt;H$140,10,IF('Indicator Data'!AH7&lt;H$139,0,10-(H$140-'Indicator Data'!AH7)/(H$140-H$139)*10)),1))</f>
        <v>1.3</v>
      </c>
      <c r="I5" s="52">
        <f t="shared" si="1"/>
        <v>4.7</v>
      </c>
      <c r="J5" s="35">
        <f>SUM('Indicator Data'!R7,SUM('Indicator Data'!S7:T7)*1000000)</f>
        <v>2164482134</v>
      </c>
      <c r="K5" s="35">
        <f>J5/'Indicator Data'!BD7</f>
        <v>110.25193189517174</v>
      </c>
      <c r="L5" s="12">
        <f t="shared" si="2"/>
        <v>2.2000000000000002</v>
      </c>
      <c r="M5" s="12">
        <f>IF('Indicator Data'!U7="No data","x",ROUND(IF('Indicator Data'!U7&gt;M$140,10,IF('Indicator Data'!U7&lt;M$139,0,10-(M$140-'Indicator Data'!U7)/(M$140-M$139)*10)),1))</f>
        <v>5</v>
      </c>
      <c r="N5" s="125">
        <f>'Indicator Data'!Q7/'Indicator Data'!BD7*1000000</f>
        <v>22.281400861148807</v>
      </c>
      <c r="O5" s="12">
        <f t="shared" si="3"/>
        <v>2.2000000000000002</v>
      </c>
      <c r="P5" s="52">
        <f t="shared" si="4"/>
        <v>3.1</v>
      </c>
      <c r="Q5" s="45">
        <f t="shared" si="5"/>
        <v>5.0999999999999996</v>
      </c>
      <c r="R5" s="35">
        <f>IF(AND('Indicator Data'!AM7="No data",'Indicator Data'!AN7="No data"),0,SUM('Indicator Data'!AM7:AO7))</f>
        <v>1693</v>
      </c>
      <c r="S5" s="12">
        <f t="shared" si="6"/>
        <v>0.8</v>
      </c>
      <c r="T5" s="41">
        <f>R5/'Indicator Data'!$BB7</f>
        <v>6.1683279495574326E-4</v>
      </c>
      <c r="U5" s="12">
        <f t="shared" si="7"/>
        <v>2.8</v>
      </c>
      <c r="V5" s="13">
        <f t="shared" si="8"/>
        <v>1.8</v>
      </c>
      <c r="W5" s="12">
        <f>IF('Indicator Data'!AB7="No data","x",ROUND(IF('Indicator Data'!AB7&gt;W$140,10,IF('Indicator Data'!AB7&lt;W$139,0,10-(W$140-'Indicator Data'!AB7)/(W$140-W$139)*10)),1))</f>
        <v>4</v>
      </c>
      <c r="X5" s="12">
        <f>IF('Indicator Data'!AA7="No data","x",ROUND(IF('Indicator Data'!AA7&gt;X$140,10,IF('Indicator Data'!AA7&lt;X$139,0,10-(X$140-'Indicator Data'!AA7)/(X$140-X$139)*10)),1))</f>
        <v>1.5</v>
      </c>
      <c r="Y5" s="12">
        <f>IF('Indicator Data'!AF7="No data","x",ROUND(IF('Indicator Data'!AF7&gt;Y$140,10,IF('Indicator Data'!AF7&lt;Y$139,0,10-(Y$140-'Indicator Data'!AF7)/(Y$140-Y$139)*10)),1))</f>
        <v>9.5</v>
      </c>
      <c r="Z5" s="129">
        <f>IF('Indicator Data'!AC7="No data","x",'Indicator Data'!AC7/'Indicator Data'!$BB7*100000)</f>
        <v>0</v>
      </c>
      <c r="AA5" s="127">
        <f t="shared" si="9"/>
        <v>0</v>
      </c>
      <c r="AB5" s="129">
        <f>IF('Indicator Data'!AD7="No data","x",'Indicator Data'!AD7/'Indicator Data'!$BB7*100000)</f>
        <v>0.25504013967455419</v>
      </c>
      <c r="AC5" s="127">
        <f t="shared" si="10"/>
        <v>4.7</v>
      </c>
      <c r="AD5" s="52">
        <f t="shared" si="11"/>
        <v>3.9</v>
      </c>
      <c r="AE5" s="12">
        <f>IF('Indicator Data'!V7="No data","x",ROUND(IF('Indicator Data'!V7&gt;AE$140,10,IF('Indicator Data'!V7&lt;AE$139,0,10-(AE$140-'Indicator Data'!V7)/(AE$140-AE$139)*10)),1))</f>
        <v>7.2</v>
      </c>
      <c r="AF5" s="12">
        <f>IF('Indicator Data'!W7="No data","x",ROUND(IF('Indicator Data'!W7&gt;AF$140,10,IF('Indicator Data'!W7&lt;AF$139,0,10-(AF$140-'Indicator Data'!W7)/(AF$140-AF$139)*10)),1))</f>
        <v>2.1</v>
      </c>
      <c r="AG5" s="52">
        <f t="shared" si="12"/>
        <v>4.7</v>
      </c>
      <c r="AH5" s="12">
        <f>IF('Indicator Data'!AP7="No data","x",ROUND(IF('Indicator Data'!AP7&gt;AH$140,10,IF('Indicator Data'!AP7&lt;AH$139,0,10-(AH$140-'Indicator Data'!AP7)/(AH$140-AH$139)*10)),1))</f>
        <v>3.5</v>
      </c>
      <c r="AI5" s="12">
        <f>IF('Indicator Data'!AQ7="No data","x",ROUND(IF('Indicator Data'!AQ7&gt;AI$140,10,IF('Indicator Data'!AQ7&lt;AI$139,0,10-(AI$140-'Indicator Data'!AQ7)/(AI$140-AI$139)*10)),1))</f>
        <v>0</v>
      </c>
      <c r="AJ5" s="52">
        <f t="shared" si="13"/>
        <v>1.8</v>
      </c>
      <c r="AK5" s="35">
        <f>'Indicator Data'!AK7+'Indicator Data'!AJ7*0.5+'Indicator Data'!AI7*0.25</f>
        <v>2180.3029384481943</v>
      </c>
      <c r="AL5" s="42">
        <f>AK5/'Indicator Data'!BB7</f>
        <v>7.943782370780977E-4</v>
      </c>
      <c r="AM5" s="52">
        <f t="shared" si="14"/>
        <v>0.1</v>
      </c>
      <c r="AN5" s="42">
        <f>IF('Indicator Data'!AL7="No data","x",'Indicator Data'!AL7/'Indicator Data'!BB7)</f>
        <v>2.150334503360336E-2</v>
      </c>
      <c r="AO5" s="12">
        <f t="shared" si="15"/>
        <v>1.1000000000000001</v>
      </c>
      <c r="AP5" s="52">
        <f t="shared" si="16"/>
        <v>1.1000000000000001</v>
      </c>
      <c r="AQ5" s="36">
        <f t="shared" si="17"/>
        <v>2.5</v>
      </c>
      <c r="AR5" s="55">
        <f t="shared" si="18"/>
        <v>2.2000000000000002</v>
      </c>
      <c r="AU5" s="11">
        <v>2.4</v>
      </c>
    </row>
    <row r="6" spans="1:47" s="11" customFormat="1" x14ac:dyDescent="0.25">
      <c r="A6" s="11" t="s">
        <v>334</v>
      </c>
      <c r="B6" s="30" t="s">
        <v>0</v>
      </c>
      <c r="C6" s="30" t="s">
        <v>454</v>
      </c>
      <c r="D6" s="12">
        <f>ROUND(IF('Indicator Data'!O8="No data",IF((0.1284*LN('Indicator Data'!BA8)-0.4735)&gt;D$140,0,IF((0.1284*LN('Indicator Data'!BA8)-0.4735)&lt;D$139,10,(D$140-(0.1284*LN('Indicator Data'!BA8)-0.4735))/(D$140-D$139)*10)),IF('Indicator Data'!O8&gt;D$140,0,IF('Indicator Data'!O8&lt;D$139,10,(D$140-'Indicator Data'!O8)/(D$140-D$139)*10))),1)</f>
        <v>8.1</v>
      </c>
      <c r="E6" s="12">
        <f>IF('Indicator Data'!P8="No data","x",ROUND(IF('Indicator Data'!P8&gt;E$140,10,IF('Indicator Data'!P8&lt;E$139,0,10-(E$140-'Indicator Data'!P8)/(E$140-E$139)*10)),1))</f>
        <v>10</v>
      </c>
      <c r="F6" s="52">
        <f t="shared" si="0"/>
        <v>9.3000000000000007</v>
      </c>
      <c r="G6" s="12">
        <f>IF('Indicator Data'!AG8="No data","x",ROUND(IF('Indicator Data'!AG8&gt;G$140,10,IF('Indicator Data'!AG8&lt;G$139,0,10-(G$140-'Indicator Data'!AG8)/(G$140-G$139)*10)),1))</f>
        <v>8.1</v>
      </c>
      <c r="H6" s="12">
        <f>IF('Indicator Data'!AH8="No data","x",ROUND(IF('Indicator Data'!AH8&gt;H$140,10,IF('Indicator Data'!AH8&lt;H$139,0,10-(H$140-'Indicator Data'!AH8)/(H$140-H$139)*10)),1))</f>
        <v>2.5</v>
      </c>
      <c r="I6" s="52">
        <f t="shared" si="1"/>
        <v>5.3</v>
      </c>
      <c r="J6" s="35">
        <f>SUM('Indicator Data'!R8,SUM('Indicator Data'!S8:T8)*1000000)</f>
        <v>2164482134</v>
      </c>
      <c r="K6" s="35">
        <f>J6/'Indicator Data'!BD8</f>
        <v>110.25193189517174</v>
      </c>
      <c r="L6" s="12">
        <f t="shared" si="2"/>
        <v>2.2000000000000002</v>
      </c>
      <c r="M6" s="12">
        <f>IF('Indicator Data'!U8="No data","x",ROUND(IF('Indicator Data'!U8&gt;M$140,10,IF('Indicator Data'!U8&lt;M$139,0,10-(M$140-'Indicator Data'!U8)/(M$140-M$139)*10)),1))</f>
        <v>5</v>
      </c>
      <c r="N6" s="125">
        <f>'Indicator Data'!Q8/'Indicator Data'!BD8*1000000</f>
        <v>22.281400861148807</v>
      </c>
      <c r="O6" s="12">
        <f t="shared" si="3"/>
        <v>2.2000000000000002</v>
      </c>
      <c r="P6" s="52">
        <f t="shared" si="4"/>
        <v>3.1</v>
      </c>
      <c r="Q6" s="45">
        <f t="shared" si="5"/>
        <v>6.8</v>
      </c>
      <c r="R6" s="35">
        <f>IF(AND('Indicator Data'!AM8="No data",'Indicator Data'!AN8="No data"),0,SUM('Indicator Data'!AM8:AO8))</f>
        <v>129</v>
      </c>
      <c r="S6" s="12">
        <f t="shared" si="6"/>
        <v>0</v>
      </c>
      <c r="T6" s="41">
        <f>R6/'Indicator Data'!$BB8</f>
        <v>8.262832370830793E-5</v>
      </c>
      <c r="U6" s="12">
        <f t="shared" si="7"/>
        <v>1.7</v>
      </c>
      <c r="V6" s="13">
        <f t="shared" si="8"/>
        <v>0.9</v>
      </c>
      <c r="W6" s="12">
        <f>IF('Indicator Data'!AB8="No data","x",ROUND(IF('Indicator Data'!AB8&gt;W$140,10,IF('Indicator Data'!AB8&lt;W$139,0,10-(W$140-'Indicator Data'!AB8)/(W$140-W$139)*10)),1))</f>
        <v>1.8</v>
      </c>
      <c r="X6" s="12">
        <f>IF('Indicator Data'!AA8="No data","x",ROUND(IF('Indicator Data'!AA8&gt;X$140,10,IF('Indicator Data'!AA8&lt;X$139,0,10-(X$140-'Indicator Data'!AA8)/(X$140-X$139)*10)),1))</f>
        <v>1.5</v>
      </c>
      <c r="Y6" s="12">
        <f>IF('Indicator Data'!AF8="No data","x",ROUND(IF('Indicator Data'!AF8&gt;Y$140,10,IF('Indicator Data'!AF8&lt;Y$139,0,10-(Y$140-'Indicator Data'!AF8)/(Y$140-Y$139)*10)),1))</f>
        <v>9.5</v>
      </c>
      <c r="Z6" s="129">
        <f>IF('Indicator Data'!AC8="No data","x",'Indicator Data'!AC8/'Indicator Data'!$BB8*100000)</f>
        <v>0</v>
      </c>
      <c r="AA6" s="127">
        <f t="shared" si="9"/>
        <v>0</v>
      </c>
      <c r="AB6" s="129">
        <f>IF('Indicator Data'!AD8="No data","x",'Indicator Data'!AD8/'Indicator Data'!$BB8*100000)</f>
        <v>2.1137478157939236</v>
      </c>
      <c r="AC6" s="127">
        <f t="shared" si="10"/>
        <v>7.8</v>
      </c>
      <c r="AD6" s="52">
        <f t="shared" si="11"/>
        <v>4.0999999999999996</v>
      </c>
      <c r="AE6" s="12">
        <f>IF('Indicator Data'!V8="No data","x",ROUND(IF('Indicator Data'!V8&gt;AE$140,10,IF('Indicator Data'!V8&lt;AE$139,0,10-(AE$140-'Indicator Data'!V8)/(AE$140-AE$139)*10)),1))</f>
        <v>6.2</v>
      </c>
      <c r="AF6" s="12">
        <f>IF('Indicator Data'!W8="No data","x",ROUND(IF('Indicator Data'!W8&gt;AF$140,10,IF('Indicator Data'!W8&lt;AF$139,0,10-(AF$140-'Indicator Data'!W8)/(AF$140-AF$139)*10)),1))</f>
        <v>3.8</v>
      </c>
      <c r="AG6" s="52">
        <f t="shared" si="12"/>
        <v>5</v>
      </c>
      <c r="AH6" s="12">
        <f>IF('Indicator Data'!AP8="No data","x",ROUND(IF('Indicator Data'!AP8&gt;AH$140,10,IF('Indicator Data'!AP8&lt;AH$139,0,10-(AH$140-'Indicator Data'!AP8)/(AH$140-AH$139)*10)),1))</f>
        <v>2.4</v>
      </c>
      <c r="AI6" s="12">
        <f>IF('Indicator Data'!AQ8="No data","x",ROUND(IF('Indicator Data'!AQ8&gt;AI$140,10,IF('Indicator Data'!AQ8&lt;AI$139,0,10-(AI$140-'Indicator Data'!AQ8)/(AI$140-AI$139)*10)),1))</f>
        <v>2.4</v>
      </c>
      <c r="AJ6" s="52">
        <f t="shared" si="13"/>
        <v>2.4</v>
      </c>
      <c r="AK6" s="35">
        <f>'Indicator Data'!AK8+'Indicator Data'!AJ8*0.5+'Indicator Data'!AI8*0.25</f>
        <v>359.00676151212599</v>
      </c>
      <c r="AL6" s="42">
        <f>AK6/'Indicator Data'!BB8</f>
        <v>2.299544721216686E-4</v>
      </c>
      <c r="AM6" s="52">
        <f t="shared" si="14"/>
        <v>0</v>
      </c>
      <c r="AN6" s="42">
        <f>IF('Indicator Data'!AL8="No data","x",'Indicator Data'!AL8/'Indicator Data'!BB8)</f>
        <v>3.0635251676906601E-3</v>
      </c>
      <c r="AO6" s="12">
        <f t="shared" si="15"/>
        <v>0.2</v>
      </c>
      <c r="AP6" s="52">
        <f t="shared" si="16"/>
        <v>0.2</v>
      </c>
      <c r="AQ6" s="36">
        <f t="shared" si="17"/>
        <v>2.6</v>
      </c>
      <c r="AR6" s="55">
        <f t="shared" si="18"/>
        <v>1.8</v>
      </c>
      <c r="AU6" s="11">
        <v>2.5</v>
      </c>
    </row>
    <row r="7" spans="1:47" s="11" customFormat="1" x14ac:dyDescent="0.25">
      <c r="A7" s="11" t="s">
        <v>335</v>
      </c>
      <c r="B7" s="30" t="s">
        <v>0</v>
      </c>
      <c r="C7" s="30" t="s">
        <v>455</v>
      </c>
      <c r="D7" s="12">
        <f>ROUND(IF('Indicator Data'!O9="No data",IF((0.1284*LN('Indicator Data'!BA9)-0.4735)&gt;D$140,0,IF((0.1284*LN('Indicator Data'!BA9)-0.4735)&lt;D$139,10,(D$140-(0.1284*LN('Indicator Data'!BA9)-0.4735))/(D$140-D$139)*10)),IF('Indicator Data'!O9&gt;D$140,0,IF('Indicator Data'!O9&lt;D$139,10,(D$140-'Indicator Data'!O9)/(D$140-D$139)*10))),1)</f>
        <v>8.1</v>
      </c>
      <c r="E7" s="12">
        <f>IF('Indicator Data'!P9="No data","x",ROUND(IF('Indicator Data'!P9&gt;E$140,10,IF('Indicator Data'!P9&lt;E$139,0,10-(E$140-'Indicator Data'!P9)/(E$140-E$139)*10)),1))</f>
        <v>10</v>
      </c>
      <c r="F7" s="52">
        <f t="shared" si="0"/>
        <v>9.3000000000000007</v>
      </c>
      <c r="G7" s="12">
        <f>IF('Indicator Data'!AG9="No data","x",ROUND(IF('Indicator Data'!AG9&gt;G$140,10,IF('Indicator Data'!AG9&lt;G$139,0,10-(G$140-'Indicator Data'!AG9)/(G$140-G$139)*10)),1))</f>
        <v>8.1</v>
      </c>
      <c r="H7" s="12">
        <f>IF('Indicator Data'!AH9="No data","x",ROUND(IF('Indicator Data'!AH9&gt;H$140,10,IF('Indicator Data'!AH9&lt;H$139,0,10-(H$140-'Indicator Data'!AH9)/(H$140-H$139)*10)),1))</f>
        <v>2</v>
      </c>
      <c r="I7" s="52">
        <f t="shared" si="1"/>
        <v>5.0999999999999996</v>
      </c>
      <c r="J7" s="35">
        <f>SUM('Indicator Data'!R9,SUM('Indicator Data'!S9:T9)*1000000)</f>
        <v>2164482134</v>
      </c>
      <c r="K7" s="35">
        <f>J7/'Indicator Data'!BD9</f>
        <v>110.25193189517174</v>
      </c>
      <c r="L7" s="12">
        <f t="shared" si="2"/>
        <v>2.2000000000000002</v>
      </c>
      <c r="M7" s="12">
        <f>IF('Indicator Data'!U9="No data","x",ROUND(IF('Indicator Data'!U9&gt;M$140,10,IF('Indicator Data'!U9&lt;M$139,0,10-(M$140-'Indicator Data'!U9)/(M$140-M$139)*10)),1))</f>
        <v>5</v>
      </c>
      <c r="N7" s="125">
        <f>'Indicator Data'!Q9/'Indicator Data'!BD9*1000000</f>
        <v>22.281400861148807</v>
      </c>
      <c r="O7" s="12">
        <f t="shared" si="3"/>
        <v>2.2000000000000002</v>
      </c>
      <c r="P7" s="52">
        <f t="shared" si="4"/>
        <v>3.1</v>
      </c>
      <c r="Q7" s="45">
        <f t="shared" si="5"/>
        <v>6.7</v>
      </c>
      <c r="R7" s="35">
        <f>IF(AND('Indicator Data'!AM9="No data",'Indicator Data'!AN9="No data"),0,SUM('Indicator Data'!AM9:AO9))</f>
        <v>82660</v>
      </c>
      <c r="S7" s="12">
        <f t="shared" si="6"/>
        <v>6.4</v>
      </c>
      <c r="T7" s="41">
        <f>R7/'Indicator Data'!$BB9</f>
        <v>5.0403483974667769E-2</v>
      </c>
      <c r="U7" s="12">
        <f t="shared" si="7"/>
        <v>8.4</v>
      </c>
      <c r="V7" s="13">
        <f t="shared" si="8"/>
        <v>7.4</v>
      </c>
      <c r="W7" s="12">
        <f>IF('Indicator Data'!AB9="No data","x",ROUND(IF('Indicator Data'!AB9&gt;W$140,10,IF('Indicator Data'!AB9&lt;W$139,0,10-(W$140-'Indicator Data'!AB9)/(W$140-W$139)*10)),1))</f>
        <v>1</v>
      </c>
      <c r="X7" s="12">
        <f>IF('Indicator Data'!AA9="No data","x",ROUND(IF('Indicator Data'!AA9&gt;X$140,10,IF('Indicator Data'!AA9&lt;X$139,0,10-(X$140-'Indicator Data'!AA9)/(X$140-X$139)*10)),1))</f>
        <v>1.5</v>
      </c>
      <c r="Y7" s="12">
        <f>IF('Indicator Data'!AF9="No data","x",ROUND(IF('Indicator Data'!AF9&gt;Y$140,10,IF('Indicator Data'!AF9&lt;Y$139,0,10-(Y$140-'Indicator Data'!AF9)/(Y$140-Y$139)*10)),1))</f>
        <v>9.5</v>
      </c>
      <c r="Z7" s="129">
        <f>IF('Indicator Data'!AC9="No data","x",'Indicator Data'!AC9/'Indicator Data'!$BB9*100000)</f>
        <v>0</v>
      </c>
      <c r="AA7" s="127">
        <f t="shared" si="9"/>
        <v>0</v>
      </c>
      <c r="AB7" s="129">
        <f>IF('Indicator Data'!AD9="No data","x",'Indicator Data'!AD9/'Indicator Data'!$BB9*100000)</f>
        <v>0.12195374782160118</v>
      </c>
      <c r="AC7" s="127">
        <f t="shared" si="10"/>
        <v>3.6</v>
      </c>
      <c r="AD7" s="52">
        <f t="shared" si="11"/>
        <v>3.1</v>
      </c>
      <c r="AE7" s="12">
        <f>IF('Indicator Data'!V9="No data","x",ROUND(IF('Indicator Data'!V9&gt;AE$140,10,IF('Indicator Data'!V9&lt;AE$139,0,10-(AE$140-'Indicator Data'!V9)/(AE$140-AE$139)*10)),1))</f>
        <v>8.9</v>
      </c>
      <c r="AF7" s="12">
        <f>IF('Indicator Data'!W9="No data","x",ROUND(IF('Indicator Data'!W9&gt;AF$140,10,IF('Indicator Data'!W9&lt;AF$139,0,10-(AF$140-'Indicator Data'!W9)/(AF$140-AF$139)*10)),1))</f>
        <v>4.2</v>
      </c>
      <c r="AG7" s="52">
        <f t="shared" si="12"/>
        <v>6.6</v>
      </c>
      <c r="AH7" s="12">
        <f>IF('Indicator Data'!AP9="No data","x",ROUND(IF('Indicator Data'!AP9&gt;AH$140,10,IF('Indicator Data'!AP9&lt;AH$139,0,10-(AH$140-'Indicator Data'!AP9)/(AH$140-AH$139)*10)),1))</f>
        <v>4.2</v>
      </c>
      <c r="AI7" s="12">
        <f>IF('Indicator Data'!AQ9="No data","x",ROUND(IF('Indicator Data'!AQ9&gt;AI$140,10,IF('Indicator Data'!AQ9&lt;AI$139,0,10-(AI$140-'Indicator Data'!AQ9)/(AI$140-AI$139)*10)),1))</f>
        <v>1.6</v>
      </c>
      <c r="AJ7" s="52">
        <f t="shared" si="13"/>
        <v>2.9</v>
      </c>
      <c r="AK7" s="35">
        <f>'Indicator Data'!AK9+'Indicator Data'!AJ9*0.5+'Indicator Data'!AI9*0.25</f>
        <v>1302.7532999480195</v>
      </c>
      <c r="AL7" s="42">
        <f>AK7/'Indicator Data'!BB9</f>
        <v>7.943782370780977E-4</v>
      </c>
      <c r="AM7" s="52">
        <f t="shared" si="14"/>
        <v>0.1</v>
      </c>
      <c r="AN7" s="42">
        <f>IF('Indicator Data'!AL9="No data","x",'Indicator Data'!AL9/'Indicator Data'!BB9)</f>
        <v>5.665113788944405E-2</v>
      </c>
      <c r="AO7" s="12">
        <f t="shared" si="15"/>
        <v>2.8</v>
      </c>
      <c r="AP7" s="52">
        <f t="shared" si="16"/>
        <v>2.8</v>
      </c>
      <c r="AQ7" s="36">
        <f t="shared" si="17"/>
        <v>3.4</v>
      </c>
      <c r="AR7" s="55">
        <f t="shared" si="18"/>
        <v>5.8</v>
      </c>
      <c r="AU7" s="11">
        <v>3.1</v>
      </c>
    </row>
    <row r="8" spans="1:47" s="11" customFormat="1" x14ac:dyDescent="0.25">
      <c r="A8" s="11" t="s">
        <v>336</v>
      </c>
      <c r="B8" s="30" t="s">
        <v>0</v>
      </c>
      <c r="C8" s="30" t="s">
        <v>456</v>
      </c>
      <c r="D8" s="12">
        <f>ROUND(IF('Indicator Data'!O10="No data",IF((0.1284*LN('Indicator Data'!BA10)-0.4735)&gt;D$140,0,IF((0.1284*LN('Indicator Data'!BA10)-0.4735)&lt;D$139,10,(D$140-(0.1284*LN('Indicator Data'!BA10)-0.4735))/(D$140-D$139)*10)),IF('Indicator Data'!O10&gt;D$140,0,IF('Indicator Data'!O10&lt;D$139,10,(D$140-'Indicator Data'!O10)/(D$140-D$139)*10))),1)</f>
        <v>8.1</v>
      </c>
      <c r="E8" s="12">
        <f>IF('Indicator Data'!P10="No data","x",ROUND(IF('Indicator Data'!P10&gt;E$140,10,IF('Indicator Data'!P10&lt;E$139,0,10-(E$140-'Indicator Data'!P10)/(E$140-E$139)*10)),1))</f>
        <v>10</v>
      </c>
      <c r="F8" s="52">
        <f t="shared" si="0"/>
        <v>9.3000000000000007</v>
      </c>
      <c r="G8" s="12">
        <f>IF('Indicator Data'!AG10="No data","x",ROUND(IF('Indicator Data'!AG10&gt;G$140,10,IF('Indicator Data'!AG10&lt;G$139,0,10-(G$140-'Indicator Data'!AG10)/(G$140-G$139)*10)),1))</f>
        <v>8.1</v>
      </c>
      <c r="H8" s="12">
        <f>IF('Indicator Data'!AH10="No data","x",ROUND(IF('Indicator Data'!AH10&gt;H$140,10,IF('Indicator Data'!AH10&lt;H$139,0,10-(H$140-'Indicator Data'!AH10)/(H$140-H$139)*10)),1))</f>
        <v>0</v>
      </c>
      <c r="I8" s="52">
        <f t="shared" si="1"/>
        <v>4.0999999999999996</v>
      </c>
      <c r="J8" s="35">
        <f>SUM('Indicator Data'!R10,SUM('Indicator Data'!S10:T10)*1000000)</f>
        <v>2164482134</v>
      </c>
      <c r="K8" s="35">
        <f>J8/'Indicator Data'!BD10</f>
        <v>110.25193189517174</v>
      </c>
      <c r="L8" s="12">
        <f t="shared" si="2"/>
        <v>2.2000000000000002</v>
      </c>
      <c r="M8" s="12">
        <f>IF('Indicator Data'!U10="No data","x",ROUND(IF('Indicator Data'!U10&gt;M$140,10,IF('Indicator Data'!U10&lt;M$139,0,10-(M$140-'Indicator Data'!U10)/(M$140-M$139)*10)),1))</f>
        <v>5</v>
      </c>
      <c r="N8" s="125">
        <f>'Indicator Data'!Q10/'Indicator Data'!BD10*1000000</f>
        <v>22.281400861148807</v>
      </c>
      <c r="O8" s="12">
        <f t="shared" si="3"/>
        <v>2.2000000000000002</v>
      </c>
      <c r="P8" s="52">
        <f t="shared" si="4"/>
        <v>3.1</v>
      </c>
      <c r="Q8" s="45">
        <f t="shared" si="5"/>
        <v>6.5</v>
      </c>
      <c r="R8" s="35">
        <f>IF(AND('Indicator Data'!AM10="No data",'Indicator Data'!AN10="No data"),0,SUM('Indicator Data'!AM10:AO10))</f>
        <v>636</v>
      </c>
      <c r="S8" s="12">
        <f t="shared" si="6"/>
        <v>0</v>
      </c>
      <c r="T8" s="41">
        <f>R8/'Indicator Data'!$BB10</f>
        <v>3.9795790030904308E-4</v>
      </c>
      <c r="U8" s="12">
        <f t="shared" si="7"/>
        <v>2.5</v>
      </c>
      <c r="V8" s="13">
        <f t="shared" si="8"/>
        <v>1.3</v>
      </c>
      <c r="W8" s="12">
        <f>IF('Indicator Data'!AB10="No data","x",ROUND(IF('Indicator Data'!AB10&gt;W$140,10,IF('Indicator Data'!AB10&lt;W$139,0,10-(W$140-'Indicator Data'!AB10)/(W$140-W$139)*10)),1))</f>
        <v>5.2</v>
      </c>
      <c r="X8" s="12">
        <f>IF('Indicator Data'!AA10="No data","x",ROUND(IF('Indicator Data'!AA10&gt;X$140,10,IF('Indicator Data'!AA10&lt;X$139,0,10-(X$140-'Indicator Data'!AA10)/(X$140-X$139)*10)),1))</f>
        <v>1.5</v>
      </c>
      <c r="Y8" s="12">
        <f>IF('Indicator Data'!AF10="No data","x",ROUND(IF('Indicator Data'!AF10&gt;Y$140,10,IF('Indicator Data'!AF10&lt;Y$139,0,10-(Y$140-'Indicator Data'!AF10)/(Y$140-Y$139)*10)),1))</f>
        <v>9.5</v>
      </c>
      <c r="Z8" s="129">
        <f>IF('Indicator Data'!AC10="No data","x",'Indicator Data'!AC10/'Indicator Data'!$BB10*100000)</f>
        <v>0</v>
      </c>
      <c r="AA8" s="127">
        <f t="shared" si="9"/>
        <v>0</v>
      </c>
      <c r="AB8" s="129">
        <f>IF('Indicator Data'!AD10="No data","x",'Indicator Data'!AD10/'Indicator Data'!$BB10*100000)</f>
        <v>0.18771599071181277</v>
      </c>
      <c r="AC8" s="127">
        <f t="shared" si="10"/>
        <v>4.2</v>
      </c>
      <c r="AD8" s="52">
        <f t="shared" si="11"/>
        <v>4.0999999999999996</v>
      </c>
      <c r="AE8" s="12">
        <f>IF('Indicator Data'!V10="No data","x",ROUND(IF('Indicator Data'!V10&gt;AE$140,10,IF('Indicator Data'!V10&lt;AE$139,0,10-(AE$140-'Indicator Data'!V10)/(AE$140-AE$139)*10)),1))</f>
        <v>10</v>
      </c>
      <c r="AF8" s="12">
        <f>IF('Indicator Data'!W10="No data","x",ROUND(IF('Indicator Data'!W10&gt;AF$140,10,IF('Indicator Data'!W10&lt;AF$139,0,10-(AF$140-'Indicator Data'!W10)/(AF$140-AF$139)*10)),1))</f>
        <v>3.6</v>
      </c>
      <c r="AG8" s="52">
        <f t="shared" si="12"/>
        <v>6.8</v>
      </c>
      <c r="AH8" s="12">
        <f>IF('Indicator Data'!AP10="No data","x",ROUND(IF('Indicator Data'!AP10&gt;AH$140,10,IF('Indicator Data'!AP10&lt;AH$139,0,10-(AH$140-'Indicator Data'!AP10)/(AH$140-AH$139)*10)),1))</f>
        <v>3.8</v>
      </c>
      <c r="AI8" s="12">
        <f>IF('Indicator Data'!AQ10="No data","x",ROUND(IF('Indicator Data'!AQ10&gt;AI$140,10,IF('Indicator Data'!AQ10&lt;AI$139,0,10-(AI$140-'Indicator Data'!AQ10)/(AI$140-AI$139)*10)),1))</f>
        <v>2.6</v>
      </c>
      <c r="AJ8" s="52">
        <f t="shared" si="13"/>
        <v>3.2</v>
      </c>
      <c r="AK8" s="35">
        <f>'Indicator Data'!AK10+'Indicator Data'!AJ10*0.5+'Indicator Data'!AI10*0.25</f>
        <v>1269.5427289904956</v>
      </c>
      <c r="AL8" s="42">
        <f>AK8/'Indicator Data'!BB10</f>
        <v>7.943782370780977E-4</v>
      </c>
      <c r="AM8" s="52">
        <f t="shared" si="14"/>
        <v>0.1</v>
      </c>
      <c r="AN8" s="42">
        <f>IF('Indicator Data'!AL10="No data","x",'Indicator Data'!AL10/'Indicator Data'!BB10)</f>
        <v>1.3837596884915706E-2</v>
      </c>
      <c r="AO8" s="12">
        <f t="shared" si="15"/>
        <v>0.7</v>
      </c>
      <c r="AP8" s="52">
        <f t="shared" si="16"/>
        <v>0.7</v>
      </c>
      <c r="AQ8" s="36">
        <f t="shared" si="17"/>
        <v>3.4</v>
      </c>
      <c r="AR8" s="55">
        <f t="shared" si="18"/>
        <v>2.4</v>
      </c>
      <c r="AU8" s="11">
        <v>3.5</v>
      </c>
    </row>
    <row r="9" spans="1:47" s="11" customFormat="1" x14ac:dyDescent="0.25">
      <c r="A9" s="11" t="s">
        <v>337</v>
      </c>
      <c r="B9" s="30" t="s">
        <v>0</v>
      </c>
      <c r="C9" s="30" t="s">
        <v>457</v>
      </c>
      <c r="D9" s="12">
        <f>ROUND(IF('Indicator Data'!O11="No data",IF((0.1284*LN('Indicator Data'!BA11)-0.4735)&gt;D$140,0,IF((0.1284*LN('Indicator Data'!BA11)-0.4735)&lt;D$139,10,(D$140-(0.1284*LN('Indicator Data'!BA11)-0.4735))/(D$140-D$139)*10)),IF('Indicator Data'!O11&gt;D$140,0,IF('Indicator Data'!O11&lt;D$139,10,(D$140-'Indicator Data'!O11)/(D$140-D$139)*10))),1)</f>
        <v>8.1</v>
      </c>
      <c r="E9" s="12">
        <f>IF('Indicator Data'!P11="No data","x",ROUND(IF('Indicator Data'!P11&gt;E$140,10,IF('Indicator Data'!P11&lt;E$139,0,10-(E$140-'Indicator Data'!P11)/(E$140-E$139)*10)),1))</f>
        <v>10</v>
      </c>
      <c r="F9" s="52">
        <f t="shared" si="0"/>
        <v>9.3000000000000007</v>
      </c>
      <c r="G9" s="12">
        <f>IF('Indicator Data'!AG11="No data","x",ROUND(IF('Indicator Data'!AG11&gt;G$140,10,IF('Indicator Data'!AG11&lt;G$139,0,10-(G$140-'Indicator Data'!AG11)/(G$140-G$139)*10)),1))</f>
        <v>8.1</v>
      </c>
      <c r="H9" s="12">
        <f>IF('Indicator Data'!AH11="No data","x",ROUND(IF('Indicator Data'!AH11&gt;H$140,10,IF('Indicator Data'!AH11&lt;H$139,0,10-(H$140-'Indicator Data'!AH11)/(H$140-H$139)*10)),1))</f>
        <v>3.3</v>
      </c>
      <c r="I9" s="52">
        <f t="shared" si="1"/>
        <v>5.7</v>
      </c>
      <c r="J9" s="35">
        <f>SUM('Indicator Data'!R11,SUM('Indicator Data'!S11:T11)*1000000)</f>
        <v>2164482134</v>
      </c>
      <c r="K9" s="35">
        <f>J9/'Indicator Data'!BD11</f>
        <v>110.25193189517174</v>
      </c>
      <c r="L9" s="12">
        <f t="shared" si="2"/>
        <v>2.2000000000000002</v>
      </c>
      <c r="M9" s="12">
        <f>IF('Indicator Data'!U11="No data","x",ROUND(IF('Indicator Data'!U11&gt;M$140,10,IF('Indicator Data'!U11&lt;M$139,0,10-(M$140-'Indicator Data'!U11)/(M$140-M$139)*10)),1))</f>
        <v>5</v>
      </c>
      <c r="N9" s="125">
        <f>'Indicator Data'!Q11/'Indicator Data'!BD11*1000000</f>
        <v>22.281400861148807</v>
      </c>
      <c r="O9" s="12">
        <f t="shared" si="3"/>
        <v>2.2000000000000002</v>
      </c>
      <c r="P9" s="52">
        <f t="shared" si="4"/>
        <v>3.1</v>
      </c>
      <c r="Q9" s="45">
        <f t="shared" si="5"/>
        <v>6.9</v>
      </c>
      <c r="R9" s="35">
        <f>IF(AND('Indicator Data'!AM11="No data",'Indicator Data'!AN11="No data"),0,SUM('Indicator Data'!AM11:AO11))</f>
        <v>101</v>
      </c>
      <c r="S9" s="12">
        <f t="shared" si="6"/>
        <v>0</v>
      </c>
      <c r="T9" s="41">
        <f>R9/'Indicator Data'!$BB11</f>
        <v>1.1897189436238132E-4</v>
      </c>
      <c r="U9" s="12">
        <f t="shared" si="7"/>
        <v>1.9</v>
      </c>
      <c r="V9" s="13">
        <f t="shared" si="8"/>
        <v>1</v>
      </c>
      <c r="W9" s="12">
        <f>IF('Indicator Data'!AB11="No data","x",ROUND(IF('Indicator Data'!AB11&gt;W$140,10,IF('Indicator Data'!AB11&lt;W$139,0,10-(W$140-'Indicator Data'!AB11)/(W$140-W$139)*10)),1))</f>
        <v>1.4</v>
      </c>
      <c r="X9" s="12">
        <f>IF('Indicator Data'!AA11="No data","x",ROUND(IF('Indicator Data'!AA11&gt;X$140,10,IF('Indicator Data'!AA11&lt;X$139,0,10-(X$140-'Indicator Data'!AA11)/(X$140-X$139)*10)),1))</f>
        <v>1.5</v>
      </c>
      <c r="Y9" s="12">
        <f>IF('Indicator Data'!AF11="No data","x",ROUND(IF('Indicator Data'!AF11&gt;Y$140,10,IF('Indicator Data'!AF11&lt;Y$139,0,10-(Y$140-'Indicator Data'!AF11)/(Y$140-Y$139)*10)),1))</f>
        <v>9.5</v>
      </c>
      <c r="Z9" s="129">
        <f>IF('Indicator Data'!AC11="No data","x",'Indicator Data'!AC11/'Indicator Data'!$BB11*100000)</f>
        <v>0</v>
      </c>
      <c r="AA9" s="127">
        <f t="shared" si="9"/>
        <v>0</v>
      </c>
      <c r="AB9" s="129">
        <f>IF('Indicator Data'!AD11="No data","x",'Indicator Data'!AD11/'Indicator Data'!$BB11*100000)</f>
        <v>0.23558790962847787</v>
      </c>
      <c r="AC9" s="127">
        <f t="shared" si="10"/>
        <v>4.5999999999999996</v>
      </c>
      <c r="AD9" s="52">
        <f t="shared" si="11"/>
        <v>3.4</v>
      </c>
      <c r="AE9" s="12">
        <f>IF('Indicator Data'!V11="No data","x",ROUND(IF('Indicator Data'!V11&gt;AE$140,10,IF('Indicator Data'!V11&lt;AE$139,0,10-(AE$140-'Indicator Data'!V11)/(AE$140-AE$139)*10)),1))</f>
        <v>9.8000000000000007</v>
      </c>
      <c r="AF9" s="12">
        <f>IF('Indicator Data'!W11="No data","x",ROUND(IF('Indicator Data'!W11&gt;AF$140,10,IF('Indicator Data'!W11&lt;AF$139,0,10-(AF$140-'Indicator Data'!W11)/(AF$140-AF$139)*10)),1))</f>
        <v>2.7</v>
      </c>
      <c r="AG9" s="52">
        <f t="shared" si="12"/>
        <v>6.3</v>
      </c>
      <c r="AH9" s="12">
        <f>IF('Indicator Data'!AP11="No data","x",ROUND(IF('Indicator Data'!AP11&gt;AH$140,10,IF('Indicator Data'!AP11&lt;AH$139,0,10-(AH$140-'Indicator Data'!AP11)/(AH$140-AH$139)*10)),1))</f>
        <v>0.4</v>
      </c>
      <c r="AI9" s="12">
        <f>IF('Indicator Data'!AQ11="No data","x",ROUND(IF('Indicator Data'!AQ11&gt;AI$140,10,IF('Indicator Data'!AQ11&lt;AI$139,0,10-(AI$140-'Indicator Data'!AQ11)/(AI$140-AI$139)*10)),1))</f>
        <v>3.2</v>
      </c>
      <c r="AJ9" s="52">
        <f t="shared" si="13"/>
        <v>1.8</v>
      </c>
      <c r="AK9" s="35">
        <f>'Indicator Data'!AK11+'Indicator Data'!AJ11*0.5+'Indicator Data'!AI11*0.25</f>
        <v>195.21754956296934</v>
      </c>
      <c r="AL9" s="42">
        <f>AK9/'Indicator Data'!BB11</f>
        <v>2.299544721216686E-4</v>
      </c>
      <c r="AM9" s="52">
        <f t="shared" si="14"/>
        <v>0</v>
      </c>
      <c r="AN9" s="42">
        <f>IF('Indicator Data'!AL11="No data","x",'Indicator Data'!AL11/'Indicator Data'!BB11)</f>
        <v>1.4234621999199001E-2</v>
      </c>
      <c r="AO9" s="12">
        <f t="shared" si="15"/>
        <v>0.7</v>
      </c>
      <c r="AP9" s="52">
        <f t="shared" si="16"/>
        <v>0.7</v>
      </c>
      <c r="AQ9" s="36">
        <f t="shared" si="17"/>
        <v>2.8</v>
      </c>
      <c r="AR9" s="55">
        <f t="shared" si="18"/>
        <v>1.9</v>
      </c>
      <c r="AU9" s="11">
        <v>3</v>
      </c>
    </row>
    <row r="10" spans="1:47" s="11" customFormat="1" x14ac:dyDescent="0.25">
      <c r="A10" s="11" t="s">
        <v>338</v>
      </c>
      <c r="B10" s="30" t="s">
        <v>0</v>
      </c>
      <c r="C10" s="30" t="s">
        <v>458</v>
      </c>
      <c r="D10" s="12">
        <f>ROUND(IF('Indicator Data'!O12="No data",IF((0.1284*LN('Indicator Data'!BA12)-0.4735)&gt;D$140,0,IF((0.1284*LN('Indicator Data'!BA12)-0.4735)&lt;D$139,10,(D$140-(0.1284*LN('Indicator Data'!BA12)-0.4735))/(D$140-D$139)*10)),IF('Indicator Data'!O12&gt;D$140,0,IF('Indicator Data'!O12&lt;D$139,10,(D$140-'Indicator Data'!O12)/(D$140-D$139)*10))),1)</f>
        <v>8.1</v>
      </c>
      <c r="E10" s="12">
        <f>IF('Indicator Data'!P12="No data","x",ROUND(IF('Indicator Data'!P12&gt;E$140,10,IF('Indicator Data'!P12&lt;E$139,0,10-(E$140-'Indicator Data'!P12)/(E$140-E$139)*10)),1))</f>
        <v>10</v>
      </c>
      <c r="F10" s="52">
        <f t="shared" si="0"/>
        <v>9.3000000000000007</v>
      </c>
      <c r="G10" s="12">
        <f>IF('Indicator Data'!AG12="No data","x",ROUND(IF('Indicator Data'!AG12&gt;G$140,10,IF('Indicator Data'!AG12&lt;G$139,0,10-(G$140-'Indicator Data'!AG12)/(G$140-G$139)*10)),1))</f>
        <v>8.1</v>
      </c>
      <c r="H10" s="12">
        <f>IF('Indicator Data'!AH12="No data","x",ROUND(IF('Indicator Data'!AH12&gt;H$140,10,IF('Indicator Data'!AH12&lt;H$139,0,10-(H$140-'Indicator Data'!AH12)/(H$140-H$139)*10)),1))</f>
        <v>0</v>
      </c>
      <c r="I10" s="52">
        <f t="shared" si="1"/>
        <v>4.0999999999999996</v>
      </c>
      <c r="J10" s="35">
        <f>SUM('Indicator Data'!R12,SUM('Indicator Data'!S12:T12)*1000000)</f>
        <v>2164482134</v>
      </c>
      <c r="K10" s="35">
        <f>J10/'Indicator Data'!BD12</f>
        <v>110.25193189517174</v>
      </c>
      <c r="L10" s="12">
        <f t="shared" si="2"/>
        <v>2.2000000000000002</v>
      </c>
      <c r="M10" s="12">
        <f>IF('Indicator Data'!U12="No data","x",ROUND(IF('Indicator Data'!U12&gt;M$140,10,IF('Indicator Data'!U12&lt;M$139,0,10-(M$140-'Indicator Data'!U12)/(M$140-M$139)*10)),1))</f>
        <v>5</v>
      </c>
      <c r="N10" s="125">
        <f>'Indicator Data'!Q12/'Indicator Data'!BD12*1000000</f>
        <v>22.281400861148807</v>
      </c>
      <c r="O10" s="12">
        <f t="shared" si="3"/>
        <v>2.2000000000000002</v>
      </c>
      <c r="P10" s="52">
        <f t="shared" si="4"/>
        <v>3.1</v>
      </c>
      <c r="Q10" s="45">
        <f t="shared" si="5"/>
        <v>6.5</v>
      </c>
      <c r="R10" s="35">
        <f>IF(AND('Indicator Data'!AM12="No data",'Indicator Data'!AN12="No data"),0,SUM('Indicator Data'!AM12:AO12))</f>
        <v>3584</v>
      </c>
      <c r="S10" s="12">
        <f t="shared" si="6"/>
        <v>1.8</v>
      </c>
      <c r="T10" s="41">
        <f>R10/'Indicator Data'!$BB12</f>
        <v>2.0806809585762198E-3</v>
      </c>
      <c r="U10" s="12">
        <f t="shared" si="7"/>
        <v>3.8</v>
      </c>
      <c r="V10" s="13">
        <f t="shared" si="8"/>
        <v>2.8</v>
      </c>
      <c r="W10" s="12">
        <f>IF('Indicator Data'!AB12="No data","x",ROUND(IF('Indicator Data'!AB12&gt;W$140,10,IF('Indicator Data'!AB12&lt;W$139,0,10-(W$140-'Indicator Data'!AB12)/(W$140-W$139)*10)),1))</f>
        <v>0.8</v>
      </c>
      <c r="X10" s="12">
        <f>IF('Indicator Data'!AA12="No data","x",ROUND(IF('Indicator Data'!AA12&gt;X$140,10,IF('Indicator Data'!AA12&lt;X$139,0,10-(X$140-'Indicator Data'!AA12)/(X$140-X$139)*10)),1))</f>
        <v>1.5</v>
      </c>
      <c r="Y10" s="12">
        <f>IF('Indicator Data'!AF12="No data","x",ROUND(IF('Indicator Data'!AF12&gt;Y$140,10,IF('Indicator Data'!AF12&lt;Y$139,0,10-(Y$140-'Indicator Data'!AF12)/(Y$140-Y$139)*10)),1))</f>
        <v>9.5</v>
      </c>
      <c r="Z10" s="129">
        <f>IF('Indicator Data'!AC12="No data","x",'Indicator Data'!AC12/'Indicator Data'!$BB12*100000)</f>
        <v>0</v>
      </c>
      <c r="AA10" s="127">
        <f t="shared" si="9"/>
        <v>0</v>
      </c>
      <c r="AB10" s="129">
        <f>IF('Indicator Data'!AD12="No data","x",'Indicator Data'!AD12/'Indicator Data'!$BB12*100000)</f>
        <v>1.5094225703956952</v>
      </c>
      <c r="AC10" s="127">
        <f t="shared" si="10"/>
        <v>7.3</v>
      </c>
      <c r="AD10" s="52">
        <f t="shared" si="11"/>
        <v>3.8</v>
      </c>
      <c r="AE10" s="12">
        <f>IF('Indicator Data'!V12="No data","x",ROUND(IF('Indicator Data'!V12&gt;AE$140,10,IF('Indicator Data'!V12&lt;AE$139,0,10-(AE$140-'Indicator Data'!V12)/(AE$140-AE$139)*10)),1))</f>
        <v>10</v>
      </c>
      <c r="AF10" s="12">
        <f>IF('Indicator Data'!W12="No data","x",ROUND(IF('Indicator Data'!W12&gt;AF$140,10,IF('Indicator Data'!W12&lt;AF$139,0,10-(AF$140-'Indicator Data'!W12)/(AF$140-AF$139)*10)),1))</f>
        <v>4.8</v>
      </c>
      <c r="AG10" s="52">
        <f t="shared" si="12"/>
        <v>7.4</v>
      </c>
      <c r="AH10" s="12">
        <f>IF('Indicator Data'!AP12="No data","x",ROUND(IF('Indicator Data'!AP12&gt;AH$140,10,IF('Indicator Data'!AP12&lt;AH$139,0,10-(AH$140-'Indicator Data'!AP12)/(AH$140-AH$139)*10)),1))</f>
        <v>2.4</v>
      </c>
      <c r="AI10" s="12">
        <f>IF('Indicator Data'!AQ12="No data","x",ROUND(IF('Indicator Data'!AQ12&gt;AI$140,10,IF('Indicator Data'!AQ12&lt;AI$139,0,10-(AI$140-'Indicator Data'!AQ12)/(AI$140-AI$139)*10)),1))</f>
        <v>7</v>
      </c>
      <c r="AJ10" s="52">
        <f t="shared" si="13"/>
        <v>4.7</v>
      </c>
      <c r="AK10" s="35">
        <f>'Indicator Data'!AK12+'Indicator Data'!AJ12*0.5+'Indicator Data'!AI12*0.25</f>
        <v>1368.3268402841054</v>
      </c>
      <c r="AL10" s="42">
        <f>AK10/'Indicator Data'!BB12</f>
        <v>7.943782370780977E-4</v>
      </c>
      <c r="AM10" s="52">
        <f t="shared" si="14"/>
        <v>0.1</v>
      </c>
      <c r="AN10" s="42">
        <f>IF('Indicator Data'!AL12="No data","x",'Indicator Data'!AL12/'Indicator Data'!BB12)</f>
        <v>3.1271038302758826E-2</v>
      </c>
      <c r="AO10" s="12">
        <f t="shared" si="15"/>
        <v>1.6</v>
      </c>
      <c r="AP10" s="52">
        <f t="shared" si="16"/>
        <v>1.6</v>
      </c>
      <c r="AQ10" s="36">
        <f t="shared" si="17"/>
        <v>4</v>
      </c>
      <c r="AR10" s="55">
        <f t="shared" si="18"/>
        <v>3.4</v>
      </c>
      <c r="AU10" s="11">
        <v>4.5</v>
      </c>
    </row>
    <row r="11" spans="1:47" s="11" customFormat="1" x14ac:dyDescent="0.25">
      <c r="A11" s="11" t="s">
        <v>339</v>
      </c>
      <c r="B11" s="30" t="s">
        <v>0</v>
      </c>
      <c r="C11" s="30" t="s">
        <v>459</v>
      </c>
      <c r="D11" s="12">
        <f>ROUND(IF('Indicator Data'!O13="No data",IF((0.1284*LN('Indicator Data'!BA13)-0.4735)&gt;D$140,0,IF((0.1284*LN('Indicator Data'!BA13)-0.4735)&lt;D$139,10,(D$140-(0.1284*LN('Indicator Data'!BA13)-0.4735))/(D$140-D$139)*10)),IF('Indicator Data'!O13&gt;D$140,0,IF('Indicator Data'!O13&lt;D$139,10,(D$140-'Indicator Data'!O13)/(D$140-D$139)*10))),1)</f>
        <v>8.1</v>
      </c>
      <c r="E11" s="12">
        <f>IF('Indicator Data'!P13="No data","x",ROUND(IF('Indicator Data'!P13&gt;E$140,10,IF('Indicator Data'!P13&lt;E$139,0,10-(E$140-'Indicator Data'!P13)/(E$140-E$139)*10)),1))</f>
        <v>8.8000000000000007</v>
      </c>
      <c r="F11" s="52">
        <f t="shared" si="0"/>
        <v>8.5</v>
      </c>
      <c r="G11" s="12">
        <f>IF('Indicator Data'!AG13="No data","x",ROUND(IF('Indicator Data'!AG13&gt;G$140,10,IF('Indicator Data'!AG13&lt;G$139,0,10-(G$140-'Indicator Data'!AG13)/(G$140-G$139)*10)),1))</f>
        <v>8.1</v>
      </c>
      <c r="H11" s="12">
        <f>IF('Indicator Data'!AH13="No data","x",ROUND(IF('Indicator Data'!AH13&gt;H$140,10,IF('Indicator Data'!AH13&lt;H$139,0,10-(H$140-'Indicator Data'!AH13)/(H$140-H$139)*10)),1))</f>
        <v>4</v>
      </c>
      <c r="I11" s="52">
        <f t="shared" si="1"/>
        <v>6.1</v>
      </c>
      <c r="J11" s="35">
        <f>SUM('Indicator Data'!R13,SUM('Indicator Data'!S13:T13)*1000000)</f>
        <v>2164482134</v>
      </c>
      <c r="K11" s="35">
        <f>J11/'Indicator Data'!BD13</f>
        <v>110.25193189517174</v>
      </c>
      <c r="L11" s="12">
        <f t="shared" si="2"/>
        <v>2.2000000000000002</v>
      </c>
      <c r="M11" s="12">
        <f>IF('Indicator Data'!U13="No data","x",ROUND(IF('Indicator Data'!U13&gt;M$140,10,IF('Indicator Data'!U13&lt;M$139,0,10-(M$140-'Indicator Data'!U13)/(M$140-M$139)*10)),1))</f>
        <v>5</v>
      </c>
      <c r="N11" s="125">
        <f>'Indicator Data'!Q13/'Indicator Data'!BD13*1000000</f>
        <v>22.281400861148807</v>
      </c>
      <c r="O11" s="12">
        <f t="shared" si="3"/>
        <v>2.2000000000000002</v>
      </c>
      <c r="P11" s="52">
        <f t="shared" si="4"/>
        <v>3.1</v>
      </c>
      <c r="Q11" s="45">
        <f t="shared" si="5"/>
        <v>6.6</v>
      </c>
      <c r="R11" s="35">
        <f>IF(AND('Indicator Data'!AM13="No data",'Indicator Data'!AN13="No data"),0,SUM('Indicator Data'!AM13:AO13))</f>
        <v>991</v>
      </c>
      <c r="S11" s="12">
        <f t="shared" si="6"/>
        <v>0</v>
      </c>
      <c r="T11" s="41">
        <f>R11/'Indicator Data'!$BB13</f>
        <v>4.7387200769671427E-4</v>
      </c>
      <c r="U11" s="12">
        <f t="shared" si="7"/>
        <v>2.7</v>
      </c>
      <c r="V11" s="13">
        <f t="shared" si="8"/>
        <v>1.4</v>
      </c>
      <c r="W11" s="12">
        <f>IF('Indicator Data'!AB13="No data","x",ROUND(IF('Indicator Data'!AB13&gt;W$140,10,IF('Indicator Data'!AB13&lt;W$139,0,10-(W$140-'Indicator Data'!AB13)/(W$140-W$139)*10)),1))</f>
        <v>4.4000000000000004</v>
      </c>
      <c r="X11" s="12">
        <f>IF('Indicator Data'!AA13="No data","x",ROUND(IF('Indicator Data'!AA13&gt;X$140,10,IF('Indicator Data'!AA13&lt;X$139,0,10-(X$140-'Indicator Data'!AA13)/(X$140-X$139)*10)),1))</f>
        <v>1.5</v>
      </c>
      <c r="Y11" s="12">
        <f>IF('Indicator Data'!AF13="No data","x",ROUND(IF('Indicator Data'!AF13&gt;Y$140,10,IF('Indicator Data'!AF13&lt;Y$139,0,10-(Y$140-'Indicator Data'!AF13)/(Y$140-Y$139)*10)),1))</f>
        <v>9.5</v>
      </c>
      <c r="Z11" s="129">
        <f>IF('Indicator Data'!AC13="No data","x",'Indicator Data'!AC13/'Indicator Data'!$BB13*100000)</f>
        <v>0</v>
      </c>
      <c r="AA11" s="127">
        <f t="shared" si="9"/>
        <v>0</v>
      </c>
      <c r="AB11" s="129">
        <f>IF('Indicator Data'!AD13="No data","x",'Indicator Data'!AD13/'Indicator Data'!$BB13*100000)</f>
        <v>0.1912702351954447</v>
      </c>
      <c r="AC11" s="127">
        <f t="shared" si="10"/>
        <v>4.3</v>
      </c>
      <c r="AD11" s="52">
        <f t="shared" si="11"/>
        <v>3.9</v>
      </c>
      <c r="AE11" s="12">
        <f>IF('Indicator Data'!V13="No data","x",ROUND(IF('Indicator Data'!V13&gt;AE$140,10,IF('Indicator Data'!V13&lt;AE$139,0,10-(AE$140-'Indicator Data'!V13)/(AE$140-AE$139)*10)),1))</f>
        <v>10</v>
      </c>
      <c r="AF11" s="12">
        <f>IF('Indicator Data'!W13="No data","x",ROUND(IF('Indicator Data'!W13&gt;AF$140,10,IF('Indicator Data'!W13&lt;AF$139,0,10-(AF$140-'Indicator Data'!W13)/(AF$140-AF$139)*10)),1))</f>
        <v>2.7</v>
      </c>
      <c r="AG11" s="52">
        <f t="shared" si="12"/>
        <v>6.4</v>
      </c>
      <c r="AH11" s="12">
        <f>IF('Indicator Data'!AP13="No data","x",ROUND(IF('Indicator Data'!AP13&gt;AH$140,10,IF('Indicator Data'!AP13&lt;AH$139,0,10-(AH$140-'Indicator Data'!AP13)/(AH$140-AH$139)*10)),1))</f>
        <v>1</v>
      </c>
      <c r="AI11" s="12">
        <f>IF('Indicator Data'!AQ13="No data","x",ROUND(IF('Indicator Data'!AQ13&gt;AI$140,10,IF('Indicator Data'!AQ13&lt;AI$139,0,10-(AI$140-'Indicator Data'!AQ13)/(AI$140-AI$139)*10)),1))</f>
        <v>0.6</v>
      </c>
      <c r="AJ11" s="52">
        <f t="shared" si="13"/>
        <v>0.8</v>
      </c>
      <c r="AK11" s="35">
        <f>'Indicator Data'!AK13+'Indicator Data'!AJ13*0.5+'Indicator Data'!AI13*0.25</f>
        <v>1661.2689083931582</v>
      </c>
      <c r="AL11" s="42">
        <f>AK11/'Indicator Data'!BB13</f>
        <v>7.9437823707809759E-4</v>
      </c>
      <c r="AM11" s="52">
        <f t="shared" si="14"/>
        <v>0.1</v>
      </c>
      <c r="AN11" s="42">
        <f>IF('Indicator Data'!AL13="No data","x",'Indicator Data'!AL13/'Indicator Data'!BB13)</f>
        <v>6.8803537734270174E-3</v>
      </c>
      <c r="AO11" s="12">
        <f t="shared" si="15"/>
        <v>0.3</v>
      </c>
      <c r="AP11" s="52">
        <f t="shared" si="16"/>
        <v>0.3</v>
      </c>
      <c r="AQ11" s="36">
        <f t="shared" si="17"/>
        <v>2.7</v>
      </c>
      <c r="AR11" s="55">
        <f t="shared" si="18"/>
        <v>2.1</v>
      </c>
      <c r="AU11" s="11">
        <v>2.9</v>
      </c>
    </row>
    <row r="12" spans="1:47" s="11" customFormat="1" x14ac:dyDescent="0.25">
      <c r="A12" s="11" t="s">
        <v>346</v>
      </c>
      <c r="B12" s="30" t="s">
        <v>0</v>
      </c>
      <c r="C12" s="30" t="s">
        <v>584</v>
      </c>
      <c r="D12" s="12">
        <f>ROUND(IF('Indicator Data'!O14="No data",IF((0.1284*LN('Indicator Data'!BA14)-0.4735)&gt;D$140,0,IF((0.1284*LN('Indicator Data'!BA14)-0.4735)&lt;D$139,10,(D$140-(0.1284*LN('Indicator Data'!BA14)-0.4735))/(D$140-D$139)*10)),IF('Indicator Data'!O14&gt;D$140,0,IF('Indicator Data'!O14&lt;D$139,10,(D$140-'Indicator Data'!O14)/(D$140-D$139)*10))),1)</f>
        <v>8.1</v>
      </c>
      <c r="E12" s="12">
        <f>IF('Indicator Data'!P14="No data","x",ROUND(IF('Indicator Data'!P14&gt;E$140,10,IF('Indicator Data'!P14&lt;E$139,0,10-(E$140-'Indicator Data'!P14)/(E$140-E$139)*10)),1))</f>
        <v>10</v>
      </c>
      <c r="F12" s="52">
        <f t="shared" si="0"/>
        <v>9.3000000000000007</v>
      </c>
      <c r="G12" s="12">
        <f>IF('Indicator Data'!AG14="No data","x",ROUND(IF('Indicator Data'!AG14&gt;G$140,10,IF('Indicator Data'!AG14&lt;G$139,0,10-(G$140-'Indicator Data'!AG14)/(G$140-G$139)*10)),1))</f>
        <v>8.1</v>
      </c>
      <c r="H12" s="12">
        <f>IF('Indicator Data'!AH14="No data","x",ROUND(IF('Indicator Data'!AH14&gt;H$140,10,IF('Indicator Data'!AH14&lt;H$139,0,10-(H$140-'Indicator Data'!AH14)/(H$140-H$139)*10)),1))</f>
        <v>4.3</v>
      </c>
      <c r="I12" s="52">
        <f t="shared" si="1"/>
        <v>6.2</v>
      </c>
      <c r="J12" s="35">
        <f>SUM('Indicator Data'!R14,SUM('Indicator Data'!S14:T14)*1000000)</f>
        <v>2164482134</v>
      </c>
      <c r="K12" s="35">
        <f>J12/'Indicator Data'!BD14</f>
        <v>110.25193189517174</v>
      </c>
      <c r="L12" s="12">
        <f t="shared" si="2"/>
        <v>2.2000000000000002</v>
      </c>
      <c r="M12" s="12">
        <f>IF('Indicator Data'!U14="No data","x",ROUND(IF('Indicator Data'!U14&gt;M$140,10,IF('Indicator Data'!U14&lt;M$139,0,10-(M$140-'Indicator Data'!U14)/(M$140-M$139)*10)),1))</f>
        <v>5</v>
      </c>
      <c r="N12" s="125">
        <f>'Indicator Data'!Q14/'Indicator Data'!BD14*1000000</f>
        <v>22.281400861148807</v>
      </c>
      <c r="O12" s="12">
        <f t="shared" si="3"/>
        <v>2.2000000000000002</v>
      </c>
      <c r="P12" s="52">
        <f t="shared" si="4"/>
        <v>3.1</v>
      </c>
      <c r="Q12" s="45">
        <f t="shared" si="5"/>
        <v>7</v>
      </c>
      <c r="R12" s="35">
        <f>IF(AND('Indicator Data'!AM14="No data",'Indicator Data'!AN14="No data"),0,SUM('Indicator Data'!AM14:AO14))</f>
        <v>10058</v>
      </c>
      <c r="S12" s="12">
        <f t="shared" si="6"/>
        <v>3.3</v>
      </c>
      <c r="T12" s="41">
        <f>R12/'Indicator Data'!$BB14</f>
        <v>6.334287653995992E-3</v>
      </c>
      <c r="U12" s="12">
        <f t="shared" si="7"/>
        <v>5</v>
      </c>
      <c r="V12" s="13">
        <f t="shared" si="8"/>
        <v>4.2</v>
      </c>
      <c r="W12" s="12">
        <f>IF('Indicator Data'!AB14="No data","x",ROUND(IF('Indicator Data'!AB14&gt;W$140,10,IF('Indicator Data'!AB14&lt;W$139,0,10-(W$140-'Indicator Data'!AB14)/(W$140-W$139)*10)),1))</f>
        <v>4.4000000000000004</v>
      </c>
      <c r="X12" s="12">
        <f>IF('Indicator Data'!AA14="No data","x",ROUND(IF('Indicator Data'!AA14&gt;X$140,10,IF('Indicator Data'!AA14&lt;X$139,0,10-(X$140-'Indicator Data'!AA14)/(X$140-X$139)*10)),1))</f>
        <v>1.5</v>
      </c>
      <c r="Y12" s="12">
        <f>IF('Indicator Data'!AF14="No data","x",ROUND(IF('Indicator Data'!AF14&gt;Y$140,10,IF('Indicator Data'!AF14&lt;Y$139,0,10-(Y$140-'Indicator Data'!AF14)/(Y$140-Y$139)*10)),1))</f>
        <v>9.5</v>
      </c>
      <c r="Z12" s="129">
        <f>IF('Indicator Data'!AC14="No data","x",'Indicator Data'!AC14/'Indicator Data'!$BB14*100000)</f>
        <v>0</v>
      </c>
      <c r="AA12" s="127">
        <f t="shared" si="9"/>
        <v>0</v>
      </c>
      <c r="AB12" s="129">
        <f>IF('Indicator Data'!AD14="No data","x",'Indicator Data'!AD14/'Indicator Data'!$BB14*100000)</f>
        <v>0.37786563853624927</v>
      </c>
      <c r="AC12" s="127">
        <f t="shared" si="10"/>
        <v>5.3</v>
      </c>
      <c r="AD12" s="52">
        <f t="shared" si="11"/>
        <v>4.0999999999999996</v>
      </c>
      <c r="AE12" s="12">
        <f>IF('Indicator Data'!V14="No data","x",ROUND(IF('Indicator Data'!V14&gt;AE$140,10,IF('Indicator Data'!V14&lt;AE$139,0,10-(AE$140-'Indicator Data'!V14)/(AE$140-AE$139)*10)),1))</f>
        <v>10</v>
      </c>
      <c r="AF12" s="12">
        <f>IF('Indicator Data'!W14="No data","x",ROUND(IF('Indicator Data'!W14&gt;AF$140,10,IF('Indicator Data'!W14&lt;AF$139,0,10-(AF$140-'Indicator Data'!W14)/(AF$140-AF$139)*10)),1))</f>
        <v>4.7</v>
      </c>
      <c r="AG12" s="52">
        <f t="shared" si="12"/>
        <v>7.4</v>
      </c>
      <c r="AH12" s="12">
        <f>IF('Indicator Data'!AP14="No data","x",ROUND(IF('Indicator Data'!AP14&gt;AH$140,10,IF('Indicator Data'!AP14&lt;AH$139,0,10-(AH$140-'Indicator Data'!AP14)/(AH$140-AH$139)*10)),1))</f>
        <v>3.9</v>
      </c>
      <c r="AI12" s="12">
        <f>IF('Indicator Data'!AQ14="No data","x",ROUND(IF('Indicator Data'!AQ14&gt;AI$140,10,IF('Indicator Data'!AQ14&lt;AI$139,0,10-(AI$140-'Indicator Data'!AQ14)/(AI$140-AI$139)*10)),1))</f>
        <v>3.2</v>
      </c>
      <c r="AJ12" s="52">
        <f t="shared" si="13"/>
        <v>3.6</v>
      </c>
      <c r="AK12" s="35">
        <f>'Indicator Data'!AK14+'Indicator Data'!AJ14*0.5+'Indicator Data'!AI14*0.25</f>
        <v>1261.3661937962506</v>
      </c>
      <c r="AL12" s="42">
        <f>AK12/'Indicator Data'!BB14</f>
        <v>7.943782370780977E-4</v>
      </c>
      <c r="AM12" s="52">
        <f t="shared" si="14"/>
        <v>0.1</v>
      </c>
      <c r="AN12" s="42">
        <f>IF('Indicator Data'!AL14="No data","x",'Indicator Data'!AL14/'Indicator Data'!BB14)</f>
        <v>5.397246996912837E-2</v>
      </c>
      <c r="AO12" s="12">
        <f t="shared" si="15"/>
        <v>2.7</v>
      </c>
      <c r="AP12" s="52">
        <f t="shared" si="16"/>
        <v>2.7</v>
      </c>
      <c r="AQ12" s="36">
        <f t="shared" si="17"/>
        <v>4</v>
      </c>
      <c r="AR12" s="55">
        <f t="shared" si="18"/>
        <v>4.0999999999999996</v>
      </c>
      <c r="AU12" s="11">
        <v>3.5</v>
      </c>
    </row>
    <row r="13" spans="1:47" s="11" customFormat="1" x14ac:dyDescent="0.25">
      <c r="A13" s="11" t="s">
        <v>340</v>
      </c>
      <c r="B13" s="30" t="s">
        <v>0</v>
      </c>
      <c r="C13" s="30" t="s">
        <v>460</v>
      </c>
      <c r="D13" s="12">
        <f>ROUND(IF('Indicator Data'!O15="No data",IF((0.1284*LN('Indicator Data'!BA15)-0.4735)&gt;D$140,0,IF((0.1284*LN('Indicator Data'!BA15)-0.4735)&lt;D$139,10,(D$140-(0.1284*LN('Indicator Data'!BA15)-0.4735))/(D$140-D$139)*10)),IF('Indicator Data'!O15&gt;D$140,0,IF('Indicator Data'!O15&lt;D$139,10,(D$140-'Indicator Data'!O15)/(D$140-D$139)*10))),1)</f>
        <v>8.1</v>
      </c>
      <c r="E13" s="12">
        <f>IF('Indicator Data'!P15="No data","x",ROUND(IF('Indicator Data'!P15&gt;E$140,10,IF('Indicator Data'!P15&lt;E$139,0,10-(E$140-'Indicator Data'!P15)/(E$140-E$139)*10)),1))</f>
        <v>10</v>
      </c>
      <c r="F13" s="52">
        <f t="shared" si="0"/>
        <v>9.3000000000000007</v>
      </c>
      <c r="G13" s="12">
        <f>IF('Indicator Data'!AG15="No data","x",ROUND(IF('Indicator Data'!AG15&gt;G$140,10,IF('Indicator Data'!AG15&lt;G$139,0,10-(G$140-'Indicator Data'!AG15)/(G$140-G$139)*10)),1))</f>
        <v>8.1</v>
      </c>
      <c r="H13" s="12">
        <f>IF('Indicator Data'!AH15="No data","x",ROUND(IF('Indicator Data'!AH15&gt;H$140,10,IF('Indicator Data'!AH15&lt;H$139,0,10-(H$140-'Indicator Data'!AH15)/(H$140-H$139)*10)),1))</f>
        <v>1</v>
      </c>
      <c r="I13" s="52">
        <f t="shared" si="1"/>
        <v>4.5999999999999996</v>
      </c>
      <c r="J13" s="35">
        <f>SUM('Indicator Data'!R15,SUM('Indicator Data'!S15:T15)*1000000)</f>
        <v>2164482134</v>
      </c>
      <c r="K13" s="35">
        <f>J13/'Indicator Data'!BD15</f>
        <v>110.25193189517174</v>
      </c>
      <c r="L13" s="12">
        <f t="shared" si="2"/>
        <v>2.2000000000000002</v>
      </c>
      <c r="M13" s="12">
        <f>IF('Indicator Data'!U15="No data","x",ROUND(IF('Indicator Data'!U15&gt;M$140,10,IF('Indicator Data'!U15&lt;M$139,0,10-(M$140-'Indicator Data'!U15)/(M$140-M$139)*10)),1))</f>
        <v>5</v>
      </c>
      <c r="N13" s="125">
        <f>'Indicator Data'!Q15/'Indicator Data'!BD15*1000000</f>
        <v>22.281400861148807</v>
      </c>
      <c r="O13" s="12">
        <f t="shared" si="3"/>
        <v>2.2000000000000002</v>
      </c>
      <c r="P13" s="52">
        <f t="shared" si="4"/>
        <v>3.1</v>
      </c>
      <c r="Q13" s="45">
        <f t="shared" si="5"/>
        <v>6.6</v>
      </c>
      <c r="R13" s="35">
        <f>IF(AND('Indicator Data'!AM15="No data",'Indicator Data'!AN15="No data"),0,SUM('Indicator Data'!AM15:AO15))</f>
        <v>2429</v>
      </c>
      <c r="S13" s="12">
        <f t="shared" si="6"/>
        <v>1.3</v>
      </c>
      <c r="T13" s="41">
        <f>R13/'Indicator Data'!$BB15</f>
        <v>2.6274400361719205E-3</v>
      </c>
      <c r="U13" s="12">
        <f t="shared" si="7"/>
        <v>4</v>
      </c>
      <c r="V13" s="13">
        <f t="shared" si="8"/>
        <v>2.7</v>
      </c>
      <c r="W13" s="12">
        <f>IF('Indicator Data'!AB15="No data","x",ROUND(IF('Indicator Data'!AB15&gt;W$140,10,IF('Indicator Data'!AB15&lt;W$139,0,10-(W$140-'Indicator Data'!AB15)/(W$140-W$139)*10)),1))</f>
        <v>0.4</v>
      </c>
      <c r="X13" s="12">
        <f>IF('Indicator Data'!AA15="No data","x",ROUND(IF('Indicator Data'!AA15&gt;X$140,10,IF('Indicator Data'!AA15&lt;X$139,0,10-(X$140-'Indicator Data'!AA15)/(X$140-X$139)*10)),1))</f>
        <v>1.5</v>
      </c>
      <c r="Y13" s="12">
        <f>IF('Indicator Data'!AF15="No data","x",ROUND(IF('Indicator Data'!AF15&gt;Y$140,10,IF('Indicator Data'!AF15&lt;Y$139,0,10-(Y$140-'Indicator Data'!AF15)/(Y$140-Y$139)*10)),1))</f>
        <v>9.5</v>
      </c>
      <c r="Z13" s="129">
        <f>IF('Indicator Data'!AC15="No data","x",'Indicator Data'!AC15/'Indicator Data'!$BB15*100000)</f>
        <v>0</v>
      </c>
      <c r="AA13" s="127">
        <f t="shared" si="9"/>
        <v>0</v>
      </c>
      <c r="AB13" s="129">
        <f>IF('Indicator Data'!AD15="No data","x",'Indicator Data'!AD15/'Indicator Data'!$BB15*100000)</f>
        <v>0.43267847446223479</v>
      </c>
      <c r="AC13" s="127">
        <f t="shared" si="10"/>
        <v>5.5</v>
      </c>
      <c r="AD13" s="52">
        <f t="shared" si="11"/>
        <v>3.4</v>
      </c>
      <c r="AE13" s="12">
        <f>IF('Indicator Data'!V15="No data","x",ROUND(IF('Indicator Data'!V15&gt;AE$140,10,IF('Indicator Data'!V15&lt;AE$139,0,10-(AE$140-'Indicator Data'!V15)/(AE$140-AE$139)*10)),1))</f>
        <v>10</v>
      </c>
      <c r="AF13" s="12">
        <f>IF('Indicator Data'!W15="No data","x",ROUND(IF('Indicator Data'!W15&gt;AF$140,10,IF('Indicator Data'!W15&lt;AF$139,0,10-(AF$140-'Indicator Data'!W15)/(AF$140-AF$139)*10)),1))</f>
        <v>3.7</v>
      </c>
      <c r="AG13" s="52">
        <f t="shared" si="12"/>
        <v>6.9</v>
      </c>
      <c r="AH13" s="12">
        <f>IF('Indicator Data'!AP15="No data","x",ROUND(IF('Indicator Data'!AP15&gt;AH$140,10,IF('Indicator Data'!AP15&lt;AH$139,0,10-(AH$140-'Indicator Data'!AP15)/(AH$140-AH$139)*10)),1))</f>
        <v>3.8</v>
      </c>
      <c r="AI13" s="12">
        <f>IF('Indicator Data'!AQ15="No data","x",ROUND(IF('Indicator Data'!AQ15&gt;AI$140,10,IF('Indicator Data'!AQ15&lt;AI$139,0,10-(AI$140-'Indicator Data'!AQ15)/(AI$140-AI$139)*10)),1))</f>
        <v>0.8</v>
      </c>
      <c r="AJ13" s="52">
        <f t="shared" si="13"/>
        <v>2.2999999999999998</v>
      </c>
      <c r="AK13" s="35">
        <f>'Indicator Data'!AK15+'Indicator Data'!AJ15*0.5+'Indicator Data'!AI15*0.25</f>
        <v>212.58693066020746</v>
      </c>
      <c r="AL13" s="42">
        <f>AK13/'Indicator Data'!BB15</f>
        <v>2.299544721216686E-4</v>
      </c>
      <c r="AM13" s="52">
        <f t="shared" si="14"/>
        <v>0</v>
      </c>
      <c r="AN13" s="42">
        <f>IF('Indicator Data'!AL15="No data","x",'Indicator Data'!AL15/'Indicator Data'!BB15)</f>
        <v>2.3808738807148712E-2</v>
      </c>
      <c r="AO13" s="12">
        <f t="shared" si="15"/>
        <v>1.2</v>
      </c>
      <c r="AP13" s="52">
        <f t="shared" si="16"/>
        <v>1.2</v>
      </c>
      <c r="AQ13" s="36">
        <f t="shared" si="17"/>
        <v>3.2</v>
      </c>
      <c r="AR13" s="55">
        <f t="shared" si="18"/>
        <v>3</v>
      </c>
      <c r="AU13" s="11">
        <v>2.9</v>
      </c>
    </row>
    <row r="14" spans="1:47" s="11" customFormat="1" x14ac:dyDescent="0.25">
      <c r="A14" s="11" t="s">
        <v>341</v>
      </c>
      <c r="B14" s="30" t="s">
        <v>0</v>
      </c>
      <c r="C14" s="30" t="s">
        <v>461</v>
      </c>
      <c r="D14" s="12">
        <f>ROUND(IF('Indicator Data'!O16="No data",IF((0.1284*LN('Indicator Data'!BA16)-0.4735)&gt;D$140,0,IF((0.1284*LN('Indicator Data'!BA16)-0.4735)&lt;D$139,10,(D$140-(0.1284*LN('Indicator Data'!BA16)-0.4735))/(D$140-D$139)*10)),IF('Indicator Data'!O16&gt;D$140,0,IF('Indicator Data'!O16&lt;D$139,10,(D$140-'Indicator Data'!O16)/(D$140-D$139)*10))),1)</f>
        <v>8.1</v>
      </c>
      <c r="E14" s="12">
        <f>IF('Indicator Data'!P16="No data","x",ROUND(IF('Indicator Data'!P16&gt;E$140,10,IF('Indicator Data'!P16&lt;E$139,0,10-(E$140-'Indicator Data'!P16)/(E$140-E$139)*10)),1))</f>
        <v>10</v>
      </c>
      <c r="F14" s="52">
        <f t="shared" si="0"/>
        <v>9.3000000000000007</v>
      </c>
      <c r="G14" s="12">
        <f>IF('Indicator Data'!AG16="No data","x",ROUND(IF('Indicator Data'!AG16&gt;G$140,10,IF('Indicator Data'!AG16&lt;G$139,0,10-(G$140-'Indicator Data'!AG16)/(G$140-G$139)*10)),1))</f>
        <v>8.1</v>
      </c>
      <c r="H14" s="12">
        <f>IF('Indicator Data'!AH16="No data","x",ROUND(IF('Indicator Data'!AH16&gt;H$140,10,IF('Indicator Data'!AH16&lt;H$139,0,10-(H$140-'Indicator Data'!AH16)/(H$140-H$139)*10)),1))</f>
        <v>0</v>
      </c>
      <c r="I14" s="52">
        <f t="shared" si="1"/>
        <v>4.0999999999999996</v>
      </c>
      <c r="J14" s="35">
        <f>SUM('Indicator Data'!R16,SUM('Indicator Data'!S16:T16)*1000000)</f>
        <v>2164482134</v>
      </c>
      <c r="K14" s="35">
        <f>J14/'Indicator Data'!BD16</f>
        <v>110.25193189517174</v>
      </c>
      <c r="L14" s="12">
        <f t="shared" si="2"/>
        <v>2.2000000000000002</v>
      </c>
      <c r="M14" s="12">
        <f>IF('Indicator Data'!U16="No data","x",ROUND(IF('Indicator Data'!U16&gt;M$140,10,IF('Indicator Data'!U16&lt;M$139,0,10-(M$140-'Indicator Data'!U16)/(M$140-M$139)*10)),1))</f>
        <v>5</v>
      </c>
      <c r="N14" s="125">
        <f>'Indicator Data'!Q16/'Indicator Data'!BD16*1000000</f>
        <v>22.281400861148807</v>
      </c>
      <c r="O14" s="12">
        <f t="shared" si="3"/>
        <v>2.2000000000000002</v>
      </c>
      <c r="P14" s="52">
        <f t="shared" si="4"/>
        <v>3.1</v>
      </c>
      <c r="Q14" s="45">
        <f t="shared" si="5"/>
        <v>6.5</v>
      </c>
      <c r="R14" s="35">
        <f>IF(AND('Indicator Data'!AM16="No data",'Indicator Data'!AN16="No data"),0,SUM('Indicator Data'!AM16:AO16))</f>
        <v>152163</v>
      </c>
      <c r="S14" s="12">
        <f t="shared" si="6"/>
        <v>7.3</v>
      </c>
      <c r="T14" s="41">
        <f>R14/'Indicator Data'!$BB16</f>
        <v>0.11243790211681459</v>
      </c>
      <c r="U14" s="12">
        <f t="shared" si="7"/>
        <v>10</v>
      </c>
      <c r="V14" s="13">
        <f t="shared" si="8"/>
        <v>8.6999999999999993</v>
      </c>
      <c r="W14" s="12">
        <f>IF('Indicator Data'!AB16="No data","x",ROUND(IF('Indicator Data'!AB16&gt;W$140,10,IF('Indicator Data'!AB16&lt;W$139,0,10-(W$140-'Indicator Data'!AB16)/(W$140-W$139)*10)),1))</f>
        <v>0.6</v>
      </c>
      <c r="X14" s="12">
        <f>IF('Indicator Data'!AA16="No data","x",ROUND(IF('Indicator Data'!AA16&gt;X$140,10,IF('Indicator Data'!AA16&lt;X$139,0,10-(X$140-'Indicator Data'!AA16)/(X$140-X$139)*10)),1))</f>
        <v>1.5</v>
      </c>
      <c r="Y14" s="12">
        <f>IF('Indicator Data'!AF16="No data","x",ROUND(IF('Indicator Data'!AF16&gt;Y$140,10,IF('Indicator Data'!AF16&lt;Y$139,0,10-(Y$140-'Indicator Data'!AF16)/(Y$140-Y$139)*10)),1))</f>
        <v>9.5</v>
      </c>
      <c r="Z14" s="129">
        <f>IF('Indicator Data'!AC16="No data","x",'Indicator Data'!AC16/'Indicator Data'!$BB16*100000)</f>
        <v>0</v>
      </c>
      <c r="AA14" s="127">
        <f t="shared" si="9"/>
        <v>0</v>
      </c>
      <c r="AB14" s="129">
        <f>IF('Indicator Data'!AD16="No data","x",'Indicator Data'!AD16/'Indicator Data'!$BB16*100000)</f>
        <v>0.66503757092810423</v>
      </c>
      <c r="AC14" s="127">
        <f t="shared" si="10"/>
        <v>6.1</v>
      </c>
      <c r="AD14" s="52">
        <f t="shared" si="11"/>
        <v>3.5</v>
      </c>
      <c r="AE14" s="12">
        <f>IF('Indicator Data'!V16="No data","x",ROUND(IF('Indicator Data'!V16&gt;AE$140,10,IF('Indicator Data'!V16&lt;AE$139,0,10-(AE$140-'Indicator Data'!V16)/(AE$140-AE$139)*10)),1))</f>
        <v>10</v>
      </c>
      <c r="AF14" s="12">
        <f>IF('Indicator Data'!W16="No data","x",ROUND(IF('Indicator Data'!W16&gt;AF$140,10,IF('Indicator Data'!W16&lt;AF$139,0,10-(AF$140-'Indicator Data'!W16)/(AF$140-AF$139)*10)),1))</f>
        <v>7</v>
      </c>
      <c r="AG14" s="52">
        <f t="shared" si="12"/>
        <v>8.5</v>
      </c>
      <c r="AH14" s="12">
        <f>IF('Indicator Data'!AP16="No data","x",ROUND(IF('Indicator Data'!AP16&gt;AH$140,10,IF('Indicator Data'!AP16&lt;AH$139,0,10-(AH$140-'Indicator Data'!AP16)/(AH$140-AH$139)*10)),1))</f>
        <v>7.8</v>
      </c>
      <c r="AI14" s="12">
        <f>IF('Indicator Data'!AQ16="No data","x",ROUND(IF('Indicator Data'!AQ16&gt;AI$140,10,IF('Indicator Data'!AQ16&lt;AI$139,0,10-(AI$140-'Indicator Data'!AQ16)/(AI$140-AI$139)*10)),1))</f>
        <v>4.3</v>
      </c>
      <c r="AJ14" s="52">
        <f t="shared" si="13"/>
        <v>6.1</v>
      </c>
      <c r="AK14" s="35">
        <f>'Indicator Data'!AK16+'Indicator Data'!AJ16*0.5+'Indicator Data'!AI16*0.25</f>
        <v>1516.0376288854491</v>
      </c>
      <c r="AL14" s="42">
        <f>AK14/'Indicator Data'!BB16</f>
        <v>1.1202466468328688E-3</v>
      </c>
      <c r="AM14" s="52">
        <f t="shared" si="14"/>
        <v>0.1</v>
      </c>
      <c r="AN14" s="42">
        <f>IF('Indicator Data'!AL16="No data","x",'Indicator Data'!AL16/'Indicator Data'!BB16)</f>
        <v>0.18670594329298526</v>
      </c>
      <c r="AO14" s="12">
        <f t="shared" si="15"/>
        <v>9.3000000000000007</v>
      </c>
      <c r="AP14" s="52">
        <f t="shared" si="16"/>
        <v>9.3000000000000007</v>
      </c>
      <c r="AQ14" s="36">
        <f t="shared" si="17"/>
        <v>6.5</v>
      </c>
      <c r="AR14" s="55">
        <f t="shared" si="18"/>
        <v>7.8</v>
      </c>
      <c r="AU14" s="11">
        <v>4.3</v>
      </c>
    </row>
    <row r="15" spans="1:47" s="11" customFormat="1" x14ac:dyDescent="0.25">
      <c r="A15" s="11" t="s">
        <v>342</v>
      </c>
      <c r="B15" s="30" t="s">
        <v>0</v>
      </c>
      <c r="C15" s="30" t="s">
        <v>462</v>
      </c>
      <c r="D15" s="12">
        <f>ROUND(IF('Indicator Data'!O17="No data",IF((0.1284*LN('Indicator Data'!BA17)-0.4735)&gt;D$140,0,IF((0.1284*LN('Indicator Data'!BA17)-0.4735)&lt;D$139,10,(D$140-(0.1284*LN('Indicator Data'!BA17)-0.4735))/(D$140-D$139)*10)),IF('Indicator Data'!O17&gt;D$140,0,IF('Indicator Data'!O17&lt;D$139,10,(D$140-'Indicator Data'!O17)/(D$140-D$139)*10))),1)</f>
        <v>8.1</v>
      </c>
      <c r="E15" s="12">
        <f>IF('Indicator Data'!P17="No data","x",ROUND(IF('Indicator Data'!P17&gt;E$140,10,IF('Indicator Data'!P17&lt;E$139,0,10-(E$140-'Indicator Data'!P17)/(E$140-E$139)*10)),1))</f>
        <v>10</v>
      </c>
      <c r="F15" s="52">
        <f t="shared" si="0"/>
        <v>9.3000000000000007</v>
      </c>
      <c r="G15" s="12">
        <f>IF('Indicator Data'!AG17="No data","x",ROUND(IF('Indicator Data'!AG17&gt;G$140,10,IF('Indicator Data'!AG17&lt;G$139,0,10-(G$140-'Indicator Data'!AG17)/(G$140-G$139)*10)),1))</f>
        <v>8.1</v>
      </c>
      <c r="H15" s="12">
        <f>IF('Indicator Data'!AH17="No data","x",ROUND(IF('Indicator Data'!AH17&gt;H$140,10,IF('Indicator Data'!AH17&lt;H$139,0,10-(H$140-'Indicator Data'!AH17)/(H$140-H$139)*10)),1))</f>
        <v>3.8</v>
      </c>
      <c r="I15" s="52">
        <f t="shared" si="1"/>
        <v>6</v>
      </c>
      <c r="J15" s="35">
        <f>SUM('Indicator Data'!R17,SUM('Indicator Data'!S17:T17)*1000000)</f>
        <v>2164482134</v>
      </c>
      <c r="K15" s="35">
        <f>J15/'Indicator Data'!BD17</f>
        <v>110.25193189517174</v>
      </c>
      <c r="L15" s="12">
        <f t="shared" si="2"/>
        <v>2.2000000000000002</v>
      </c>
      <c r="M15" s="12">
        <f>IF('Indicator Data'!U17="No data","x",ROUND(IF('Indicator Data'!U17&gt;M$140,10,IF('Indicator Data'!U17&lt;M$139,0,10-(M$140-'Indicator Data'!U17)/(M$140-M$139)*10)),1))</f>
        <v>5</v>
      </c>
      <c r="N15" s="125">
        <f>'Indicator Data'!Q17/'Indicator Data'!BD17*1000000</f>
        <v>22.281400861148807</v>
      </c>
      <c r="O15" s="12">
        <f t="shared" si="3"/>
        <v>2.2000000000000002</v>
      </c>
      <c r="P15" s="52">
        <f t="shared" si="4"/>
        <v>3.1</v>
      </c>
      <c r="Q15" s="45">
        <f t="shared" si="5"/>
        <v>6.9</v>
      </c>
      <c r="R15" s="35">
        <f>IF(AND('Indicator Data'!AM17="No data",'Indicator Data'!AN17="No data"),0,SUM('Indicator Data'!AM17:AO17))</f>
        <v>241</v>
      </c>
      <c r="S15" s="12">
        <f t="shared" si="6"/>
        <v>0</v>
      </c>
      <c r="T15" s="41">
        <f>R15/'Indicator Data'!$BB17</f>
        <v>2.860934825293038E-4</v>
      </c>
      <c r="U15" s="12">
        <f t="shared" si="7"/>
        <v>2.2999999999999998</v>
      </c>
      <c r="V15" s="13">
        <f t="shared" si="8"/>
        <v>1.2</v>
      </c>
      <c r="W15" s="12">
        <f>IF('Indicator Data'!AB17="No data","x",ROUND(IF('Indicator Data'!AB17&gt;W$140,10,IF('Indicator Data'!AB17&lt;W$139,0,10-(W$140-'Indicator Data'!AB17)/(W$140-W$139)*10)),1))</f>
        <v>2.4</v>
      </c>
      <c r="X15" s="12">
        <f>IF('Indicator Data'!AA17="No data","x",ROUND(IF('Indicator Data'!AA17&gt;X$140,10,IF('Indicator Data'!AA17&lt;X$139,0,10-(X$140-'Indicator Data'!AA17)/(X$140-X$139)*10)),1))</f>
        <v>1.5</v>
      </c>
      <c r="Y15" s="12">
        <f>IF('Indicator Data'!AF17="No data","x",ROUND(IF('Indicator Data'!AF17&gt;Y$140,10,IF('Indicator Data'!AF17&lt;Y$139,0,10-(Y$140-'Indicator Data'!AF17)/(Y$140-Y$139)*10)),1))</f>
        <v>9.5</v>
      </c>
      <c r="Z15" s="129">
        <f>IF('Indicator Data'!AC17="No data","x",'Indicator Data'!AC17/'Indicator Data'!$BB17*100000)</f>
        <v>0</v>
      </c>
      <c r="AA15" s="127">
        <f t="shared" si="9"/>
        <v>0</v>
      </c>
      <c r="AB15" s="129">
        <f>IF('Indicator Data'!AD17="No data","x",'Indicator Data'!AD17/'Indicator Data'!$BB17*100000)</f>
        <v>0.35613296580411263</v>
      </c>
      <c r="AC15" s="127">
        <f t="shared" si="10"/>
        <v>5.2</v>
      </c>
      <c r="AD15" s="52">
        <f t="shared" si="11"/>
        <v>3.7</v>
      </c>
      <c r="AE15" s="12">
        <f>IF('Indicator Data'!V17="No data","x",ROUND(IF('Indicator Data'!V17&gt;AE$140,10,IF('Indicator Data'!V17&lt;AE$139,0,10-(AE$140-'Indicator Data'!V17)/(AE$140-AE$139)*10)),1))</f>
        <v>10</v>
      </c>
      <c r="AF15" s="12">
        <f>IF('Indicator Data'!W17="No data","x",ROUND(IF('Indicator Data'!W17&gt;AF$140,10,IF('Indicator Data'!W17&lt;AF$139,0,10-(AF$140-'Indicator Data'!W17)/(AF$140-AF$139)*10)),1))</f>
        <v>4</v>
      </c>
      <c r="AG15" s="52">
        <f t="shared" si="12"/>
        <v>7</v>
      </c>
      <c r="AH15" s="12">
        <f>IF('Indicator Data'!AP17="No data","x",ROUND(IF('Indicator Data'!AP17&gt;AH$140,10,IF('Indicator Data'!AP17&lt;AH$139,0,10-(AH$140-'Indicator Data'!AP17)/(AH$140-AH$139)*10)),1))</f>
        <v>3.2</v>
      </c>
      <c r="AI15" s="12">
        <f>IF('Indicator Data'!AQ17="No data","x",ROUND(IF('Indicator Data'!AQ17&gt;AI$140,10,IF('Indicator Data'!AQ17&lt;AI$139,0,10-(AI$140-'Indicator Data'!AQ17)/(AI$140-AI$139)*10)),1))</f>
        <v>1.7</v>
      </c>
      <c r="AJ15" s="52">
        <f t="shared" si="13"/>
        <v>2.5</v>
      </c>
      <c r="AK15" s="35">
        <f>'Indicator Data'!AK17+'Indicator Data'!AJ17*0.5+'Indicator Data'!AI17*0.25</f>
        <v>193.70950813479544</v>
      </c>
      <c r="AL15" s="42">
        <f>AK15/'Indicator Data'!BB17</f>
        <v>2.299544721216686E-4</v>
      </c>
      <c r="AM15" s="52">
        <f t="shared" si="14"/>
        <v>0</v>
      </c>
      <c r="AN15" s="42">
        <f>IF('Indicator Data'!AL17="No data","x",'Indicator Data'!AL17/'Indicator Data'!BB17)</f>
        <v>1.9306442920195354E-2</v>
      </c>
      <c r="AO15" s="12">
        <f t="shared" si="15"/>
        <v>1</v>
      </c>
      <c r="AP15" s="52">
        <f t="shared" si="16"/>
        <v>1</v>
      </c>
      <c r="AQ15" s="36">
        <f t="shared" si="17"/>
        <v>3.3</v>
      </c>
      <c r="AR15" s="55">
        <f t="shared" si="18"/>
        <v>2.2999999999999998</v>
      </c>
      <c r="AU15" s="11">
        <v>3.6</v>
      </c>
    </row>
    <row r="16" spans="1:47" s="11" customFormat="1" x14ac:dyDescent="0.25">
      <c r="A16" s="11" t="s">
        <v>343</v>
      </c>
      <c r="B16" s="30" t="s">
        <v>2</v>
      </c>
      <c r="C16" s="30" t="s">
        <v>463</v>
      </c>
      <c r="D16" s="12">
        <f>ROUND(IF('Indicator Data'!O18="No data",IF((0.1284*LN('Indicator Data'!BA18)-0.4735)&gt;D$140,0,IF((0.1284*LN('Indicator Data'!BA18)-0.4735)&lt;D$139,10,(D$140-(0.1284*LN('Indicator Data'!BA18)-0.4735))/(D$140-D$139)*10)),IF('Indicator Data'!O18&gt;D$140,0,IF('Indicator Data'!O18&lt;D$139,10,(D$140-'Indicator Data'!O18)/(D$140-D$139)*10))),1)</f>
        <v>6.1</v>
      </c>
      <c r="E16" s="12">
        <f>IF('Indicator Data'!P18="No data","x",ROUND(IF('Indicator Data'!P18&gt;E$140,10,IF('Indicator Data'!P18&lt;E$139,0,10-(E$140-'Indicator Data'!P18)/(E$140-E$139)*10)),1))</f>
        <v>5.9</v>
      </c>
      <c r="F16" s="52">
        <f t="shared" si="0"/>
        <v>6</v>
      </c>
      <c r="G16" s="12">
        <f>IF('Indicator Data'!AG18="No data","x",ROUND(IF('Indicator Data'!AG18&gt;G$140,10,IF('Indicator Data'!AG18&lt;G$139,0,10-(G$140-'Indicator Data'!AG18)/(G$140-G$139)*10)),1))</f>
        <v>7.6</v>
      </c>
      <c r="H16" s="12">
        <f>IF('Indicator Data'!AH18="No data","x",ROUND(IF('Indicator Data'!AH18&gt;H$140,10,IF('Indicator Data'!AH18&lt;H$139,0,10-(H$140-'Indicator Data'!AH18)/(H$140-H$139)*10)),1))</f>
        <v>5.4</v>
      </c>
      <c r="I16" s="52">
        <f t="shared" si="1"/>
        <v>6.5</v>
      </c>
      <c r="J16" s="35">
        <f>SUM('Indicator Data'!R18,SUM('Indicator Data'!S18:T18)*1000000)</f>
        <v>2580655484</v>
      </c>
      <c r="K16" s="35">
        <f>J16/'Indicator Data'!BD18</f>
        <v>106.40226745836235</v>
      </c>
      <c r="L16" s="12">
        <f t="shared" si="2"/>
        <v>2.1</v>
      </c>
      <c r="M16" s="12">
        <f>IF('Indicator Data'!U18="No data","x",ROUND(IF('Indicator Data'!U18&gt;M$140,10,IF('Indicator Data'!U18&lt;M$139,0,10-(M$140-'Indicator Data'!U18)/(M$140-M$139)*10)),1))</f>
        <v>2.4</v>
      </c>
      <c r="N16" s="125">
        <f>'Indicator Data'!Q18/'Indicator Data'!BD18*1000000</f>
        <v>14.241606456731002</v>
      </c>
      <c r="O16" s="12">
        <f t="shared" si="3"/>
        <v>1.4</v>
      </c>
      <c r="P16" s="52">
        <f t="shared" si="4"/>
        <v>2</v>
      </c>
      <c r="Q16" s="45">
        <f t="shared" si="5"/>
        <v>5.0999999999999996</v>
      </c>
      <c r="R16" s="35">
        <f>IF(AND('Indicator Data'!AM18="No data",'Indicator Data'!AN18="No data"),0,SUM('Indicator Data'!AM18:AO18))</f>
        <v>63451</v>
      </c>
      <c r="S16" s="12">
        <f t="shared" si="6"/>
        <v>6</v>
      </c>
      <c r="T16" s="41">
        <f>R16/'Indicator Data'!$BB18</f>
        <v>5.1181470744341893E-2</v>
      </c>
      <c r="U16" s="12">
        <f t="shared" si="7"/>
        <v>8.4</v>
      </c>
      <c r="V16" s="13">
        <f t="shared" si="8"/>
        <v>7.2</v>
      </c>
      <c r="W16" s="12">
        <f>IF('Indicator Data'!AB18="No data","x",ROUND(IF('Indicator Data'!AB18&gt;W$140,10,IF('Indicator Data'!AB18&lt;W$139,0,10-(W$140-'Indicator Data'!AB18)/(W$140-W$139)*10)),1))</f>
        <v>8.1999999999999993</v>
      </c>
      <c r="X16" s="12">
        <f>IF('Indicator Data'!AA18="No data","x",ROUND(IF('Indicator Data'!AA18&gt;X$140,10,IF('Indicator Data'!AA18&lt;X$139,0,10-(X$140-'Indicator Data'!AA18)/(X$140-X$139)*10)),1))</f>
        <v>4.8</v>
      </c>
      <c r="Y16" s="12">
        <f>IF('Indicator Data'!AF18="No data","x",ROUND(IF('Indicator Data'!AF18&gt;Y$140,10,IF('Indicator Data'!AF18&lt;Y$139,0,10-(Y$140-'Indicator Data'!AF18)/(Y$140-Y$139)*10)),1))</f>
        <v>3.3</v>
      </c>
      <c r="Z16" s="129">
        <f>IF('Indicator Data'!AC18="No data","x",'Indicator Data'!AC18/'Indicator Data'!$BB18*100000)</f>
        <v>0</v>
      </c>
      <c r="AA16" s="127">
        <f t="shared" si="9"/>
        <v>0</v>
      </c>
      <c r="AB16" s="129">
        <f>IF('Indicator Data'!AD18="No data","x",'Indicator Data'!AD18/'Indicator Data'!$BB18*100000)</f>
        <v>0.40331492604010888</v>
      </c>
      <c r="AC16" s="127">
        <f t="shared" si="10"/>
        <v>5.4</v>
      </c>
      <c r="AD16" s="52">
        <f t="shared" si="11"/>
        <v>4.3</v>
      </c>
      <c r="AE16" s="12">
        <f>IF('Indicator Data'!V18="No data","x",ROUND(IF('Indicator Data'!V18&gt;AE$140,10,IF('Indicator Data'!V18&lt;AE$139,0,10-(AE$140-'Indicator Data'!V18)/(AE$140-AE$139)*10)),1))</f>
        <v>9.8000000000000007</v>
      </c>
      <c r="AF16" s="12">
        <f>IF('Indicator Data'!W18="No data","x",ROUND(IF('Indicator Data'!W18&gt;AF$140,10,IF('Indicator Data'!W18&lt;AF$139,0,10-(AF$140-'Indicator Data'!W18)/(AF$140-AF$139)*10)),1))</f>
        <v>2.8</v>
      </c>
      <c r="AG16" s="52">
        <f t="shared" si="12"/>
        <v>6.3</v>
      </c>
      <c r="AH16" s="12">
        <f>IF('Indicator Data'!AP18="No data","x",ROUND(IF('Indicator Data'!AP18&gt;AH$140,10,IF('Indicator Data'!AP18&lt;AH$139,0,10-(AH$140-'Indicator Data'!AP18)/(AH$140-AH$139)*10)),1))</f>
        <v>0</v>
      </c>
      <c r="AI16" s="12">
        <f>IF('Indicator Data'!AQ18="No data","x",ROUND(IF('Indicator Data'!AQ18&gt;AI$140,10,IF('Indicator Data'!AQ18&lt;AI$139,0,10-(AI$140-'Indicator Data'!AQ18)/(AI$140-AI$139)*10)),1))</f>
        <v>2.2999999999999998</v>
      </c>
      <c r="AJ16" s="52">
        <f t="shared" si="13"/>
        <v>1.2</v>
      </c>
      <c r="AK16" s="35">
        <f>'Indicator Data'!AK18+'Indicator Data'!AJ18*0.5+'Indicator Data'!AI18*0.25</f>
        <v>0</v>
      </c>
      <c r="AL16" s="42">
        <f>AK16/'Indicator Data'!BB18</f>
        <v>0</v>
      </c>
      <c r="AM16" s="52">
        <f t="shared" si="14"/>
        <v>0</v>
      </c>
      <c r="AN16" s="42">
        <f>IF('Indicator Data'!AL18="No data","x",'Indicator Data'!AL18/'Indicator Data'!BB18)</f>
        <v>0</v>
      </c>
      <c r="AO16" s="12">
        <f t="shared" si="15"/>
        <v>0</v>
      </c>
      <c r="AP16" s="52">
        <f t="shared" si="16"/>
        <v>0</v>
      </c>
      <c r="AQ16" s="36">
        <f t="shared" si="17"/>
        <v>2.8</v>
      </c>
      <c r="AR16" s="55">
        <f t="shared" si="18"/>
        <v>5.4</v>
      </c>
      <c r="AU16" s="11">
        <v>5.9</v>
      </c>
    </row>
    <row r="17" spans="1:47" s="11" customFormat="1" x14ac:dyDescent="0.25">
      <c r="A17" s="11" t="s">
        <v>333</v>
      </c>
      <c r="B17" s="30" t="s">
        <v>2</v>
      </c>
      <c r="C17" s="30" t="s">
        <v>464</v>
      </c>
      <c r="D17" s="12">
        <f>ROUND(IF('Indicator Data'!O19="No data",IF((0.1284*LN('Indicator Data'!BA19)-0.4735)&gt;D$140,0,IF((0.1284*LN('Indicator Data'!BA19)-0.4735)&lt;D$139,10,(D$140-(0.1284*LN('Indicator Data'!BA19)-0.4735))/(D$140-D$139)*10)),IF('Indicator Data'!O19&gt;D$140,0,IF('Indicator Data'!O19&lt;D$139,10,(D$140-'Indicator Data'!O19)/(D$140-D$139)*10))),1)</f>
        <v>6.1</v>
      </c>
      <c r="E17" s="12">
        <f>IF('Indicator Data'!P19="No data","x",ROUND(IF('Indicator Data'!P19&gt;E$140,10,IF('Indicator Data'!P19&lt;E$139,0,10-(E$140-'Indicator Data'!P19)/(E$140-E$139)*10)),1))</f>
        <v>0.6</v>
      </c>
      <c r="F17" s="52">
        <f t="shared" si="0"/>
        <v>3.9</v>
      </c>
      <c r="G17" s="12">
        <f>IF('Indicator Data'!AG19="No data","x",ROUND(IF('Indicator Data'!AG19&gt;G$140,10,IF('Indicator Data'!AG19&lt;G$139,0,10-(G$140-'Indicator Data'!AG19)/(G$140-G$139)*10)),1))</f>
        <v>7.6</v>
      </c>
      <c r="H17" s="12">
        <f>IF('Indicator Data'!AH19="No data","x",ROUND(IF('Indicator Data'!AH19&gt;H$140,10,IF('Indicator Data'!AH19&lt;H$139,0,10-(H$140-'Indicator Data'!AH19)/(H$140-H$139)*10)),1))</f>
        <v>5.4</v>
      </c>
      <c r="I17" s="52">
        <f t="shared" si="1"/>
        <v>6.5</v>
      </c>
      <c r="J17" s="35">
        <f>SUM('Indicator Data'!R19,SUM('Indicator Data'!S19:T19)*1000000)</f>
        <v>2580655484</v>
      </c>
      <c r="K17" s="35">
        <f>J17/'Indicator Data'!BD19</f>
        <v>106.40226745836235</v>
      </c>
      <c r="L17" s="12">
        <f t="shared" si="2"/>
        <v>2.1</v>
      </c>
      <c r="M17" s="12">
        <f>IF('Indicator Data'!U19="No data","x",ROUND(IF('Indicator Data'!U19&gt;M$140,10,IF('Indicator Data'!U19&lt;M$139,0,10-(M$140-'Indicator Data'!U19)/(M$140-M$139)*10)),1))</f>
        <v>2.4</v>
      </c>
      <c r="N17" s="125">
        <f>'Indicator Data'!Q19/'Indicator Data'!BD19*1000000</f>
        <v>14.241606456731002</v>
      </c>
      <c r="O17" s="12">
        <f t="shared" si="3"/>
        <v>1.4</v>
      </c>
      <c r="P17" s="52">
        <f t="shared" si="4"/>
        <v>2</v>
      </c>
      <c r="Q17" s="45">
        <f t="shared" si="5"/>
        <v>4.0999999999999996</v>
      </c>
      <c r="R17" s="35">
        <f>IF(AND('Indicator Data'!AM19="No data",'Indicator Data'!AN19="No data"),0,SUM('Indicator Data'!AM19:AO19))</f>
        <v>14781</v>
      </c>
      <c r="S17" s="12">
        <f t="shared" si="6"/>
        <v>3.9</v>
      </c>
      <c r="T17" s="41">
        <f>R17/'Indicator Data'!$BB19</f>
        <v>3.2968430068385907E-3</v>
      </c>
      <c r="U17" s="12">
        <f t="shared" si="7"/>
        <v>4.3</v>
      </c>
      <c r="V17" s="13">
        <f t="shared" si="8"/>
        <v>4.0999999999999996</v>
      </c>
      <c r="W17" s="12">
        <f>IF('Indicator Data'!AB19="No data","x",ROUND(IF('Indicator Data'!AB19&gt;W$140,10,IF('Indicator Data'!AB19&lt;W$139,0,10-(W$140-'Indicator Data'!AB19)/(W$140-W$139)*10)),1))</f>
        <v>5.9</v>
      </c>
      <c r="X17" s="12">
        <f>IF('Indicator Data'!AA19="No data","x",ROUND(IF('Indicator Data'!AA19&gt;X$140,10,IF('Indicator Data'!AA19&lt;X$139,0,10-(X$140-'Indicator Data'!AA19)/(X$140-X$139)*10)),1))</f>
        <v>4.8</v>
      </c>
      <c r="Y17" s="12">
        <f>IF('Indicator Data'!AF19="No data","x",ROUND(IF('Indicator Data'!AF19&gt;Y$140,10,IF('Indicator Data'!AF19&lt;Y$139,0,10-(Y$140-'Indicator Data'!AF19)/(Y$140-Y$139)*10)),1))</f>
        <v>3.3</v>
      </c>
      <c r="Z17" s="129">
        <f>IF('Indicator Data'!AC19="No data","x",'Indicator Data'!AC19/'Indicator Data'!$BB19*100000)</f>
        <v>0.98140242406398748</v>
      </c>
      <c r="AA17" s="127">
        <f t="shared" si="9"/>
        <v>5.4</v>
      </c>
      <c r="AB17" s="129">
        <f>IF('Indicator Data'!AD19="No data","x",'Indicator Data'!AD19/'Indicator Data'!$BB19*100000)</f>
        <v>0.60222421476653776</v>
      </c>
      <c r="AC17" s="127">
        <f t="shared" si="10"/>
        <v>5.9</v>
      </c>
      <c r="AD17" s="52">
        <f t="shared" si="11"/>
        <v>5.0999999999999996</v>
      </c>
      <c r="AE17" s="12">
        <f>IF('Indicator Data'!V19="No data","x",ROUND(IF('Indicator Data'!V19&gt;AE$140,10,IF('Indicator Data'!V19&lt;AE$139,0,10-(AE$140-'Indicator Data'!V19)/(AE$140-AE$139)*10)),1))</f>
        <v>7.4</v>
      </c>
      <c r="AF17" s="12" t="str">
        <f>IF('Indicator Data'!W19="No data","x",ROUND(IF('Indicator Data'!W19&gt;AF$140,10,IF('Indicator Data'!W19&lt;AF$139,0,10-(AF$140-'Indicator Data'!W19)/(AF$140-AF$139)*10)),1))</f>
        <v>x</v>
      </c>
      <c r="AG17" s="52">
        <f t="shared" si="12"/>
        <v>7.4</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278.53730951706831</v>
      </c>
      <c r="AL17" s="42">
        <f>AK17/'Indicator Data'!BB19</f>
        <v>6.2126634261889084E-5</v>
      </c>
      <c r="AM17" s="52">
        <f t="shared" si="14"/>
        <v>0</v>
      </c>
      <c r="AN17" s="42" t="str">
        <f>IF('Indicator Data'!AL19="No data","x",'Indicator Data'!AL19/'Indicator Data'!BB19)</f>
        <v>x</v>
      </c>
      <c r="AO17" s="12" t="str">
        <f t="shared" si="15"/>
        <v>x</v>
      </c>
      <c r="AP17" s="52" t="str">
        <f t="shared" si="16"/>
        <v>x</v>
      </c>
      <c r="AQ17" s="36">
        <f t="shared" si="17"/>
        <v>3.9</v>
      </c>
      <c r="AR17" s="55">
        <f t="shared" si="18"/>
        <v>4</v>
      </c>
      <c r="AU17" s="11">
        <v>2.6</v>
      </c>
    </row>
    <row r="18" spans="1:47" s="11" customFormat="1" x14ac:dyDescent="0.25">
      <c r="A18" s="11" t="s">
        <v>338</v>
      </c>
      <c r="B18" s="30" t="s">
        <v>2</v>
      </c>
      <c r="C18" s="30" t="s">
        <v>466</v>
      </c>
      <c r="D18" s="12">
        <f>ROUND(IF('Indicator Data'!O20="No data",IF((0.1284*LN('Indicator Data'!BA20)-0.4735)&gt;D$140,0,IF((0.1284*LN('Indicator Data'!BA20)-0.4735)&lt;D$139,10,(D$140-(0.1284*LN('Indicator Data'!BA20)-0.4735))/(D$140-D$139)*10)),IF('Indicator Data'!O20&gt;D$140,0,IF('Indicator Data'!O20&lt;D$139,10,(D$140-'Indicator Data'!O20)/(D$140-D$139)*10))),1)</f>
        <v>6.1</v>
      </c>
      <c r="E18" s="12">
        <f>IF('Indicator Data'!P20="No data","x",ROUND(IF('Indicator Data'!P20&gt;E$140,10,IF('Indicator Data'!P20&lt;E$139,0,10-(E$140-'Indicator Data'!P20)/(E$140-E$139)*10)),1))</f>
        <v>5.7</v>
      </c>
      <c r="F18" s="52">
        <f t="shared" si="0"/>
        <v>5.9</v>
      </c>
      <c r="G18" s="12">
        <f>IF('Indicator Data'!AG20="No data","x",ROUND(IF('Indicator Data'!AG20&gt;G$140,10,IF('Indicator Data'!AG20&lt;G$139,0,10-(G$140-'Indicator Data'!AG20)/(G$140-G$139)*10)),1))</f>
        <v>7.6</v>
      </c>
      <c r="H18" s="12">
        <f>IF('Indicator Data'!AH20="No data","x",ROUND(IF('Indicator Data'!AH20&gt;H$140,10,IF('Indicator Data'!AH20&lt;H$139,0,10-(H$140-'Indicator Data'!AH20)/(H$140-H$139)*10)),1))</f>
        <v>5.4</v>
      </c>
      <c r="I18" s="52">
        <f t="shared" si="1"/>
        <v>6.5</v>
      </c>
      <c r="J18" s="35">
        <f>SUM('Indicator Data'!R20,SUM('Indicator Data'!S20:T20)*1000000)</f>
        <v>2580655484</v>
      </c>
      <c r="K18" s="35">
        <f>J18/'Indicator Data'!BD20</f>
        <v>106.40226745836235</v>
      </c>
      <c r="L18" s="12">
        <f t="shared" si="2"/>
        <v>2.1</v>
      </c>
      <c r="M18" s="12">
        <f>IF('Indicator Data'!U20="No data","x",ROUND(IF('Indicator Data'!U20&gt;M$140,10,IF('Indicator Data'!U20&lt;M$139,0,10-(M$140-'Indicator Data'!U20)/(M$140-M$139)*10)),1))</f>
        <v>2.4</v>
      </c>
      <c r="N18" s="125">
        <f>'Indicator Data'!Q20/'Indicator Data'!BD20*1000000</f>
        <v>14.241606456731002</v>
      </c>
      <c r="O18" s="12">
        <f t="shared" si="3"/>
        <v>1.4</v>
      </c>
      <c r="P18" s="52">
        <f t="shared" si="4"/>
        <v>2</v>
      </c>
      <c r="Q18" s="45">
        <f t="shared" si="5"/>
        <v>5.0999999999999996</v>
      </c>
      <c r="R18" s="35">
        <f>IF(AND('Indicator Data'!AM20="No data",'Indicator Data'!AN20="No data"),0,SUM('Indicator Data'!AM20:AO20))</f>
        <v>180674</v>
      </c>
      <c r="S18" s="12">
        <f t="shared" si="6"/>
        <v>7.5</v>
      </c>
      <c r="T18" s="41">
        <f>R18/'Indicator Data'!$BB20</f>
        <v>0.16879425998243613</v>
      </c>
      <c r="U18" s="12">
        <f t="shared" si="7"/>
        <v>10</v>
      </c>
      <c r="V18" s="13">
        <f t="shared" si="8"/>
        <v>8.8000000000000007</v>
      </c>
      <c r="W18" s="12">
        <f>IF('Indicator Data'!AB20="No data","x",ROUND(IF('Indicator Data'!AB20&gt;W$140,10,IF('Indicator Data'!AB20&lt;W$139,0,10-(W$140-'Indicator Data'!AB20)/(W$140-W$139)*10)),1))</f>
        <v>10</v>
      </c>
      <c r="X18" s="12">
        <f>IF('Indicator Data'!AA20="No data","x",ROUND(IF('Indicator Data'!AA20&gt;X$140,10,IF('Indicator Data'!AA20&lt;X$139,0,10-(X$140-'Indicator Data'!AA20)/(X$140-X$139)*10)),1))</f>
        <v>4.8</v>
      </c>
      <c r="Y18" s="12">
        <f>IF('Indicator Data'!AF20="No data","x",ROUND(IF('Indicator Data'!AF20&gt;Y$140,10,IF('Indicator Data'!AF20&lt;Y$139,0,10-(Y$140-'Indicator Data'!AF20)/(Y$140-Y$139)*10)),1))</f>
        <v>3.3</v>
      </c>
      <c r="Z18" s="129">
        <f>IF('Indicator Data'!AC20="No data","x",'Indicator Data'!AC20/'Indicator Data'!$BB20*100000)</f>
        <v>0</v>
      </c>
      <c r="AA18" s="127">
        <f t="shared" si="9"/>
        <v>0</v>
      </c>
      <c r="AB18" s="129">
        <f>IF('Indicator Data'!AD20="No data","x",'Indicator Data'!AD20/'Indicator Data'!$BB20*100000)</f>
        <v>1.4013714755507389</v>
      </c>
      <c r="AC18" s="127">
        <f t="shared" si="10"/>
        <v>7.2</v>
      </c>
      <c r="AD18" s="52">
        <f t="shared" si="11"/>
        <v>5.0999999999999996</v>
      </c>
      <c r="AE18" s="12">
        <f>IF('Indicator Data'!V20="No data","x",ROUND(IF('Indicator Data'!V20&gt;AE$140,10,IF('Indicator Data'!V20&lt;AE$139,0,10-(AE$140-'Indicator Data'!V20)/(AE$140-AE$139)*10)),1))</f>
        <v>9.8000000000000007</v>
      </c>
      <c r="AF18" s="12">
        <f>IF('Indicator Data'!W20="No data","x",ROUND(IF('Indicator Data'!W20&gt;AF$140,10,IF('Indicator Data'!W20&lt;AF$139,0,10-(AF$140-'Indicator Data'!W20)/(AF$140-AF$139)*10)),1))</f>
        <v>3</v>
      </c>
      <c r="AG18" s="52">
        <f t="shared" si="12"/>
        <v>6.4</v>
      </c>
      <c r="AH18" s="12">
        <f>IF('Indicator Data'!AP20="No data","x",ROUND(IF('Indicator Data'!AP20&gt;AH$140,10,IF('Indicator Data'!AP20&lt;AH$139,0,10-(AH$140-'Indicator Data'!AP20)/(AH$140-AH$139)*10)),1))</f>
        <v>0</v>
      </c>
      <c r="AI18" s="12">
        <f>IF('Indicator Data'!AQ20="No data","x",ROUND(IF('Indicator Data'!AQ20&gt;AI$140,10,IF('Indicator Data'!AQ20&lt;AI$139,0,10-(AI$140-'Indicator Data'!AQ20)/(AI$140-AI$139)*10)),1))</f>
        <v>0.2</v>
      </c>
      <c r="AJ18" s="52">
        <f t="shared" si="13"/>
        <v>0.1</v>
      </c>
      <c r="AK18" s="35">
        <f>'Indicator Data'!AK20+'Indicator Data'!AJ20*0.5+'Indicator Data'!AI20*0.25</f>
        <v>0</v>
      </c>
      <c r="AL18" s="42">
        <f>AK18/'Indicator Data'!BB20</f>
        <v>0</v>
      </c>
      <c r="AM18" s="52">
        <f t="shared" si="14"/>
        <v>0</v>
      </c>
      <c r="AN18" s="42">
        <f>IF('Indicator Data'!AL20="No data","x",'Indicator Data'!AL20/'Indicator Data'!BB20)</f>
        <v>3.0580784394327255E-2</v>
      </c>
      <c r="AO18" s="12">
        <f t="shared" si="15"/>
        <v>1.5</v>
      </c>
      <c r="AP18" s="52">
        <f t="shared" si="16"/>
        <v>1.5</v>
      </c>
      <c r="AQ18" s="36">
        <f t="shared" si="17"/>
        <v>3.1</v>
      </c>
      <c r="AR18" s="55">
        <f t="shared" si="18"/>
        <v>6.8</v>
      </c>
      <c r="AU18" s="11">
        <v>4.0999999999999996</v>
      </c>
    </row>
    <row r="19" spans="1:47" s="11" customFormat="1" x14ac:dyDescent="0.25">
      <c r="A19" s="11" t="s">
        <v>344</v>
      </c>
      <c r="B19" s="30" t="s">
        <v>2</v>
      </c>
      <c r="C19" s="30" t="s">
        <v>465</v>
      </c>
      <c r="D19" s="12">
        <f>ROUND(IF('Indicator Data'!O21="No data",IF((0.1284*LN('Indicator Data'!BA21)-0.4735)&gt;D$140,0,IF((0.1284*LN('Indicator Data'!BA21)-0.4735)&lt;D$139,10,(D$140-(0.1284*LN('Indicator Data'!BA21)-0.4735))/(D$140-D$139)*10)),IF('Indicator Data'!O21&gt;D$140,0,IF('Indicator Data'!O21&lt;D$139,10,(D$140-'Indicator Data'!O21)/(D$140-D$139)*10))),1)</f>
        <v>6.1</v>
      </c>
      <c r="E19" s="12">
        <f>IF('Indicator Data'!P21="No data","x",ROUND(IF('Indicator Data'!P21&gt;E$140,10,IF('Indicator Data'!P21&lt;E$139,0,10-(E$140-'Indicator Data'!P21)/(E$140-E$139)*10)),1))</f>
        <v>9.6</v>
      </c>
      <c r="F19" s="52">
        <f t="shared" si="0"/>
        <v>8.4</v>
      </c>
      <c r="G19" s="12">
        <f>IF('Indicator Data'!AG21="No data","x",ROUND(IF('Indicator Data'!AG21&gt;G$140,10,IF('Indicator Data'!AG21&lt;G$139,0,10-(G$140-'Indicator Data'!AG21)/(G$140-G$139)*10)),1))</f>
        <v>7.6</v>
      </c>
      <c r="H19" s="12">
        <f>IF('Indicator Data'!AH21="No data","x",ROUND(IF('Indicator Data'!AH21&gt;H$140,10,IF('Indicator Data'!AH21&lt;H$139,0,10-(H$140-'Indicator Data'!AH21)/(H$140-H$139)*10)),1))</f>
        <v>5.4</v>
      </c>
      <c r="I19" s="52">
        <f t="shared" si="1"/>
        <v>6.5</v>
      </c>
      <c r="J19" s="35">
        <f>SUM('Indicator Data'!R21,SUM('Indicator Data'!S21:T21)*1000000)</f>
        <v>2580655484</v>
      </c>
      <c r="K19" s="35">
        <f>J19/'Indicator Data'!BD21</f>
        <v>106.40226745836235</v>
      </c>
      <c r="L19" s="12">
        <f t="shared" si="2"/>
        <v>2.1</v>
      </c>
      <c r="M19" s="12">
        <f>IF('Indicator Data'!U21="No data","x",ROUND(IF('Indicator Data'!U21&gt;M$140,10,IF('Indicator Data'!U21&lt;M$139,0,10-(M$140-'Indicator Data'!U21)/(M$140-M$139)*10)),1))</f>
        <v>2.4</v>
      </c>
      <c r="N19" s="125">
        <f>'Indicator Data'!Q21/'Indicator Data'!BD21*1000000</f>
        <v>14.241606456731002</v>
      </c>
      <c r="O19" s="12">
        <f t="shared" si="3"/>
        <v>1.4</v>
      </c>
      <c r="P19" s="52">
        <f t="shared" si="4"/>
        <v>2</v>
      </c>
      <c r="Q19" s="45">
        <f t="shared" si="5"/>
        <v>6.3</v>
      </c>
      <c r="R19" s="35">
        <f>IF(AND('Indicator Data'!AM21="No data",'Indicator Data'!AN21="No data"),0,SUM('Indicator Data'!AM21:AO21))</f>
        <v>365807</v>
      </c>
      <c r="S19" s="12">
        <f t="shared" si="6"/>
        <v>8.5</v>
      </c>
      <c r="T19" s="41">
        <f>R19/'Indicator Data'!$BB21</f>
        <v>8.4432633026745793E-2</v>
      </c>
      <c r="U19" s="12">
        <f t="shared" si="7"/>
        <v>9.5</v>
      </c>
      <c r="V19" s="13">
        <f t="shared" si="8"/>
        <v>9</v>
      </c>
      <c r="W19" s="12">
        <f>IF('Indicator Data'!AB21="No data","x",ROUND(IF('Indicator Data'!AB21&gt;W$140,10,IF('Indicator Data'!AB21&lt;W$139,0,10-(W$140-'Indicator Data'!AB21)/(W$140-W$139)*10)),1))</f>
        <v>2.2000000000000002</v>
      </c>
      <c r="X19" s="12">
        <f>IF('Indicator Data'!AA21="No data","x",ROUND(IF('Indicator Data'!AA21&gt;X$140,10,IF('Indicator Data'!AA21&lt;X$139,0,10-(X$140-'Indicator Data'!AA21)/(X$140-X$139)*10)),1))</f>
        <v>4.8</v>
      </c>
      <c r="Y19" s="12">
        <f>IF('Indicator Data'!AF21="No data","x",ROUND(IF('Indicator Data'!AF21&gt;Y$140,10,IF('Indicator Data'!AF21&lt;Y$139,0,10-(Y$140-'Indicator Data'!AF21)/(Y$140-Y$139)*10)),1))</f>
        <v>3.3</v>
      </c>
      <c r="Z19" s="129">
        <f>IF('Indicator Data'!AC21="No data","x",'Indicator Data'!AC21/'Indicator Data'!$BB21*100000)</f>
        <v>7.2244145512172899</v>
      </c>
      <c r="AA19" s="127">
        <f t="shared" si="9"/>
        <v>7.7</v>
      </c>
      <c r="AB19" s="129">
        <f>IF('Indicator Data'!AD21="No data","x",'Indicator Data'!AD21/'Indicator Data'!$BB21*100000)</f>
        <v>0.5077863262836434</v>
      </c>
      <c r="AC19" s="127">
        <f t="shared" si="10"/>
        <v>5.7</v>
      </c>
      <c r="AD19" s="52">
        <f t="shared" si="11"/>
        <v>4.7</v>
      </c>
      <c r="AE19" s="12">
        <f>IF('Indicator Data'!V21="No data","x",ROUND(IF('Indicator Data'!V21&gt;AE$140,10,IF('Indicator Data'!V21&lt;AE$139,0,10-(AE$140-'Indicator Data'!V21)/(AE$140-AE$139)*10)),1))</f>
        <v>10</v>
      </c>
      <c r="AF19" s="12">
        <f>IF('Indicator Data'!W21="No data","x",ROUND(IF('Indicator Data'!W21&gt;AF$140,10,IF('Indicator Data'!W21&lt;AF$139,0,10-(AF$140-'Indicator Data'!W21)/(AF$140-AF$139)*10)),1))</f>
        <v>4.8</v>
      </c>
      <c r="AG19" s="52">
        <f t="shared" si="12"/>
        <v>7.4</v>
      </c>
      <c r="AH19" s="12">
        <f>IF('Indicator Data'!AP21="No data","x",ROUND(IF('Indicator Data'!AP21&gt;AH$140,10,IF('Indicator Data'!AP21&lt;AH$139,0,10-(AH$140-'Indicator Data'!AP21)/(AH$140-AH$139)*10)),1))</f>
        <v>4.7</v>
      </c>
      <c r="AI19" s="12">
        <f>IF('Indicator Data'!AQ21="No data","x",ROUND(IF('Indicator Data'!AQ21&gt;AI$140,10,IF('Indicator Data'!AQ21&lt;AI$139,0,10-(AI$140-'Indicator Data'!AQ21)/(AI$140-AI$139)*10)),1))</f>
        <v>2.5</v>
      </c>
      <c r="AJ19" s="52">
        <f t="shared" si="13"/>
        <v>3.6</v>
      </c>
      <c r="AK19" s="35">
        <f>'Indicator Data'!AK21+'Indicator Data'!AJ21*0.5+'Indicator Data'!AI21*0.25</f>
        <v>269.16556886529656</v>
      </c>
      <c r="AL19" s="42">
        <f>AK19/'Indicator Data'!BB21</f>
        <v>6.2126634261889084E-5</v>
      </c>
      <c r="AM19" s="52">
        <f t="shared" si="14"/>
        <v>0</v>
      </c>
      <c r="AN19" s="42">
        <f>IF('Indicator Data'!AL21="No data","x",'Indicator Data'!AL21/'Indicator Data'!BB21)</f>
        <v>7.2955556463415949E-2</v>
      </c>
      <c r="AO19" s="12">
        <f t="shared" si="15"/>
        <v>3.6</v>
      </c>
      <c r="AP19" s="52">
        <f t="shared" si="16"/>
        <v>3.6</v>
      </c>
      <c r="AQ19" s="36">
        <f t="shared" si="17"/>
        <v>4.3</v>
      </c>
      <c r="AR19" s="55">
        <f t="shared" si="18"/>
        <v>7.3</v>
      </c>
      <c r="AU19" s="11">
        <v>6.4</v>
      </c>
    </row>
    <row r="20" spans="1:47" s="11" customFormat="1" x14ac:dyDescent="0.25">
      <c r="A20" s="11" t="s">
        <v>345</v>
      </c>
      <c r="B20" s="30" t="s">
        <v>2</v>
      </c>
      <c r="C20" s="30" t="s">
        <v>467</v>
      </c>
      <c r="D20" s="12">
        <f>ROUND(IF('Indicator Data'!O22="No data",IF((0.1284*LN('Indicator Data'!BA22)-0.4735)&gt;D$140,0,IF((0.1284*LN('Indicator Data'!BA22)-0.4735)&lt;D$139,10,(D$140-(0.1284*LN('Indicator Data'!BA22)-0.4735))/(D$140-D$139)*10)),IF('Indicator Data'!O22&gt;D$140,0,IF('Indicator Data'!O22&lt;D$139,10,(D$140-'Indicator Data'!O22)/(D$140-D$139)*10))),1)</f>
        <v>6.1</v>
      </c>
      <c r="E20" s="12">
        <f>IF('Indicator Data'!P22="No data","x",ROUND(IF('Indicator Data'!P22&gt;E$140,10,IF('Indicator Data'!P22&lt;E$139,0,10-(E$140-'Indicator Data'!P22)/(E$140-E$139)*10)),1))</f>
        <v>0</v>
      </c>
      <c r="F20" s="52">
        <f t="shared" si="0"/>
        <v>3.6</v>
      </c>
      <c r="G20" s="12">
        <f>IF('Indicator Data'!AG22="No data","x",ROUND(IF('Indicator Data'!AG22&gt;G$140,10,IF('Indicator Data'!AG22&lt;G$139,0,10-(G$140-'Indicator Data'!AG22)/(G$140-G$139)*10)),1))</f>
        <v>7.6</v>
      </c>
      <c r="H20" s="12">
        <f>IF('Indicator Data'!AH22="No data","x",ROUND(IF('Indicator Data'!AH22&gt;H$140,10,IF('Indicator Data'!AH22&lt;H$139,0,10-(H$140-'Indicator Data'!AH22)/(H$140-H$139)*10)),1))</f>
        <v>5.4</v>
      </c>
      <c r="I20" s="52">
        <f t="shared" si="1"/>
        <v>6.5</v>
      </c>
      <c r="J20" s="35">
        <f>SUM('Indicator Data'!R22,SUM('Indicator Data'!S22:T22)*1000000)</f>
        <v>2580655484</v>
      </c>
      <c r="K20" s="35">
        <f>J20/'Indicator Data'!BD22</f>
        <v>106.40226745836235</v>
      </c>
      <c r="L20" s="12">
        <f t="shared" si="2"/>
        <v>2.1</v>
      </c>
      <c r="M20" s="12">
        <f>IF('Indicator Data'!U22="No data","x",ROUND(IF('Indicator Data'!U22&gt;M$140,10,IF('Indicator Data'!U22&lt;M$139,0,10-(M$140-'Indicator Data'!U22)/(M$140-M$139)*10)),1))</f>
        <v>2.4</v>
      </c>
      <c r="N20" s="125">
        <f>'Indicator Data'!Q22/'Indicator Data'!BD22*1000000</f>
        <v>14.241606456731002</v>
      </c>
      <c r="O20" s="12">
        <f t="shared" si="3"/>
        <v>1.4</v>
      </c>
      <c r="P20" s="52">
        <f t="shared" si="4"/>
        <v>2</v>
      </c>
      <c r="Q20" s="45">
        <f t="shared" si="5"/>
        <v>3.9</v>
      </c>
      <c r="R20" s="35">
        <f>IF(AND('Indicator Data'!AM22="No data",'Indicator Data'!AN22="No data"),0,SUM('Indicator Data'!AM22:AO22))</f>
        <v>62952</v>
      </c>
      <c r="S20" s="12">
        <f t="shared" si="6"/>
        <v>6</v>
      </c>
      <c r="T20" s="41">
        <f>R20/'Indicator Data'!$BB22</f>
        <v>1.7042478143953065E-2</v>
      </c>
      <c r="U20" s="12">
        <f t="shared" si="7"/>
        <v>6.4</v>
      </c>
      <c r="V20" s="13">
        <f t="shared" si="8"/>
        <v>6.2</v>
      </c>
      <c r="W20" s="12">
        <f>IF('Indicator Data'!AB22="No data","x",ROUND(IF('Indicator Data'!AB22&gt;W$140,10,IF('Indicator Data'!AB22&lt;W$139,0,10-(W$140-'Indicator Data'!AB22)/(W$140-W$139)*10)),1))</f>
        <v>4.8</v>
      </c>
      <c r="X20" s="12">
        <f>IF('Indicator Data'!AA22="No data","x",ROUND(IF('Indicator Data'!AA22&gt;X$140,10,IF('Indicator Data'!AA22&lt;X$139,0,10-(X$140-'Indicator Data'!AA22)/(X$140-X$139)*10)),1))</f>
        <v>4.8</v>
      </c>
      <c r="Y20" s="12">
        <f>IF('Indicator Data'!AF22="No data","x",ROUND(IF('Indicator Data'!AF22&gt;Y$140,10,IF('Indicator Data'!AF22&lt;Y$139,0,10-(Y$140-'Indicator Data'!AF22)/(Y$140-Y$139)*10)),1))</f>
        <v>3.3</v>
      </c>
      <c r="Z20" s="129">
        <f>IF('Indicator Data'!AC22="No data","x",'Indicator Data'!AC22/'Indicator Data'!$BB22*100000)</f>
        <v>0.75802101288392076</v>
      </c>
      <c r="AA20" s="127">
        <f t="shared" si="9"/>
        <v>5.0999999999999996</v>
      </c>
      <c r="AB20" s="129">
        <f>IF('Indicator Data'!AD22="No data","x",'Indicator Data'!AD22/'Indicator Data'!$BB22*100000)</f>
        <v>0.10828871612627439</v>
      </c>
      <c r="AC20" s="127">
        <f t="shared" si="10"/>
        <v>3.4</v>
      </c>
      <c r="AD20" s="52">
        <f t="shared" si="11"/>
        <v>4.3</v>
      </c>
      <c r="AE20" s="12">
        <f>IF('Indicator Data'!V22="No data","x",ROUND(IF('Indicator Data'!V22&gt;AE$140,10,IF('Indicator Data'!V22&lt;AE$139,0,10-(AE$140-'Indicator Data'!V22)/(AE$140-AE$139)*10)),1))</f>
        <v>6.5</v>
      </c>
      <c r="AF20" s="12" t="str">
        <f>IF('Indicator Data'!W22="No data","x",ROUND(IF('Indicator Data'!W22&gt;AF$140,10,IF('Indicator Data'!W22&lt;AF$139,0,10-(AF$140-'Indicator Data'!W22)/(AF$140-AF$139)*10)),1))</f>
        <v>x</v>
      </c>
      <c r="AG20" s="52">
        <f t="shared" si="12"/>
        <v>6.5</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229.48516330895953</v>
      </c>
      <c r="AL20" s="42">
        <f>AK20/'Indicator Data'!BB22</f>
        <v>6.2126634261889098E-5</v>
      </c>
      <c r="AM20" s="52">
        <f t="shared" si="14"/>
        <v>0</v>
      </c>
      <c r="AN20" s="42" t="str">
        <f>IF('Indicator Data'!AL22="No data","x",'Indicator Data'!AL22/'Indicator Data'!BB22)</f>
        <v>x</v>
      </c>
      <c r="AO20" s="12" t="str">
        <f t="shared" si="15"/>
        <v>x</v>
      </c>
      <c r="AP20" s="52" t="str">
        <f t="shared" si="16"/>
        <v>x</v>
      </c>
      <c r="AQ20" s="36">
        <f t="shared" si="17"/>
        <v>3.2</v>
      </c>
      <c r="AR20" s="55">
        <f t="shared" si="18"/>
        <v>4.9000000000000004</v>
      </c>
      <c r="AU20" s="11">
        <v>2.7</v>
      </c>
    </row>
    <row r="21" spans="1:47" s="11" customFormat="1" x14ac:dyDescent="0.25">
      <c r="A21" s="11" t="s">
        <v>346</v>
      </c>
      <c r="B21" s="30" t="s">
        <v>2</v>
      </c>
      <c r="C21" s="30" t="s">
        <v>468</v>
      </c>
      <c r="D21" s="12">
        <f>ROUND(IF('Indicator Data'!O23="No data",IF((0.1284*LN('Indicator Data'!BA23)-0.4735)&gt;D$140,0,IF((0.1284*LN('Indicator Data'!BA23)-0.4735)&lt;D$139,10,(D$140-(0.1284*LN('Indicator Data'!BA23)-0.4735))/(D$140-D$139)*10)),IF('Indicator Data'!O23&gt;D$140,0,IF('Indicator Data'!O23&lt;D$139,10,(D$140-'Indicator Data'!O23)/(D$140-D$139)*10))),1)</f>
        <v>6.1</v>
      </c>
      <c r="E21" s="12">
        <f>IF('Indicator Data'!P23="No data","x",ROUND(IF('Indicator Data'!P23&gt;E$140,10,IF('Indicator Data'!P23&lt;E$139,0,10-(E$140-'Indicator Data'!P23)/(E$140-E$139)*10)),1))</f>
        <v>8.3000000000000007</v>
      </c>
      <c r="F21" s="52">
        <f t="shared" si="0"/>
        <v>7.4</v>
      </c>
      <c r="G21" s="12">
        <f>IF('Indicator Data'!AG23="No data","x",ROUND(IF('Indicator Data'!AG23&gt;G$140,10,IF('Indicator Data'!AG23&lt;G$139,0,10-(G$140-'Indicator Data'!AG23)/(G$140-G$139)*10)),1))</f>
        <v>7.6</v>
      </c>
      <c r="H21" s="12">
        <f>IF('Indicator Data'!AH23="No data","x",ROUND(IF('Indicator Data'!AH23&gt;H$140,10,IF('Indicator Data'!AH23&lt;H$139,0,10-(H$140-'Indicator Data'!AH23)/(H$140-H$139)*10)),1))</f>
        <v>5.4</v>
      </c>
      <c r="I21" s="52">
        <f t="shared" si="1"/>
        <v>6.5</v>
      </c>
      <c r="J21" s="35">
        <f>SUM('Indicator Data'!R23,SUM('Indicator Data'!S23:T23)*1000000)</f>
        <v>2580655484</v>
      </c>
      <c r="K21" s="35">
        <f>J21/'Indicator Data'!BD23</f>
        <v>106.40226745836235</v>
      </c>
      <c r="L21" s="12">
        <f t="shared" si="2"/>
        <v>2.1</v>
      </c>
      <c r="M21" s="12">
        <f>IF('Indicator Data'!U23="No data","x",ROUND(IF('Indicator Data'!U23&gt;M$140,10,IF('Indicator Data'!U23&lt;M$139,0,10-(M$140-'Indicator Data'!U23)/(M$140-M$139)*10)),1))</f>
        <v>2.4</v>
      </c>
      <c r="N21" s="125">
        <f>'Indicator Data'!Q23/'Indicator Data'!BD23*1000000</f>
        <v>14.241606456731002</v>
      </c>
      <c r="O21" s="12">
        <f t="shared" si="3"/>
        <v>1.4</v>
      </c>
      <c r="P21" s="52">
        <f t="shared" si="4"/>
        <v>2</v>
      </c>
      <c r="Q21" s="45">
        <f t="shared" si="5"/>
        <v>5.8</v>
      </c>
      <c r="R21" s="35">
        <f>IF(AND('Indicator Data'!AM23="No data",'Indicator Data'!AN23="No data"),0,SUM('Indicator Data'!AM23:AO23))</f>
        <v>22869</v>
      </c>
      <c r="S21" s="12">
        <f t="shared" si="6"/>
        <v>4.5</v>
      </c>
      <c r="T21" s="41">
        <f>R21/'Indicator Data'!$BB23</f>
        <v>8.6205759188552333E-3</v>
      </c>
      <c r="U21" s="12">
        <f t="shared" si="7"/>
        <v>5.4</v>
      </c>
      <c r="V21" s="13">
        <f t="shared" si="8"/>
        <v>5</v>
      </c>
      <c r="W21" s="12">
        <f>IF('Indicator Data'!AB23="No data","x",ROUND(IF('Indicator Data'!AB23&gt;W$140,10,IF('Indicator Data'!AB23&lt;W$139,0,10-(W$140-'Indicator Data'!AB23)/(W$140-W$139)*10)),1))</f>
        <v>3.4</v>
      </c>
      <c r="X21" s="12">
        <f>IF('Indicator Data'!AA23="No data","x",ROUND(IF('Indicator Data'!AA23&gt;X$140,10,IF('Indicator Data'!AA23&lt;X$139,0,10-(X$140-'Indicator Data'!AA23)/(X$140-X$139)*10)),1))</f>
        <v>4.8</v>
      </c>
      <c r="Y21" s="12">
        <f>IF('Indicator Data'!AF23="No data","x",ROUND(IF('Indicator Data'!AF23&gt;Y$140,10,IF('Indicator Data'!AF23&lt;Y$139,0,10-(Y$140-'Indicator Data'!AF23)/(Y$140-Y$139)*10)),1))</f>
        <v>3.3</v>
      </c>
      <c r="Z21" s="129">
        <f>IF('Indicator Data'!AC23="No data","x",'Indicator Data'!AC23/'Indicator Data'!$BB23*100000)</f>
        <v>25.859089074007127</v>
      </c>
      <c r="AA21" s="127">
        <f t="shared" si="9"/>
        <v>9.1999999999999993</v>
      </c>
      <c r="AB21" s="129">
        <f>IF('Indicator Data'!AD23="No data","x",'Indicator Data'!AD23/'Indicator Data'!$BB23*100000)</f>
        <v>0.45234558146951243</v>
      </c>
      <c r="AC21" s="127">
        <f t="shared" si="10"/>
        <v>5.5</v>
      </c>
      <c r="AD21" s="52">
        <f t="shared" si="11"/>
        <v>5.2</v>
      </c>
      <c r="AE21" s="12">
        <f>IF('Indicator Data'!V23="No data","x",ROUND(IF('Indicator Data'!V23&gt;AE$140,10,IF('Indicator Data'!V23&lt;AE$139,0,10-(AE$140-'Indicator Data'!V23)/(AE$140-AE$139)*10)),1))</f>
        <v>10</v>
      </c>
      <c r="AF21" s="12">
        <f>IF('Indicator Data'!W23="No data","x",ROUND(IF('Indicator Data'!W23&gt;AF$140,10,IF('Indicator Data'!W23&lt;AF$139,0,10-(AF$140-'Indicator Data'!W23)/(AF$140-AF$139)*10)),1))</f>
        <v>3.9</v>
      </c>
      <c r="AG21" s="52">
        <f t="shared" si="12"/>
        <v>7</v>
      </c>
      <c r="AH21" s="12">
        <f>IF('Indicator Data'!AP23="No data","x",ROUND(IF('Indicator Data'!AP23&gt;AH$140,10,IF('Indicator Data'!AP23&lt;AH$139,0,10-(AH$140-'Indicator Data'!AP23)/(AH$140-AH$139)*10)),1))</f>
        <v>0.9</v>
      </c>
      <c r="AI21" s="12">
        <f>IF('Indicator Data'!AQ23="No data","x",ROUND(IF('Indicator Data'!AQ23&gt;AI$140,10,IF('Indicator Data'!AQ23&lt;AI$139,0,10-(AI$140-'Indicator Data'!AQ23)/(AI$140-AI$139)*10)),1))</f>
        <v>0.5</v>
      </c>
      <c r="AJ21" s="52">
        <f t="shared" si="13"/>
        <v>0.7</v>
      </c>
      <c r="AK21" s="35">
        <f>'Indicator Data'!AK23+'Indicator Data'!AJ23*0.5+'Indicator Data'!AI23*0.25</f>
        <v>164.8119583086756</v>
      </c>
      <c r="AL21" s="42">
        <f>AK21/'Indicator Data'!BB23</f>
        <v>6.2126634261889098E-5</v>
      </c>
      <c r="AM21" s="52">
        <f t="shared" si="14"/>
        <v>0</v>
      </c>
      <c r="AN21" s="42">
        <f>IF('Indicator Data'!AL23="No data","x",'Indicator Data'!AL23/'Indicator Data'!BB23)</f>
        <v>3.3426366997771066E-2</v>
      </c>
      <c r="AO21" s="12">
        <f t="shared" si="15"/>
        <v>1.7</v>
      </c>
      <c r="AP21" s="52">
        <f t="shared" si="16"/>
        <v>1.7</v>
      </c>
      <c r="AQ21" s="36">
        <f t="shared" si="17"/>
        <v>3.4</v>
      </c>
      <c r="AR21" s="55">
        <f t="shared" si="18"/>
        <v>4.2</v>
      </c>
      <c r="AU21" s="11">
        <v>5.7</v>
      </c>
    </row>
    <row r="22" spans="1:47" s="11" customFormat="1" x14ac:dyDescent="0.25">
      <c r="A22" s="11" t="s">
        <v>347</v>
      </c>
      <c r="B22" s="30" t="s">
        <v>2</v>
      </c>
      <c r="C22" s="30" t="s">
        <v>469</v>
      </c>
      <c r="D22" s="12">
        <f>ROUND(IF('Indicator Data'!O24="No data",IF((0.1284*LN('Indicator Data'!BA24)-0.4735)&gt;D$140,0,IF((0.1284*LN('Indicator Data'!BA24)-0.4735)&lt;D$139,10,(D$140-(0.1284*LN('Indicator Data'!BA24)-0.4735))/(D$140-D$139)*10)),IF('Indicator Data'!O24&gt;D$140,0,IF('Indicator Data'!O24&lt;D$139,10,(D$140-'Indicator Data'!O24)/(D$140-D$139)*10))),1)</f>
        <v>6.1</v>
      </c>
      <c r="E22" s="12">
        <f>IF('Indicator Data'!P24="No data","x",ROUND(IF('Indicator Data'!P24&gt;E$140,10,IF('Indicator Data'!P24&lt;E$139,0,10-(E$140-'Indicator Data'!P24)/(E$140-E$139)*10)),1))</f>
        <v>2.7</v>
      </c>
      <c r="F22" s="52">
        <f t="shared" si="0"/>
        <v>4.5999999999999996</v>
      </c>
      <c r="G22" s="12">
        <f>IF('Indicator Data'!AG24="No data","x",ROUND(IF('Indicator Data'!AG24&gt;G$140,10,IF('Indicator Data'!AG24&lt;G$139,0,10-(G$140-'Indicator Data'!AG24)/(G$140-G$139)*10)),1))</f>
        <v>7.6</v>
      </c>
      <c r="H22" s="12">
        <f>IF('Indicator Data'!AH24="No data","x",ROUND(IF('Indicator Data'!AH24&gt;H$140,10,IF('Indicator Data'!AH24&lt;H$139,0,10-(H$140-'Indicator Data'!AH24)/(H$140-H$139)*10)),1))</f>
        <v>5.4</v>
      </c>
      <c r="I22" s="52">
        <f t="shared" si="1"/>
        <v>6.5</v>
      </c>
      <c r="J22" s="35">
        <f>SUM('Indicator Data'!R24,SUM('Indicator Data'!S24:T24)*1000000)</f>
        <v>2580655484</v>
      </c>
      <c r="K22" s="35">
        <f>J22/'Indicator Data'!BD24</f>
        <v>106.40226745836235</v>
      </c>
      <c r="L22" s="12">
        <f t="shared" si="2"/>
        <v>2.1</v>
      </c>
      <c r="M22" s="12">
        <f>IF('Indicator Data'!U24="No data","x",ROUND(IF('Indicator Data'!U24&gt;M$140,10,IF('Indicator Data'!U24&lt;M$139,0,10-(M$140-'Indicator Data'!U24)/(M$140-M$139)*10)),1))</f>
        <v>2.4</v>
      </c>
      <c r="N22" s="125">
        <f>'Indicator Data'!Q24/'Indicator Data'!BD24*1000000</f>
        <v>14.241606456731002</v>
      </c>
      <c r="O22" s="12">
        <f t="shared" si="3"/>
        <v>1.4</v>
      </c>
      <c r="P22" s="52">
        <f t="shared" si="4"/>
        <v>2</v>
      </c>
      <c r="Q22" s="45">
        <f t="shared" si="5"/>
        <v>4.4000000000000004</v>
      </c>
      <c r="R22" s="35">
        <f>IF(AND('Indicator Data'!AM24="No data",'Indicator Data'!AN24="No data"),0,SUM('Indicator Data'!AM24:AO24))</f>
        <v>248030</v>
      </c>
      <c r="S22" s="12">
        <f t="shared" si="6"/>
        <v>8</v>
      </c>
      <c r="T22" s="41">
        <f>R22/'Indicator Data'!$BB24</f>
        <v>0.11375910478744068</v>
      </c>
      <c r="U22" s="12">
        <f t="shared" si="7"/>
        <v>10</v>
      </c>
      <c r="V22" s="13">
        <f t="shared" si="8"/>
        <v>9</v>
      </c>
      <c r="W22" s="12">
        <f>IF('Indicator Data'!AB24="No data","x",ROUND(IF('Indicator Data'!AB24&gt;W$140,10,IF('Indicator Data'!AB24&lt;W$139,0,10-(W$140-'Indicator Data'!AB24)/(W$140-W$139)*10)),1))</f>
        <v>8</v>
      </c>
      <c r="X22" s="12">
        <f>IF('Indicator Data'!AA24="No data","x",ROUND(IF('Indicator Data'!AA24&gt;X$140,10,IF('Indicator Data'!AA24&lt;X$139,0,10-(X$140-'Indicator Data'!AA24)/(X$140-X$139)*10)),1))</f>
        <v>4.8</v>
      </c>
      <c r="Y22" s="12">
        <f>IF('Indicator Data'!AF24="No data","x",ROUND(IF('Indicator Data'!AF24&gt;Y$140,10,IF('Indicator Data'!AF24&lt;Y$139,0,10-(Y$140-'Indicator Data'!AF24)/(Y$140-Y$139)*10)),1))</f>
        <v>3.3</v>
      </c>
      <c r="Z22" s="129">
        <f>IF('Indicator Data'!AC24="No data","x",'Indicator Data'!AC24/'Indicator Data'!$BB24*100000)</f>
        <v>0</v>
      </c>
      <c r="AA22" s="127">
        <f t="shared" si="9"/>
        <v>0</v>
      </c>
      <c r="AB22" s="129">
        <f>IF('Indicator Data'!AD24="No data","x",'Indicator Data'!AD24/'Indicator Data'!$BB24*100000)</f>
        <v>0.59624576149527431</v>
      </c>
      <c r="AC22" s="127">
        <f t="shared" si="10"/>
        <v>5.9</v>
      </c>
      <c r="AD22" s="52">
        <f t="shared" si="11"/>
        <v>4.4000000000000004</v>
      </c>
      <c r="AE22" s="12">
        <f>IF('Indicator Data'!V24="No data","x",ROUND(IF('Indicator Data'!V24&gt;AE$140,10,IF('Indicator Data'!V24&lt;AE$139,0,10-(AE$140-'Indicator Data'!V24)/(AE$140-AE$139)*10)),1))</f>
        <v>4.9000000000000004</v>
      </c>
      <c r="AF22" s="12" t="str">
        <f>IF('Indicator Data'!W24="No data","x",ROUND(IF('Indicator Data'!W24&gt;AF$140,10,IF('Indicator Data'!W24&lt;AF$139,0,10-(AF$140-'Indicator Data'!W24)/(AF$140-AF$139)*10)),1))</f>
        <v>x</v>
      </c>
      <c r="AG22" s="52">
        <f t="shared" si="12"/>
        <v>4.9000000000000004</v>
      </c>
      <c r="AH22" s="12" t="str">
        <f>IF('Indicator Data'!AP24="No data","x",ROUND(IF('Indicator Data'!AP24&gt;AH$140,10,IF('Indicator Data'!AP24&lt;AH$139,0,10-(AH$140-'Indicator Data'!AP24)/(AH$140-AH$139)*10)),1))</f>
        <v>x</v>
      </c>
      <c r="AI22" s="12">
        <f>IF('Indicator Data'!AQ24="No data","x",ROUND(IF('Indicator Data'!AQ24&gt;AI$140,10,IF('Indicator Data'!AQ24&lt;AI$139,0,10-(AI$140-'Indicator Data'!AQ24)/(AI$140-AI$139)*10)),1))</f>
        <v>0</v>
      </c>
      <c r="AJ22" s="52">
        <f t="shared" si="13"/>
        <v>0</v>
      </c>
      <c r="AK22" s="35">
        <f>'Indicator Data'!AK24+'Indicator Data'!AJ24*0.5+'Indicator Data'!AI24*0.25</f>
        <v>0</v>
      </c>
      <c r="AL22" s="42">
        <f>AK22/'Indicator Data'!BB24</f>
        <v>0</v>
      </c>
      <c r="AM22" s="52">
        <f t="shared" si="14"/>
        <v>0</v>
      </c>
      <c r="AN22" s="42">
        <f>IF('Indicator Data'!AL24="No data","x",'Indicator Data'!AL24/'Indicator Data'!BB24)</f>
        <v>0.12703655766223959</v>
      </c>
      <c r="AO22" s="12">
        <f t="shared" si="15"/>
        <v>6.4</v>
      </c>
      <c r="AP22" s="52">
        <f t="shared" si="16"/>
        <v>6.4</v>
      </c>
      <c r="AQ22" s="36">
        <f t="shared" si="17"/>
        <v>3.6</v>
      </c>
      <c r="AR22" s="55">
        <f t="shared" si="18"/>
        <v>7.1</v>
      </c>
      <c r="AU22" s="11">
        <v>2.5</v>
      </c>
    </row>
    <row r="23" spans="1:47" s="11" customFormat="1" x14ac:dyDescent="0.25">
      <c r="A23" s="11" t="s">
        <v>348</v>
      </c>
      <c r="B23" s="30" t="s">
        <v>2</v>
      </c>
      <c r="C23" s="30" t="s">
        <v>470</v>
      </c>
      <c r="D23" s="12">
        <f>ROUND(IF('Indicator Data'!O25="No data",IF((0.1284*LN('Indicator Data'!BA25)-0.4735)&gt;D$140,0,IF((0.1284*LN('Indicator Data'!BA25)-0.4735)&lt;D$139,10,(D$140-(0.1284*LN('Indicator Data'!BA25)-0.4735))/(D$140-D$139)*10)),IF('Indicator Data'!O25&gt;D$140,0,IF('Indicator Data'!O25&lt;D$139,10,(D$140-'Indicator Data'!O25)/(D$140-D$139)*10))),1)</f>
        <v>6.1</v>
      </c>
      <c r="E23" s="12">
        <f>IF('Indicator Data'!P25="No data","x",ROUND(IF('Indicator Data'!P25&gt;E$140,10,IF('Indicator Data'!P25&lt;E$139,0,10-(E$140-'Indicator Data'!P25)/(E$140-E$139)*10)),1))</f>
        <v>2</v>
      </c>
      <c r="F23" s="52">
        <f t="shared" si="0"/>
        <v>4.4000000000000004</v>
      </c>
      <c r="G23" s="12">
        <f>IF('Indicator Data'!AG25="No data","x",ROUND(IF('Indicator Data'!AG25&gt;G$140,10,IF('Indicator Data'!AG25&lt;G$139,0,10-(G$140-'Indicator Data'!AG25)/(G$140-G$139)*10)),1))</f>
        <v>7.6</v>
      </c>
      <c r="H23" s="12">
        <f>IF('Indicator Data'!AH25="No data","x",ROUND(IF('Indicator Data'!AH25&gt;H$140,10,IF('Indicator Data'!AH25&lt;H$139,0,10-(H$140-'Indicator Data'!AH25)/(H$140-H$139)*10)),1))</f>
        <v>5.4</v>
      </c>
      <c r="I23" s="52">
        <f t="shared" si="1"/>
        <v>6.5</v>
      </c>
      <c r="J23" s="35">
        <f>SUM('Indicator Data'!R25,SUM('Indicator Data'!S25:T25)*1000000)</f>
        <v>2580655484</v>
      </c>
      <c r="K23" s="35">
        <f>J23/'Indicator Data'!BD25</f>
        <v>106.40226745836235</v>
      </c>
      <c r="L23" s="12">
        <f t="shared" si="2"/>
        <v>2.1</v>
      </c>
      <c r="M23" s="12">
        <f>IF('Indicator Data'!U25="No data","x",ROUND(IF('Indicator Data'!U25&gt;M$140,10,IF('Indicator Data'!U25&lt;M$139,0,10-(M$140-'Indicator Data'!U25)/(M$140-M$139)*10)),1))</f>
        <v>2.4</v>
      </c>
      <c r="N23" s="125">
        <f>'Indicator Data'!Q25/'Indicator Data'!BD25*1000000</f>
        <v>14.241606456731002</v>
      </c>
      <c r="O23" s="12">
        <f t="shared" si="3"/>
        <v>1.4</v>
      </c>
      <c r="P23" s="52">
        <f t="shared" si="4"/>
        <v>2</v>
      </c>
      <c r="Q23" s="45">
        <f t="shared" si="5"/>
        <v>4.3</v>
      </c>
      <c r="R23" s="35">
        <f>IF(AND('Indicator Data'!AM25="No data",'Indicator Data'!AN25="No data"),0,SUM('Indicator Data'!AM25:AO25))</f>
        <v>32434</v>
      </c>
      <c r="S23" s="12">
        <f t="shared" si="6"/>
        <v>5</v>
      </c>
      <c r="T23" s="41">
        <f>R23/'Indicator Data'!$BB25</f>
        <v>1.5896938979064995E-2</v>
      </c>
      <c r="U23" s="12">
        <f t="shared" si="7"/>
        <v>6.3</v>
      </c>
      <c r="V23" s="13">
        <f t="shared" si="8"/>
        <v>5.7</v>
      </c>
      <c r="W23" s="12">
        <f>IF('Indicator Data'!AB25="No data","x",ROUND(IF('Indicator Data'!AB25&gt;W$140,10,IF('Indicator Data'!AB25&lt;W$139,0,10-(W$140-'Indicator Data'!AB25)/(W$140-W$139)*10)),1))</f>
        <v>3.2</v>
      </c>
      <c r="X23" s="12">
        <f>IF('Indicator Data'!AA25="No data","x",ROUND(IF('Indicator Data'!AA25&gt;X$140,10,IF('Indicator Data'!AA25&lt;X$139,0,10-(X$140-'Indicator Data'!AA25)/(X$140-X$139)*10)),1))</f>
        <v>4.8</v>
      </c>
      <c r="Y23" s="12">
        <f>IF('Indicator Data'!AF25="No data","x",ROUND(IF('Indicator Data'!AF25&gt;Y$140,10,IF('Indicator Data'!AF25&lt;Y$139,0,10-(Y$140-'Indicator Data'!AF25)/(Y$140-Y$139)*10)),1))</f>
        <v>3.3</v>
      </c>
      <c r="Z23" s="129">
        <f>IF('Indicator Data'!AC25="No data","x",'Indicator Data'!AC25/'Indicator Data'!$BB25*100000)</f>
        <v>9.8026385762255627E-2</v>
      </c>
      <c r="AA23" s="127">
        <f t="shared" si="9"/>
        <v>2.7</v>
      </c>
      <c r="AB23" s="129">
        <f>IF('Indicator Data'!AD25="No data","x",'Indicator Data'!AD25/'Indicator Data'!$BB25*100000)</f>
        <v>0.58815831457353385</v>
      </c>
      <c r="AC23" s="127">
        <f t="shared" si="10"/>
        <v>5.9</v>
      </c>
      <c r="AD23" s="52">
        <f t="shared" si="11"/>
        <v>4</v>
      </c>
      <c r="AE23" s="12">
        <f>IF('Indicator Data'!V25="No data","x",ROUND(IF('Indicator Data'!V25&gt;AE$140,10,IF('Indicator Data'!V25&lt;AE$139,0,10-(AE$140-'Indicator Data'!V25)/(AE$140-AE$139)*10)),1))</f>
        <v>6.4</v>
      </c>
      <c r="AF23" s="12" t="str">
        <f>IF('Indicator Data'!W25="No data","x",ROUND(IF('Indicator Data'!W25&gt;AF$140,10,IF('Indicator Data'!W25&lt;AF$139,0,10-(AF$140-'Indicator Data'!W25)/(AF$140-AF$139)*10)),1))</f>
        <v>x</v>
      </c>
      <c r="AG23" s="52">
        <f t="shared" si="12"/>
        <v>6.4</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6445</v>
      </c>
      <c r="AL23" s="42">
        <f>AK23/'Indicator Data'!BB25</f>
        <v>3.1589002811886874E-3</v>
      </c>
      <c r="AM23" s="52">
        <f t="shared" si="14"/>
        <v>0.3</v>
      </c>
      <c r="AN23" s="42">
        <f>IF('Indicator Data'!AL25="No data","x",'Indicator Data'!AL25/'Indicator Data'!BB25)</f>
        <v>2.3300923743422866E-2</v>
      </c>
      <c r="AO23" s="12">
        <f t="shared" si="15"/>
        <v>1.2</v>
      </c>
      <c r="AP23" s="52">
        <f t="shared" si="16"/>
        <v>1.2</v>
      </c>
      <c r="AQ23" s="36">
        <f t="shared" si="17"/>
        <v>2.8</v>
      </c>
      <c r="AR23" s="55">
        <f t="shared" si="18"/>
        <v>4.4000000000000004</v>
      </c>
      <c r="AU23" s="11">
        <v>2.2000000000000002</v>
      </c>
    </row>
    <row r="24" spans="1:47" s="11" customFormat="1" x14ac:dyDescent="0.25">
      <c r="A24" s="11" t="s">
        <v>349</v>
      </c>
      <c r="B24" s="30" t="s">
        <v>2</v>
      </c>
      <c r="C24" s="30" t="s">
        <v>471</v>
      </c>
      <c r="D24" s="12">
        <f>ROUND(IF('Indicator Data'!O26="No data",IF((0.1284*LN('Indicator Data'!BA26)-0.4735)&gt;D$140,0,IF((0.1284*LN('Indicator Data'!BA26)-0.4735)&lt;D$139,10,(D$140-(0.1284*LN('Indicator Data'!BA26)-0.4735))/(D$140-D$139)*10)),IF('Indicator Data'!O26&gt;D$140,0,IF('Indicator Data'!O26&lt;D$139,10,(D$140-'Indicator Data'!O26)/(D$140-D$139)*10))),1)</f>
        <v>6.1</v>
      </c>
      <c r="E24" s="12">
        <f>IF('Indicator Data'!P26="No data","x",ROUND(IF('Indicator Data'!P26&gt;E$140,10,IF('Indicator Data'!P26&lt;E$139,0,10-(E$140-'Indicator Data'!P26)/(E$140-E$139)*10)),1))</f>
        <v>1.7</v>
      </c>
      <c r="F24" s="52">
        <f t="shared" si="0"/>
        <v>4.2</v>
      </c>
      <c r="G24" s="12">
        <f>IF('Indicator Data'!AG26="No data","x",ROUND(IF('Indicator Data'!AG26&gt;G$140,10,IF('Indicator Data'!AG26&lt;G$139,0,10-(G$140-'Indicator Data'!AG26)/(G$140-G$139)*10)),1))</f>
        <v>7.6</v>
      </c>
      <c r="H24" s="12">
        <f>IF('Indicator Data'!AH26="No data","x",ROUND(IF('Indicator Data'!AH26&gt;H$140,10,IF('Indicator Data'!AH26&lt;H$139,0,10-(H$140-'Indicator Data'!AH26)/(H$140-H$139)*10)),1))</f>
        <v>5.4</v>
      </c>
      <c r="I24" s="52">
        <f t="shared" si="1"/>
        <v>6.5</v>
      </c>
      <c r="J24" s="35">
        <f>SUM('Indicator Data'!R26,SUM('Indicator Data'!S26:T26)*1000000)</f>
        <v>2580655484</v>
      </c>
      <c r="K24" s="35">
        <f>J24/'Indicator Data'!BD26</f>
        <v>106.40226745836235</v>
      </c>
      <c r="L24" s="12">
        <f t="shared" si="2"/>
        <v>2.1</v>
      </c>
      <c r="M24" s="12">
        <f>IF('Indicator Data'!U26="No data","x",ROUND(IF('Indicator Data'!U26&gt;M$140,10,IF('Indicator Data'!U26&lt;M$139,0,10-(M$140-'Indicator Data'!U26)/(M$140-M$139)*10)),1))</f>
        <v>2.4</v>
      </c>
      <c r="N24" s="125">
        <f>'Indicator Data'!Q26/'Indicator Data'!BD26*1000000</f>
        <v>14.241606456731002</v>
      </c>
      <c r="O24" s="12">
        <f t="shared" si="3"/>
        <v>1.4</v>
      </c>
      <c r="P24" s="52">
        <f t="shared" si="4"/>
        <v>2</v>
      </c>
      <c r="Q24" s="45">
        <f t="shared" si="5"/>
        <v>4.2</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10</v>
      </c>
      <c r="X24" s="12">
        <f>IF('Indicator Data'!AA26="No data","x",ROUND(IF('Indicator Data'!AA26&gt;X$140,10,IF('Indicator Data'!AA26&lt;X$139,0,10-(X$140-'Indicator Data'!AA26)/(X$140-X$139)*10)),1))</f>
        <v>4.8</v>
      </c>
      <c r="Y24" s="12">
        <f>IF('Indicator Data'!AF26="No data","x",ROUND(IF('Indicator Data'!AF26&gt;Y$140,10,IF('Indicator Data'!AF26&lt;Y$139,0,10-(Y$140-'Indicator Data'!AF26)/(Y$140-Y$139)*10)),1))</f>
        <v>3.3</v>
      </c>
      <c r="Z24" s="129">
        <f>IF('Indicator Data'!AC26="No data","x",'Indicator Data'!AC26/'Indicator Data'!$BB26*100000)</f>
        <v>0</v>
      </c>
      <c r="AA24" s="127">
        <f t="shared" si="9"/>
        <v>0</v>
      </c>
      <c r="AB24" s="129">
        <f>IF('Indicator Data'!AD26="No data","x",'Indicator Data'!AD26/'Indicator Data'!$BB26*100000)</f>
        <v>0.76683882198220177</v>
      </c>
      <c r="AC24" s="127">
        <f t="shared" si="10"/>
        <v>6.3</v>
      </c>
      <c r="AD24" s="52">
        <f t="shared" si="11"/>
        <v>4.9000000000000004</v>
      </c>
      <c r="AE24" s="12">
        <f>IF('Indicator Data'!V26="No data","x",ROUND(IF('Indicator Data'!V26&gt;AE$140,10,IF('Indicator Data'!V26&lt;AE$139,0,10-(AE$140-'Indicator Data'!V26)/(AE$140-AE$139)*10)),1))</f>
        <v>7.7</v>
      </c>
      <c r="AF24" s="12" t="str">
        <f>IF('Indicator Data'!W26="No data","x",ROUND(IF('Indicator Data'!W26&gt;AF$140,10,IF('Indicator Data'!W26&lt;AF$139,0,10-(AF$140-'Indicator Data'!W26)/(AF$140-AF$139)*10)),1))</f>
        <v>x</v>
      </c>
      <c r="AG24" s="52">
        <f t="shared" si="12"/>
        <v>7.7</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t="str">
        <f>IF('Indicator Data'!AL26="No data","x",'Indicator Data'!AL26/'Indicator Data'!BB26)</f>
        <v>x</v>
      </c>
      <c r="AO24" s="12" t="str">
        <f t="shared" si="15"/>
        <v>x</v>
      </c>
      <c r="AP24" s="52" t="str">
        <f t="shared" si="16"/>
        <v>x</v>
      </c>
      <c r="AQ24" s="36">
        <f t="shared" si="17"/>
        <v>4</v>
      </c>
      <c r="AR24" s="55">
        <f t="shared" si="18"/>
        <v>2.2000000000000002</v>
      </c>
      <c r="AU24" s="11">
        <v>2.5</v>
      </c>
    </row>
    <row r="25" spans="1:47" s="11" customFormat="1" x14ac:dyDescent="0.25">
      <c r="A25" s="11" t="s">
        <v>342</v>
      </c>
      <c r="B25" s="30" t="s">
        <v>2</v>
      </c>
      <c r="C25" s="30" t="s">
        <v>472</v>
      </c>
      <c r="D25" s="12">
        <f>ROUND(IF('Indicator Data'!O27="No data",IF((0.1284*LN('Indicator Data'!BA27)-0.4735)&gt;D$140,0,IF((0.1284*LN('Indicator Data'!BA27)-0.4735)&lt;D$139,10,(D$140-(0.1284*LN('Indicator Data'!BA27)-0.4735))/(D$140-D$139)*10)),IF('Indicator Data'!O27&gt;D$140,0,IF('Indicator Data'!O27&lt;D$139,10,(D$140-'Indicator Data'!O27)/(D$140-D$139)*10))),1)</f>
        <v>6.1</v>
      </c>
      <c r="E25" s="12">
        <f>IF('Indicator Data'!P27="No data","x",ROUND(IF('Indicator Data'!P27&gt;E$140,10,IF('Indicator Data'!P27&lt;E$139,0,10-(E$140-'Indicator Data'!P27)/(E$140-E$139)*10)),1))</f>
        <v>1.9</v>
      </c>
      <c r="F25" s="52">
        <f t="shared" si="0"/>
        <v>4.3</v>
      </c>
      <c r="G25" s="12">
        <f>IF('Indicator Data'!AG27="No data","x",ROUND(IF('Indicator Data'!AG27&gt;G$140,10,IF('Indicator Data'!AG27&lt;G$139,0,10-(G$140-'Indicator Data'!AG27)/(G$140-G$139)*10)),1))</f>
        <v>7.6</v>
      </c>
      <c r="H25" s="12">
        <f>IF('Indicator Data'!AH27="No data","x",ROUND(IF('Indicator Data'!AH27&gt;H$140,10,IF('Indicator Data'!AH27&lt;H$139,0,10-(H$140-'Indicator Data'!AH27)/(H$140-H$139)*10)),1))</f>
        <v>5.4</v>
      </c>
      <c r="I25" s="52">
        <f t="shared" si="1"/>
        <v>6.5</v>
      </c>
      <c r="J25" s="35">
        <f>SUM('Indicator Data'!R27,SUM('Indicator Data'!S27:T27)*1000000)</f>
        <v>2580655484</v>
      </c>
      <c r="K25" s="35">
        <f>J25/'Indicator Data'!BD27</f>
        <v>106.40226745836235</v>
      </c>
      <c r="L25" s="12">
        <f t="shared" si="2"/>
        <v>2.1</v>
      </c>
      <c r="M25" s="12">
        <f>IF('Indicator Data'!U27="No data","x",ROUND(IF('Indicator Data'!U27&gt;M$140,10,IF('Indicator Data'!U27&lt;M$139,0,10-(M$140-'Indicator Data'!U27)/(M$140-M$139)*10)),1))</f>
        <v>2.4</v>
      </c>
      <c r="N25" s="125">
        <f>'Indicator Data'!Q27/'Indicator Data'!BD27*1000000</f>
        <v>14.241606456731002</v>
      </c>
      <c r="O25" s="12">
        <f t="shared" si="3"/>
        <v>1.4</v>
      </c>
      <c r="P25" s="52">
        <f t="shared" si="4"/>
        <v>2</v>
      </c>
      <c r="Q25" s="45">
        <f t="shared" si="5"/>
        <v>4.3</v>
      </c>
      <c r="R25" s="35">
        <f>IF(AND('Indicator Data'!AM27="No data",'Indicator Data'!AN27="No data"),0,SUM('Indicator Data'!AM27:AO27))</f>
        <v>196804</v>
      </c>
      <c r="S25" s="12">
        <f t="shared" si="6"/>
        <v>7.6</v>
      </c>
      <c r="T25" s="41">
        <f>R25/'Indicator Data'!$BB27</f>
        <v>0.11068405630824434</v>
      </c>
      <c r="U25" s="12">
        <f t="shared" si="7"/>
        <v>10</v>
      </c>
      <c r="V25" s="13">
        <f t="shared" si="8"/>
        <v>8.8000000000000007</v>
      </c>
      <c r="W25" s="12">
        <f>IF('Indicator Data'!AB27="No data","x",ROUND(IF('Indicator Data'!AB27&gt;W$140,10,IF('Indicator Data'!AB27&lt;W$139,0,10-(W$140-'Indicator Data'!AB27)/(W$140-W$139)*10)),1))</f>
        <v>6.4</v>
      </c>
      <c r="X25" s="12">
        <f>IF('Indicator Data'!AA27="No data","x",ROUND(IF('Indicator Data'!AA27&gt;X$140,10,IF('Indicator Data'!AA27&lt;X$139,0,10-(X$140-'Indicator Data'!AA27)/(X$140-X$139)*10)),1))</f>
        <v>4.8</v>
      </c>
      <c r="Y25" s="12">
        <f>IF('Indicator Data'!AF27="No data","x",ROUND(IF('Indicator Data'!AF27&gt;Y$140,10,IF('Indicator Data'!AF27&lt;Y$139,0,10-(Y$140-'Indicator Data'!AF27)/(Y$140-Y$139)*10)),1))</f>
        <v>3.3</v>
      </c>
      <c r="Z25" s="129">
        <f>IF('Indicator Data'!AC27="No data","x",'Indicator Data'!AC27/'Indicator Data'!$BB27*100000)</f>
        <v>0.11248151085165375</v>
      </c>
      <c r="AA25" s="127">
        <f t="shared" si="9"/>
        <v>2.8</v>
      </c>
      <c r="AB25" s="129">
        <f>IF('Indicator Data'!AD27="No data","x",'Indicator Data'!AD27/'Indicator Data'!$BB27*100000)</f>
        <v>0.16872226627748063</v>
      </c>
      <c r="AC25" s="127">
        <f t="shared" si="10"/>
        <v>4.0999999999999996</v>
      </c>
      <c r="AD25" s="52">
        <f t="shared" si="11"/>
        <v>4.3</v>
      </c>
      <c r="AE25" s="12">
        <f>IF('Indicator Data'!V27="No data","x",ROUND(IF('Indicator Data'!V27&gt;AE$140,10,IF('Indicator Data'!V27&lt;AE$139,0,10-(AE$140-'Indicator Data'!V27)/(AE$140-AE$139)*10)),1))</f>
        <v>6</v>
      </c>
      <c r="AF25" s="12" t="str">
        <f>IF('Indicator Data'!W27="No data","x",ROUND(IF('Indicator Data'!W27&gt;AF$140,10,IF('Indicator Data'!W27&lt;AF$139,0,10-(AF$140-'Indicator Data'!W27)/(AF$140-AF$139)*10)),1))</f>
        <v>x</v>
      </c>
      <c r="AG25" s="52">
        <f t="shared" si="12"/>
        <v>6</v>
      </c>
      <c r="AH25" s="12" t="str">
        <f>IF('Indicator Data'!AP27="No data","x",ROUND(IF('Indicator Data'!AP27&gt;AH$140,10,IF('Indicator Data'!AP27&lt;AH$139,0,10-(AH$140-'Indicator Data'!AP27)/(AH$140-AH$139)*10)),1))</f>
        <v>x</v>
      </c>
      <c r="AI25" s="12">
        <f>IF('Indicator Data'!AQ27="No data","x",ROUND(IF('Indicator Data'!AQ27&gt;AI$140,10,IF('Indicator Data'!AQ27&lt;AI$139,0,10-(AI$140-'Indicator Data'!AQ27)/(AI$140-AI$139)*10)),1))</f>
        <v>0</v>
      </c>
      <c r="AJ25" s="52">
        <f t="shared" si="13"/>
        <v>0</v>
      </c>
      <c r="AK25" s="35">
        <f>'Indicator Data'!AK27+'Indicator Data'!AJ27*0.5+'Indicator Data'!AI27*0.25</f>
        <v>0</v>
      </c>
      <c r="AL25" s="42">
        <f>AK25/'Indicator Data'!BB27</f>
        <v>0</v>
      </c>
      <c r="AM25" s="52">
        <f t="shared" si="14"/>
        <v>0</v>
      </c>
      <c r="AN25" s="42">
        <f>IF('Indicator Data'!AL27="No data","x",'Indicator Data'!AL27/'Indicator Data'!BB27)</f>
        <v>0.1864488124764492</v>
      </c>
      <c r="AO25" s="12">
        <f t="shared" si="15"/>
        <v>9.3000000000000007</v>
      </c>
      <c r="AP25" s="52">
        <f t="shared" si="16"/>
        <v>9.3000000000000007</v>
      </c>
      <c r="AQ25" s="36">
        <f t="shared" si="17"/>
        <v>5.0999999999999996</v>
      </c>
      <c r="AR25" s="55">
        <f t="shared" si="18"/>
        <v>7.4</v>
      </c>
      <c r="AU25" s="11">
        <v>2.8</v>
      </c>
    </row>
    <row r="26" spans="1:47" s="11" customFormat="1" x14ac:dyDescent="0.25">
      <c r="A26" s="11" t="s">
        <v>350</v>
      </c>
      <c r="B26" s="30" t="s">
        <v>6</v>
      </c>
      <c r="C26" s="30" t="s">
        <v>473</v>
      </c>
      <c r="D26" s="12">
        <f>ROUND(IF('Indicator Data'!O28="No data",IF((0.1284*LN('Indicator Data'!BA28)-0.4735)&gt;D$140,0,IF((0.1284*LN('Indicator Data'!BA28)-0.4735)&lt;D$139,10,(D$140-(0.1284*LN('Indicator Data'!BA28)-0.4735))/(D$140-D$139)*10)),IF('Indicator Data'!O28&gt;D$140,0,IF('Indicator Data'!O28&lt;D$139,10,(D$140-'Indicator Data'!O28)/(D$140-D$139)*10))),1)</f>
        <v>7.5</v>
      </c>
      <c r="E26" s="12">
        <f>IF('Indicator Data'!P28="No data","x",ROUND(IF('Indicator Data'!P28&gt;E$140,10,IF('Indicator Data'!P28&lt;E$139,0,10-(E$140-'Indicator Data'!P28)/(E$140-E$139)*10)),1))</f>
        <v>0.5</v>
      </c>
      <c r="F26" s="52">
        <f t="shared" si="0"/>
        <v>4.9000000000000004</v>
      </c>
      <c r="G26" s="12">
        <f>IF('Indicator Data'!AG28="No data","x",ROUND(IF('Indicator Data'!AG28&gt;G$140,10,IF('Indicator Data'!AG28&lt;G$139,0,10-(G$140-'Indicator Data'!AG28)/(G$140-G$139)*10)),1))</f>
        <v>8.3000000000000007</v>
      </c>
      <c r="H26" s="12">
        <f>IF('Indicator Data'!AH28="No data","x",ROUND(IF('Indicator Data'!AH28&gt;H$140,10,IF('Indicator Data'!AH28&lt;H$139,0,10-(H$140-'Indicator Data'!AH28)/(H$140-H$139)*10)),1))</f>
        <v>2.7</v>
      </c>
      <c r="I26" s="52">
        <f t="shared" si="1"/>
        <v>5.5</v>
      </c>
      <c r="J26" s="35">
        <f>SUM('Indicator Data'!R28,SUM('Indicator Data'!S28:T28)*1000000)</f>
        <v>367079697.00000006</v>
      </c>
      <c r="K26" s="35">
        <f>J26/'Indicator Data'!BD28</f>
        <v>184.71677140903267</v>
      </c>
      <c r="L26" s="12">
        <f t="shared" si="2"/>
        <v>3.7</v>
      </c>
      <c r="M26" s="12">
        <f>IF('Indicator Data'!U28="No data","x",ROUND(IF('Indicator Data'!U28&gt;M$140,10,IF('Indicator Data'!U28&lt;M$139,0,10-(M$140-'Indicator Data'!U28)/(M$140-M$139)*10)),1))</f>
        <v>10</v>
      </c>
      <c r="N26" s="125">
        <f>'Indicator Data'!Q28/'Indicator Data'!BD28*1000000</f>
        <v>123.25383545004243</v>
      </c>
      <c r="O26" s="12">
        <f t="shared" si="3"/>
        <v>10</v>
      </c>
      <c r="P26" s="52">
        <f t="shared" si="4"/>
        <v>7.9</v>
      </c>
      <c r="Q26" s="45">
        <f t="shared" si="5"/>
        <v>5.8</v>
      </c>
      <c r="R26" s="35">
        <f>IF(AND('Indicator Data'!AM28="No data",'Indicator Data'!AN28="No data"),0,SUM('Indicator Data'!AM28:AO28))</f>
        <v>0</v>
      </c>
      <c r="S26" s="12">
        <f t="shared" si="6"/>
        <v>0</v>
      </c>
      <c r="T26" s="41">
        <f>R26/'Indicator Data'!$BB28</f>
        <v>0</v>
      </c>
      <c r="U26" s="12">
        <f t="shared" si="7"/>
        <v>0</v>
      </c>
      <c r="V26" s="13">
        <f t="shared" si="8"/>
        <v>0</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2.2999999999999998</v>
      </c>
      <c r="Y26" s="12">
        <f>IF('Indicator Data'!AF28="No data","x",ROUND(IF('Indicator Data'!AF28&gt;Y$140,10,IF('Indicator Data'!AF28&lt;Y$139,0,10-(Y$140-'Indicator Data'!AF28)/(Y$140-Y$139)*10)),1))</f>
        <v>2.5</v>
      </c>
      <c r="Z26" s="129">
        <f>IF('Indicator Data'!AC28="No data","x",'Indicator Data'!AC28/'Indicator Data'!$BB28*100000)</f>
        <v>0</v>
      </c>
      <c r="AA26" s="127">
        <f t="shared" si="9"/>
        <v>0</v>
      </c>
      <c r="AB26" s="129" t="str">
        <f>IF('Indicator Data'!AD28="No data","x",'Indicator Data'!AD28/'Indicator Data'!$BB28*100000)</f>
        <v>x</v>
      </c>
      <c r="AC26" s="127" t="str">
        <f t="shared" si="10"/>
        <v>x</v>
      </c>
      <c r="AD26" s="52">
        <f t="shared" si="11"/>
        <v>1.3</v>
      </c>
      <c r="AE26" s="12">
        <f>IF('Indicator Data'!V28="No data","x",ROUND(IF('Indicator Data'!V28&gt;AE$140,10,IF('Indicator Data'!V28&lt;AE$139,0,10-(AE$140-'Indicator Data'!V28)/(AE$140-AE$139)*10)),1))</f>
        <v>4.2</v>
      </c>
      <c r="AF26" s="12">
        <f>IF('Indicator Data'!W28="No data","x",ROUND(IF('Indicator Data'!W28&gt;AF$140,10,IF('Indicator Data'!W28&lt;AF$139,0,10-(AF$140-'Indicator Data'!W28)/(AF$140-AF$139)*10)),1))</f>
        <v>0.7</v>
      </c>
      <c r="AG26" s="52">
        <f t="shared" si="12"/>
        <v>2.5</v>
      </c>
      <c r="AH26" s="12" t="str">
        <f>IF('Indicator Data'!AP28="No data","x",ROUND(IF('Indicator Data'!AP28&gt;AH$140,10,IF('Indicator Data'!AP28&lt;AH$139,0,10-(AH$140-'Indicator Data'!AP28)/(AH$140-AH$139)*10)),1))</f>
        <v>x</v>
      </c>
      <c r="AI26" s="12">
        <f>IF('Indicator Data'!AQ28="No data","x",ROUND(IF('Indicator Data'!AQ28&gt;AI$140,10,IF('Indicator Data'!AQ28&lt;AI$139,0,10-(AI$140-'Indicator Data'!AQ28)/(AI$140-AI$139)*10)),1))</f>
        <v>2.4</v>
      </c>
      <c r="AJ26" s="52">
        <f t="shared" si="13"/>
        <v>2.4</v>
      </c>
      <c r="AK26" s="35">
        <f>'Indicator Data'!AK28+'Indicator Data'!AJ28*0.5+'Indicator Data'!AI28*0.25</f>
        <v>0</v>
      </c>
      <c r="AL26" s="42">
        <f>AK26/'Indicator Data'!BB28</f>
        <v>0</v>
      </c>
      <c r="AM26" s="52">
        <f t="shared" si="14"/>
        <v>0</v>
      </c>
      <c r="AN26" s="42">
        <f>IF('Indicator Data'!AL28="No data","x",'Indicator Data'!AL28/'Indicator Data'!BB28)</f>
        <v>2.324803546242192E-2</v>
      </c>
      <c r="AO26" s="12">
        <f t="shared" si="15"/>
        <v>1.2</v>
      </c>
      <c r="AP26" s="52">
        <f t="shared" si="16"/>
        <v>1.2</v>
      </c>
      <c r="AQ26" s="36">
        <f t="shared" si="17"/>
        <v>1.5</v>
      </c>
      <c r="AR26" s="55">
        <f t="shared" si="18"/>
        <v>0.8</v>
      </c>
      <c r="AU26" s="11">
        <v>1.7</v>
      </c>
    </row>
    <row r="27" spans="1:47" s="11" customFormat="1" x14ac:dyDescent="0.25">
      <c r="A27" s="11" t="s">
        <v>730</v>
      </c>
      <c r="B27" s="30" t="s">
        <v>6</v>
      </c>
      <c r="C27" s="30" t="s">
        <v>477</v>
      </c>
      <c r="D27" s="12">
        <f>ROUND(IF('Indicator Data'!O29="No data",IF((0.1284*LN('Indicator Data'!BA29)-0.4735)&gt;D$140,0,IF((0.1284*LN('Indicator Data'!BA29)-0.4735)&lt;D$139,10,(D$140-(0.1284*LN('Indicator Data'!BA29)-0.4735))/(D$140-D$139)*10)),IF('Indicator Data'!O29&gt;D$140,0,IF('Indicator Data'!O29&lt;D$139,10,(D$140-'Indicator Data'!O29)/(D$140-D$139)*10))),1)</f>
        <v>7.5</v>
      </c>
      <c r="E27" s="12">
        <f>IF('Indicator Data'!P29="No data","x",ROUND(IF('Indicator Data'!P29&gt;E$140,10,IF('Indicator Data'!P29&lt;E$139,0,10-(E$140-'Indicator Data'!P29)/(E$140-E$139)*10)),1))</f>
        <v>9.1</v>
      </c>
      <c r="F27" s="52">
        <f t="shared" si="0"/>
        <v>8.4</v>
      </c>
      <c r="G27" s="12">
        <f>IF('Indicator Data'!AG29="No data","x",ROUND(IF('Indicator Data'!AG29&gt;G$140,10,IF('Indicator Data'!AG29&lt;G$139,0,10-(G$140-'Indicator Data'!AG29)/(G$140-G$139)*10)),1))</f>
        <v>8.3000000000000007</v>
      </c>
      <c r="H27" s="12">
        <f>IF('Indicator Data'!AH29="No data","x",ROUND(IF('Indicator Data'!AH29&gt;H$140,10,IF('Indicator Data'!AH29&lt;H$139,0,10-(H$140-'Indicator Data'!AH29)/(H$140-H$139)*10)),1))</f>
        <v>2.7</v>
      </c>
      <c r="I27" s="52">
        <f t="shared" si="1"/>
        <v>5.5</v>
      </c>
      <c r="J27" s="35">
        <f>SUM('Indicator Data'!R29,SUM('Indicator Data'!S29:T29)*1000000)</f>
        <v>367079697.00000006</v>
      </c>
      <c r="K27" s="35">
        <f>J27/'Indicator Data'!BD29</f>
        <v>184.71677140903267</v>
      </c>
      <c r="L27" s="12">
        <f t="shared" si="2"/>
        <v>3.7</v>
      </c>
      <c r="M27" s="12">
        <f>IF('Indicator Data'!U29="No data","x",ROUND(IF('Indicator Data'!U29&gt;M$140,10,IF('Indicator Data'!U29&lt;M$139,0,10-(M$140-'Indicator Data'!U29)/(M$140-M$139)*10)),1))</f>
        <v>10</v>
      </c>
      <c r="N27" s="125">
        <f>'Indicator Data'!Q29/'Indicator Data'!BD29*1000000</f>
        <v>123.25383545004243</v>
      </c>
      <c r="O27" s="12">
        <f t="shared" si="3"/>
        <v>10</v>
      </c>
      <c r="P27" s="52">
        <f t="shared" si="4"/>
        <v>7.9</v>
      </c>
      <c r="Q27" s="45">
        <f t="shared" si="5"/>
        <v>7.6</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3.2</v>
      </c>
      <c r="X27" s="12">
        <f>IF('Indicator Data'!AA29="No data","x",ROUND(IF('Indicator Data'!AA29&gt;X$140,10,IF('Indicator Data'!AA29&lt;X$139,0,10-(X$140-'Indicator Data'!AA29)/(X$140-X$139)*10)),1))</f>
        <v>2.2999999999999998</v>
      </c>
      <c r="Y27" s="12">
        <f>IF('Indicator Data'!AF29="No data","x",ROUND(IF('Indicator Data'!AF29&gt;Y$140,10,IF('Indicator Data'!AF29&lt;Y$139,0,10-(Y$140-'Indicator Data'!AF29)/(Y$140-Y$139)*10)),1))</f>
        <v>2.5</v>
      </c>
      <c r="Z27" s="129">
        <f>IF('Indicator Data'!AC29="No data","x",'Indicator Data'!AC29/'Indicator Data'!$BB29*100000)</f>
        <v>0</v>
      </c>
      <c r="AA27" s="127">
        <f t="shared" si="9"/>
        <v>0</v>
      </c>
      <c r="AB27" s="129" t="str">
        <f>IF('Indicator Data'!AD29="No data","x",'Indicator Data'!AD29/'Indicator Data'!$BB29*100000)</f>
        <v>x</v>
      </c>
      <c r="AC27" s="127" t="str">
        <f t="shared" si="10"/>
        <v>x</v>
      </c>
      <c r="AD27" s="52">
        <f t="shared" si="11"/>
        <v>2</v>
      </c>
      <c r="AE27" s="12">
        <f>IF('Indicator Data'!V29="No data","x",ROUND(IF('Indicator Data'!V29&gt;AE$140,10,IF('Indicator Data'!V29&lt;AE$139,0,10-(AE$140-'Indicator Data'!V29)/(AE$140-AE$139)*10)),1))</f>
        <v>7.1</v>
      </c>
      <c r="AF27" s="12">
        <f>IF('Indicator Data'!W29="No data","x",ROUND(IF('Indicator Data'!W29&gt;AF$140,10,IF('Indicator Data'!W29&lt;AF$139,0,10-(AF$140-'Indicator Data'!W29)/(AF$140-AF$139)*10)),1))</f>
        <v>2.2999999999999998</v>
      </c>
      <c r="AG27" s="52">
        <f t="shared" si="12"/>
        <v>4.7</v>
      </c>
      <c r="AH27" s="12">
        <f>IF('Indicator Data'!AP29="No data","x",ROUND(IF('Indicator Data'!AP29&gt;AH$140,10,IF('Indicator Data'!AP29&lt;AH$139,0,10-(AH$140-'Indicator Data'!AP29)/(AH$140-AH$139)*10)),1))</f>
        <v>2.5</v>
      </c>
      <c r="AI27" s="12">
        <f>IF('Indicator Data'!AQ29="No data","x",ROUND(IF('Indicator Data'!AQ29&gt;AI$140,10,IF('Indicator Data'!AQ29&lt;AI$139,0,10-(AI$140-'Indicator Data'!AQ29)/(AI$140-AI$139)*10)),1))</f>
        <v>0.5</v>
      </c>
      <c r="AJ27" s="52">
        <f t="shared" si="13"/>
        <v>1.5</v>
      </c>
      <c r="AK27" s="35">
        <f>'Indicator Data'!AK29+'Indicator Data'!AJ29*0.5+'Indicator Data'!AI29*0.25</f>
        <v>0</v>
      </c>
      <c r="AL27" s="42">
        <f>AK27/'Indicator Data'!BB29</f>
        <v>0</v>
      </c>
      <c r="AM27" s="52">
        <f t="shared" si="14"/>
        <v>0</v>
      </c>
      <c r="AN27" s="42">
        <f>IF('Indicator Data'!AL29="No data","x",'Indicator Data'!AL29/'Indicator Data'!BB29)</f>
        <v>8.5458671031793568E-2</v>
      </c>
      <c r="AO27" s="12">
        <f t="shared" si="15"/>
        <v>4.3</v>
      </c>
      <c r="AP27" s="52">
        <f t="shared" si="16"/>
        <v>4.3</v>
      </c>
      <c r="AQ27" s="36">
        <f t="shared" si="17"/>
        <v>2.7</v>
      </c>
      <c r="AR27" s="55">
        <f t="shared" si="18"/>
        <v>1.4</v>
      </c>
      <c r="AU27" s="11">
        <v>4.2</v>
      </c>
    </row>
    <row r="28" spans="1:47" s="11" customFormat="1" x14ac:dyDescent="0.25">
      <c r="A28" s="11" t="s">
        <v>731</v>
      </c>
      <c r="B28" s="30" t="s">
        <v>6</v>
      </c>
      <c r="C28" s="30" t="s">
        <v>478</v>
      </c>
      <c r="D28" s="12">
        <f>ROUND(IF('Indicator Data'!O30="No data",IF((0.1284*LN('Indicator Data'!BA30)-0.4735)&gt;D$140,0,IF((0.1284*LN('Indicator Data'!BA30)-0.4735)&lt;D$139,10,(D$140-(0.1284*LN('Indicator Data'!BA30)-0.4735))/(D$140-D$139)*10)),IF('Indicator Data'!O30&gt;D$140,0,IF('Indicator Data'!O30&lt;D$139,10,(D$140-'Indicator Data'!O30)/(D$140-D$139)*10))),1)</f>
        <v>7.5</v>
      </c>
      <c r="E28" s="12">
        <f>IF('Indicator Data'!P30="No data","x",ROUND(IF('Indicator Data'!P30&gt;E$140,10,IF('Indicator Data'!P30&lt;E$139,0,10-(E$140-'Indicator Data'!P30)/(E$140-E$139)*10)),1))</f>
        <v>3.4</v>
      </c>
      <c r="F28" s="52">
        <f t="shared" si="0"/>
        <v>5.8</v>
      </c>
      <c r="G28" s="12">
        <f>IF('Indicator Data'!AG30="No data","x",ROUND(IF('Indicator Data'!AG30&gt;G$140,10,IF('Indicator Data'!AG30&lt;G$139,0,10-(G$140-'Indicator Data'!AG30)/(G$140-G$139)*10)),1))</f>
        <v>8.3000000000000007</v>
      </c>
      <c r="H28" s="12">
        <f>IF('Indicator Data'!AH30="No data","x",ROUND(IF('Indicator Data'!AH30&gt;H$140,10,IF('Indicator Data'!AH30&lt;H$139,0,10-(H$140-'Indicator Data'!AH30)/(H$140-H$139)*10)),1))</f>
        <v>2.7</v>
      </c>
      <c r="I28" s="52">
        <f t="shared" si="1"/>
        <v>5.5</v>
      </c>
      <c r="J28" s="35">
        <f>SUM('Indicator Data'!R30,SUM('Indicator Data'!S30:T30)*1000000)</f>
        <v>367079697.00000006</v>
      </c>
      <c r="K28" s="35">
        <f>J28/'Indicator Data'!BD30</f>
        <v>184.71677140903267</v>
      </c>
      <c r="L28" s="12">
        <f t="shared" si="2"/>
        <v>3.7</v>
      </c>
      <c r="M28" s="12">
        <f>IF('Indicator Data'!U30="No data","x",ROUND(IF('Indicator Data'!U30&gt;M$140,10,IF('Indicator Data'!U30&lt;M$139,0,10-(M$140-'Indicator Data'!U30)/(M$140-M$139)*10)),1))</f>
        <v>10</v>
      </c>
      <c r="N28" s="125">
        <f>'Indicator Data'!Q30/'Indicator Data'!BD30*1000000</f>
        <v>123.25383545004243</v>
      </c>
      <c r="O28" s="12">
        <f t="shared" si="3"/>
        <v>10</v>
      </c>
      <c r="P28" s="52">
        <f t="shared" si="4"/>
        <v>7.9</v>
      </c>
      <c r="Q28" s="45">
        <f t="shared" si="5"/>
        <v>6.3</v>
      </c>
      <c r="R28" s="35">
        <f>IF(AND('Indicator Data'!AM30="No data",'Indicator Data'!AN30="No data"),0,SUM('Indicator Data'!AM30:AO30))</f>
        <v>4038</v>
      </c>
      <c r="S28" s="12">
        <f t="shared" si="6"/>
        <v>2</v>
      </c>
      <c r="T28" s="41">
        <f>R28/'Indicator Data'!$BB30</f>
        <v>5.480827960637937E-3</v>
      </c>
      <c r="U28" s="12">
        <f t="shared" si="7"/>
        <v>4.9000000000000004</v>
      </c>
      <c r="V28" s="13">
        <f t="shared" si="8"/>
        <v>3.5</v>
      </c>
      <c r="W28" s="12">
        <f>IF('Indicator Data'!AB30="No data","x",ROUND(IF('Indicator Data'!AB30&gt;W$140,10,IF('Indicator Data'!AB30&lt;W$139,0,10-(W$140-'Indicator Data'!AB30)/(W$140-W$139)*10)),1))</f>
        <v>3.8</v>
      </c>
      <c r="X28" s="12">
        <f>IF('Indicator Data'!AA30="No data","x",ROUND(IF('Indicator Data'!AA30&gt;X$140,10,IF('Indicator Data'!AA30&lt;X$139,0,10-(X$140-'Indicator Data'!AA30)/(X$140-X$139)*10)),1))</f>
        <v>2.2999999999999998</v>
      </c>
      <c r="Y28" s="12">
        <f>IF('Indicator Data'!AF30="No data","x",ROUND(IF('Indicator Data'!AF30&gt;Y$140,10,IF('Indicator Data'!AF30&lt;Y$139,0,10-(Y$140-'Indicator Data'!AF30)/(Y$140-Y$139)*10)),1))</f>
        <v>2.5</v>
      </c>
      <c r="Z28" s="129">
        <f>IF('Indicator Data'!AC30="No data","x",'Indicator Data'!AC30/'Indicator Data'!$BB30*100000)</f>
        <v>0</v>
      </c>
      <c r="AA28" s="127">
        <f t="shared" si="9"/>
        <v>0</v>
      </c>
      <c r="AB28" s="129" t="str">
        <f>IF('Indicator Data'!AD30="No data","x",'Indicator Data'!AD30/'Indicator Data'!$BB30*100000)</f>
        <v>x</v>
      </c>
      <c r="AC28" s="127" t="str">
        <f t="shared" si="10"/>
        <v>x</v>
      </c>
      <c r="AD28" s="52">
        <f t="shared" si="11"/>
        <v>2.2000000000000002</v>
      </c>
      <c r="AE28" s="12">
        <f>IF('Indicator Data'!V30="No data","x",ROUND(IF('Indicator Data'!V30&gt;AE$140,10,IF('Indicator Data'!V30&lt;AE$139,0,10-(AE$140-'Indicator Data'!V30)/(AE$140-AE$139)*10)),1))</f>
        <v>4.7</v>
      </c>
      <c r="AF28" s="12">
        <f>IF('Indicator Data'!W30="No data","x",ROUND(IF('Indicator Data'!W30&gt;AF$140,10,IF('Indicator Data'!W30&lt;AF$139,0,10-(AF$140-'Indicator Data'!W30)/(AF$140-AF$139)*10)),1))</f>
        <v>1.5</v>
      </c>
      <c r="AG28" s="52">
        <f t="shared" si="12"/>
        <v>3.1</v>
      </c>
      <c r="AH28" s="12">
        <f>IF('Indicator Data'!AP30="No data","x",ROUND(IF('Indicator Data'!AP30&gt;AH$140,10,IF('Indicator Data'!AP30&lt;AH$139,0,10-(AH$140-'Indicator Data'!AP30)/(AH$140-AH$139)*10)),1))</f>
        <v>0</v>
      </c>
      <c r="AI28" s="12">
        <f>IF('Indicator Data'!AQ30="No data","x",ROUND(IF('Indicator Data'!AQ30&gt;AI$140,10,IF('Indicator Data'!AQ30&lt;AI$139,0,10-(AI$140-'Indicator Data'!AQ30)/(AI$140-AI$139)*10)),1))</f>
        <v>1.3</v>
      </c>
      <c r="AJ28" s="52">
        <f t="shared" si="13"/>
        <v>0.7</v>
      </c>
      <c r="AK28" s="35">
        <f>'Indicator Data'!AK30+'Indicator Data'!AJ30*0.5+'Indicator Data'!AI30*0.25</f>
        <v>0</v>
      </c>
      <c r="AL28" s="42">
        <f>AK28/'Indicator Data'!BB30</f>
        <v>0</v>
      </c>
      <c r="AM28" s="52">
        <f t="shared" si="14"/>
        <v>0</v>
      </c>
      <c r="AN28" s="42">
        <f>IF('Indicator Data'!AL30="No data","x",'Indicator Data'!AL30/'Indicator Data'!BB30)</f>
        <v>3.8204465558194775E-2</v>
      </c>
      <c r="AO28" s="12">
        <f t="shared" si="15"/>
        <v>1.9</v>
      </c>
      <c r="AP28" s="52">
        <f t="shared" si="16"/>
        <v>1.9</v>
      </c>
      <c r="AQ28" s="36">
        <f t="shared" si="17"/>
        <v>1.6</v>
      </c>
      <c r="AR28" s="55">
        <f t="shared" si="18"/>
        <v>2.6</v>
      </c>
      <c r="AU28" s="11">
        <v>2.8</v>
      </c>
    </row>
    <row r="29" spans="1:47" s="11" customFormat="1" x14ac:dyDescent="0.25">
      <c r="A29" s="11" t="s">
        <v>732</v>
      </c>
      <c r="B29" s="30" t="s">
        <v>6</v>
      </c>
      <c r="C29" s="30" t="s">
        <v>475</v>
      </c>
      <c r="D29" s="12">
        <f>ROUND(IF('Indicator Data'!O31="No data",IF((0.1284*LN('Indicator Data'!BA31)-0.4735)&gt;D$140,0,IF((0.1284*LN('Indicator Data'!BA31)-0.4735)&lt;D$139,10,(D$140-(0.1284*LN('Indicator Data'!BA31)-0.4735))/(D$140-D$139)*10)),IF('Indicator Data'!O31&gt;D$140,0,IF('Indicator Data'!O31&lt;D$139,10,(D$140-'Indicator Data'!O31)/(D$140-D$139)*10))),1)</f>
        <v>7.5</v>
      </c>
      <c r="E29" s="12">
        <f>IF('Indicator Data'!P31="No data","x",ROUND(IF('Indicator Data'!P31&gt;E$140,10,IF('Indicator Data'!P31&lt;E$139,0,10-(E$140-'Indicator Data'!P31)/(E$140-E$139)*10)),1))</f>
        <v>8.4</v>
      </c>
      <c r="F29" s="52">
        <f t="shared" si="0"/>
        <v>8</v>
      </c>
      <c r="G29" s="12">
        <f>IF('Indicator Data'!AG31="No data","x",ROUND(IF('Indicator Data'!AG31&gt;G$140,10,IF('Indicator Data'!AG31&lt;G$139,0,10-(G$140-'Indicator Data'!AG31)/(G$140-G$139)*10)),1))</f>
        <v>8.3000000000000007</v>
      </c>
      <c r="H29" s="12">
        <f>IF('Indicator Data'!AH31="No data","x",ROUND(IF('Indicator Data'!AH31&gt;H$140,10,IF('Indicator Data'!AH31&lt;H$139,0,10-(H$140-'Indicator Data'!AH31)/(H$140-H$139)*10)),1))</f>
        <v>2.7</v>
      </c>
      <c r="I29" s="52">
        <f t="shared" si="1"/>
        <v>5.5</v>
      </c>
      <c r="J29" s="35">
        <f>SUM('Indicator Data'!R31,SUM('Indicator Data'!S31:T31)*1000000)</f>
        <v>367079697.00000006</v>
      </c>
      <c r="K29" s="35">
        <f>J29/'Indicator Data'!BD31</f>
        <v>184.71677140903267</v>
      </c>
      <c r="L29" s="12">
        <f t="shared" si="2"/>
        <v>3.7</v>
      </c>
      <c r="M29" s="12">
        <f>IF('Indicator Data'!U31="No data","x",ROUND(IF('Indicator Data'!U31&gt;M$140,10,IF('Indicator Data'!U31&lt;M$139,0,10-(M$140-'Indicator Data'!U31)/(M$140-M$139)*10)),1))</f>
        <v>10</v>
      </c>
      <c r="N29" s="125">
        <f>'Indicator Data'!Q31/'Indicator Data'!BD31*1000000</f>
        <v>123.25383545004243</v>
      </c>
      <c r="O29" s="12">
        <f t="shared" si="3"/>
        <v>10</v>
      </c>
      <c r="P29" s="52">
        <f t="shared" si="4"/>
        <v>7.9</v>
      </c>
      <c r="Q29" s="45">
        <f t="shared" si="5"/>
        <v>7.4</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2.7</v>
      </c>
      <c r="X29" s="12">
        <f>IF('Indicator Data'!AA31="No data","x",ROUND(IF('Indicator Data'!AA31&gt;X$140,10,IF('Indicator Data'!AA31&lt;X$139,0,10-(X$140-'Indicator Data'!AA31)/(X$140-X$139)*10)),1))</f>
        <v>2.2999999999999998</v>
      </c>
      <c r="Y29" s="12">
        <f>IF('Indicator Data'!AF31="No data","x",ROUND(IF('Indicator Data'!AF31&gt;Y$140,10,IF('Indicator Data'!AF31&lt;Y$139,0,10-(Y$140-'Indicator Data'!AF31)/(Y$140-Y$139)*10)),1))</f>
        <v>2.5</v>
      </c>
      <c r="Z29" s="129">
        <f>IF('Indicator Data'!AC31="No data","x",'Indicator Data'!AC31/'Indicator Data'!$BB31*100000)</f>
        <v>0</v>
      </c>
      <c r="AA29" s="127">
        <f t="shared" si="9"/>
        <v>0</v>
      </c>
      <c r="AB29" s="129" t="str">
        <f>IF('Indicator Data'!AD31="No data","x",'Indicator Data'!AD31/'Indicator Data'!$BB31*100000)</f>
        <v>x</v>
      </c>
      <c r="AC29" s="127" t="str">
        <f t="shared" si="10"/>
        <v>x</v>
      </c>
      <c r="AD29" s="52">
        <f t="shared" si="11"/>
        <v>1.9</v>
      </c>
      <c r="AE29" s="12">
        <f>IF('Indicator Data'!V31="No data","x",ROUND(IF('Indicator Data'!V31&gt;AE$140,10,IF('Indicator Data'!V31&lt;AE$139,0,10-(AE$140-'Indicator Data'!V31)/(AE$140-AE$139)*10)),1))</f>
        <v>2.9</v>
      </c>
      <c r="AF29" s="12">
        <f>IF('Indicator Data'!W31="No data","x",ROUND(IF('Indicator Data'!W31&gt;AF$140,10,IF('Indicator Data'!W31&lt;AF$139,0,10-(AF$140-'Indicator Data'!W31)/(AF$140-AF$139)*10)),1))</f>
        <v>4.5</v>
      </c>
      <c r="AG29" s="52">
        <f t="shared" si="12"/>
        <v>3.7</v>
      </c>
      <c r="AH29" s="12">
        <f>IF('Indicator Data'!AP31="No data","x",ROUND(IF('Indicator Data'!AP31&gt;AH$140,10,IF('Indicator Data'!AP31&lt;AH$139,0,10-(AH$140-'Indicator Data'!AP31)/(AH$140-AH$139)*10)),1))</f>
        <v>3.3</v>
      </c>
      <c r="AI29" s="12">
        <f>IF('Indicator Data'!AQ31="No data","x",ROUND(IF('Indicator Data'!AQ31&gt;AI$140,10,IF('Indicator Data'!AQ31&lt;AI$139,0,10-(AI$140-'Indicator Data'!AQ31)/(AI$140-AI$139)*10)),1))</f>
        <v>2.8</v>
      </c>
      <c r="AJ29" s="52">
        <f t="shared" si="13"/>
        <v>3.1</v>
      </c>
      <c r="AK29" s="35">
        <f>'Indicator Data'!AK31+'Indicator Data'!AJ31*0.5+'Indicator Data'!AI31*0.25</f>
        <v>0</v>
      </c>
      <c r="AL29" s="42">
        <f>AK29/'Indicator Data'!BB31</f>
        <v>0</v>
      </c>
      <c r="AM29" s="52">
        <f t="shared" si="14"/>
        <v>0</v>
      </c>
      <c r="AN29" s="42">
        <f>IF('Indicator Data'!AL31="No data","x",'Indicator Data'!AL31/'Indicator Data'!BB31)</f>
        <v>0.12378698640299376</v>
      </c>
      <c r="AO29" s="12">
        <f t="shared" si="15"/>
        <v>6.2</v>
      </c>
      <c r="AP29" s="52">
        <f t="shared" si="16"/>
        <v>6.2</v>
      </c>
      <c r="AQ29" s="36">
        <f t="shared" si="17"/>
        <v>3.3</v>
      </c>
      <c r="AR29" s="55">
        <f t="shared" si="18"/>
        <v>1.8</v>
      </c>
      <c r="AU29" s="11">
        <v>3.3</v>
      </c>
    </row>
    <row r="30" spans="1:47" s="11" customFormat="1" x14ac:dyDescent="0.25">
      <c r="A30" s="11" t="s">
        <v>734</v>
      </c>
      <c r="B30" s="30" t="s">
        <v>6</v>
      </c>
      <c r="C30" s="30" t="s">
        <v>737</v>
      </c>
      <c r="D30" s="12">
        <f>ROUND(IF('Indicator Data'!O32="No data",IF((0.1284*LN('Indicator Data'!BA32)-0.4735)&gt;D$140,0,IF((0.1284*LN('Indicator Data'!BA32)-0.4735)&lt;D$139,10,(D$140-(0.1284*LN('Indicator Data'!BA32)-0.4735))/(D$140-D$139)*10)),IF('Indicator Data'!O32&gt;D$140,0,IF('Indicator Data'!O32&lt;D$139,10,(D$140-'Indicator Data'!O32)/(D$140-D$139)*10))),1)</f>
        <v>7.5</v>
      </c>
      <c r="E30" s="12">
        <f>IF('Indicator Data'!P32="No data","x",ROUND(IF('Indicator Data'!P32&gt;E$140,10,IF('Indicator Data'!P32&lt;E$139,0,10-(E$140-'Indicator Data'!P32)/(E$140-E$139)*10)),1))</f>
        <v>1.8</v>
      </c>
      <c r="F30" s="52">
        <f t="shared" si="0"/>
        <v>5.3</v>
      </c>
      <c r="G30" s="12">
        <f>IF('Indicator Data'!AG32="No data","x",ROUND(IF('Indicator Data'!AG32&gt;G$140,10,IF('Indicator Data'!AG32&lt;G$139,0,10-(G$140-'Indicator Data'!AG32)/(G$140-G$139)*10)),1))</f>
        <v>8.3000000000000007</v>
      </c>
      <c r="H30" s="12">
        <f>IF('Indicator Data'!AH32="No data","x",ROUND(IF('Indicator Data'!AH32&gt;H$140,10,IF('Indicator Data'!AH32&lt;H$139,0,10-(H$140-'Indicator Data'!AH32)/(H$140-H$139)*10)),1))</f>
        <v>2.7</v>
      </c>
      <c r="I30" s="52">
        <f t="shared" si="1"/>
        <v>5.5</v>
      </c>
      <c r="J30" s="35">
        <f>SUM('Indicator Data'!R32,SUM('Indicator Data'!S32:T32)*1000000)</f>
        <v>367079697.00000006</v>
      </c>
      <c r="K30" s="35">
        <f>J30/'Indicator Data'!BD32</f>
        <v>184.71677140903267</v>
      </c>
      <c r="L30" s="12">
        <f t="shared" si="2"/>
        <v>3.7</v>
      </c>
      <c r="M30" s="12">
        <f>IF('Indicator Data'!U32="No data","x",ROUND(IF('Indicator Data'!U32&gt;M$140,10,IF('Indicator Data'!U32&lt;M$139,0,10-(M$140-'Indicator Data'!U32)/(M$140-M$139)*10)),1))</f>
        <v>10</v>
      </c>
      <c r="N30" s="125">
        <f>'Indicator Data'!Q32/'Indicator Data'!BD32*1000000</f>
        <v>123.25383545004243</v>
      </c>
      <c r="O30" s="12">
        <f t="shared" si="3"/>
        <v>10</v>
      </c>
      <c r="P30" s="52">
        <f t="shared" si="4"/>
        <v>7.9</v>
      </c>
      <c r="Q30" s="45">
        <f t="shared" si="5"/>
        <v>6</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2.2999999999999998</v>
      </c>
      <c r="Y30" s="12">
        <f>IF('Indicator Data'!AF32="No data","x",ROUND(IF('Indicator Data'!AF32&gt;Y$140,10,IF('Indicator Data'!AF32&lt;Y$139,0,10-(Y$140-'Indicator Data'!AF32)/(Y$140-Y$139)*10)),1))</f>
        <v>2.5</v>
      </c>
      <c r="Z30" s="129">
        <f>IF('Indicator Data'!AC32="No data","x",'Indicator Data'!AC32/'Indicator Data'!$BB32*100000)</f>
        <v>0</v>
      </c>
      <c r="AA30" s="127">
        <f t="shared" si="9"/>
        <v>0</v>
      </c>
      <c r="AB30" s="129" t="str">
        <f>IF('Indicator Data'!AD32="No data","x",'Indicator Data'!AD32/'Indicator Data'!$BB32*100000)</f>
        <v>x</v>
      </c>
      <c r="AC30" s="127" t="str">
        <f t="shared" si="10"/>
        <v>x</v>
      </c>
      <c r="AD30" s="52">
        <f t="shared" si="11"/>
        <v>2.2000000000000002</v>
      </c>
      <c r="AE30" s="12">
        <f>IF('Indicator Data'!V32="No data","x",ROUND(IF('Indicator Data'!V32&gt;AE$140,10,IF('Indicator Data'!V32&lt;AE$139,0,10-(AE$140-'Indicator Data'!V32)/(AE$140-AE$139)*10)),1))</f>
        <v>4</v>
      </c>
      <c r="AF30" s="12">
        <f>IF('Indicator Data'!W32="No data","x",ROUND(IF('Indicator Data'!W32&gt;AF$140,10,IF('Indicator Data'!W32&lt;AF$139,0,10-(AF$140-'Indicator Data'!W32)/(AF$140-AF$139)*10)),1))</f>
        <v>1.4</v>
      </c>
      <c r="AG30" s="52">
        <f t="shared" si="12"/>
        <v>2.7</v>
      </c>
      <c r="AH30" s="12">
        <f>IF('Indicator Data'!AP32="No data","x",ROUND(IF('Indicator Data'!AP32&gt;AH$140,10,IF('Indicator Data'!AP32&lt;AH$139,0,10-(AH$140-'Indicator Data'!AP32)/(AH$140-AH$139)*10)),1))</f>
        <v>0.7</v>
      </c>
      <c r="AI30" s="12">
        <f>IF('Indicator Data'!AQ32="No data","x",ROUND(IF('Indicator Data'!AQ32&gt;AI$140,10,IF('Indicator Data'!AQ32&lt;AI$139,0,10-(AI$140-'Indicator Data'!AQ32)/(AI$140-AI$139)*10)),1))</f>
        <v>1.9</v>
      </c>
      <c r="AJ30" s="52">
        <f t="shared" si="13"/>
        <v>1.3</v>
      </c>
      <c r="AK30" s="35">
        <f>'Indicator Data'!AK32+'Indicator Data'!AJ32*0.5+'Indicator Data'!AI32*0.25</f>
        <v>0</v>
      </c>
      <c r="AL30" s="42">
        <f>AK30/'Indicator Data'!BB32</f>
        <v>0</v>
      </c>
      <c r="AM30" s="52">
        <f t="shared" si="14"/>
        <v>0</v>
      </c>
      <c r="AN30" s="42">
        <f>IF('Indicator Data'!AL32="No data","x",'Indicator Data'!AL32/'Indicator Data'!BB32)</f>
        <v>8.4216308817276053E-3</v>
      </c>
      <c r="AO30" s="12">
        <f t="shared" si="15"/>
        <v>0.4</v>
      </c>
      <c r="AP30" s="52">
        <f t="shared" si="16"/>
        <v>0.4</v>
      </c>
      <c r="AQ30" s="36">
        <f t="shared" si="17"/>
        <v>1.4</v>
      </c>
      <c r="AR30" s="55">
        <f t="shared" si="18"/>
        <v>0.7</v>
      </c>
      <c r="AU30" s="11">
        <v>1.9</v>
      </c>
    </row>
    <row r="31" spans="1:47" s="11" customFormat="1" x14ac:dyDescent="0.25">
      <c r="A31" s="11" t="s">
        <v>735</v>
      </c>
      <c r="B31" s="30" t="s">
        <v>6</v>
      </c>
      <c r="C31" s="30" t="s">
        <v>476</v>
      </c>
      <c r="D31" s="12">
        <f>ROUND(IF('Indicator Data'!O33="No data",IF((0.1284*LN('Indicator Data'!BA33)-0.4735)&gt;D$140,0,IF((0.1284*LN('Indicator Data'!BA33)-0.4735)&lt;D$139,10,(D$140-(0.1284*LN('Indicator Data'!BA33)-0.4735))/(D$140-D$139)*10)),IF('Indicator Data'!O33&gt;D$140,0,IF('Indicator Data'!O33&lt;D$139,10,(D$140-'Indicator Data'!O33)/(D$140-D$139)*10))),1)</f>
        <v>7.5</v>
      </c>
      <c r="E31" s="12">
        <f>IF('Indicator Data'!P33="No data","x",ROUND(IF('Indicator Data'!P33&gt;E$140,10,IF('Indicator Data'!P33&lt;E$139,0,10-(E$140-'Indicator Data'!P33)/(E$140-E$139)*10)),1))</f>
        <v>6.9</v>
      </c>
      <c r="F31" s="52">
        <f t="shared" si="0"/>
        <v>7.2</v>
      </c>
      <c r="G31" s="12">
        <f>IF('Indicator Data'!AG33="No data","x",ROUND(IF('Indicator Data'!AG33&gt;G$140,10,IF('Indicator Data'!AG33&lt;G$139,0,10-(G$140-'Indicator Data'!AG33)/(G$140-G$139)*10)),1))</f>
        <v>8.3000000000000007</v>
      </c>
      <c r="H31" s="12">
        <f>IF('Indicator Data'!AH33="No data","x",ROUND(IF('Indicator Data'!AH33&gt;H$140,10,IF('Indicator Data'!AH33&lt;H$139,0,10-(H$140-'Indicator Data'!AH33)/(H$140-H$139)*10)),1))</f>
        <v>2.7</v>
      </c>
      <c r="I31" s="52">
        <f t="shared" si="1"/>
        <v>5.5</v>
      </c>
      <c r="J31" s="35">
        <f>SUM('Indicator Data'!R33,SUM('Indicator Data'!S33:T33)*1000000)</f>
        <v>367079697.00000006</v>
      </c>
      <c r="K31" s="35">
        <f>J31/'Indicator Data'!BD33</f>
        <v>184.71677140903267</v>
      </c>
      <c r="L31" s="12">
        <f t="shared" si="2"/>
        <v>3.7</v>
      </c>
      <c r="M31" s="12">
        <f>IF('Indicator Data'!U33="No data","x",ROUND(IF('Indicator Data'!U33&gt;M$140,10,IF('Indicator Data'!U33&lt;M$139,0,10-(M$140-'Indicator Data'!U33)/(M$140-M$139)*10)),1))</f>
        <v>10</v>
      </c>
      <c r="N31" s="125">
        <f>'Indicator Data'!Q33/'Indicator Data'!BD33*1000000</f>
        <v>123.25383545004243</v>
      </c>
      <c r="O31" s="12">
        <f t="shared" si="3"/>
        <v>10</v>
      </c>
      <c r="P31" s="52">
        <f t="shared" si="4"/>
        <v>7.9</v>
      </c>
      <c r="Q31" s="45">
        <f t="shared" si="5"/>
        <v>7</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1</v>
      </c>
      <c r="X31" s="12">
        <f>IF('Indicator Data'!AA33="No data","x",ROUND(IF('Indicator Data'!AA33&gt;X$140,10,IF('Indicator Data'!AA33&lt;X$139,0,10-(X$140-'Indicator Data'!AA33)/(X$140-X$139)*10)),1))</f>
        <v>2.2999999999999998</v>
      </c>
      <c r="Y31" s="12">
        <f>IF('Indicator Data'!AF33="No data","x",ROUND(IF('Indicator Data'!AF33&gt;Y$140,10,IF('Indicator Data'!AF33&lt;Y$139,0,10-(Y$140-'Indicator Data'!AF33)/(Y$140-Y$139)*10)),1))</f>
        <v>2.5</v>
      </c>
      <c r="Z31" s="129">
        <f>IF('Indicator Data'!AC33="No data","x",'Indicator Data'!AC33/'Indicator Data'!$BB33*100000)</f>
        <v>0</v>
      </c>
      <c r="AA31" s="127">
        <f t="shared" si="9"/>
        <v>0</v>
      </c>
      <c r="AB31" s="129" t="str">
        <f>IF('Indicator Data'!AD33="No data","x",'Indicator Data'!AD33/'Indicator Data'!$BB33*100000)</f>
        <v>x</v>
      </c>
      <c r="AC31" s="127" t="str">
        <f t="shared" si="10"/>
        <v>x</v>
      </c>
      <c r="AD31" s="52">
        <f t="shared" si="11"/>
        <v>1.5</v>
      </c>
      <c r="AE31" s="12">
        <f>IF('Indicator Data'!V33="No data","x",ROUND(IF('Indicator Data'!V33&gt;AE$140,10,IF('Indicator Data'!V33&lt;AE$139,0,10-(AE$140-'Indicator Data'!V33)/(AE$140-AE$139)*10)),1))</f>
        <v>4</v>
      </c>
      <c r="AF31" s="12">
        <f>IF('Indicator Data'!W33="No data","x",ROUND(IF('Indicator Data'!W33&gt;AF$140,10,IF('Indicator Data'!W33&lt;AF$139,0,10-(AF$140-'Indicator Data'!W33)/(AF$140-AF$139)*10)),1))</f>
        <v>3</v>
      </c>
      <c r="AG31" s="52">
        <f t="shared" si="12"/>
        <v>3.5</v>
      </c>
      <c r="AH31" s="12">
        <f>IF('Indicator Data'!AP33="No data","x",ROUND(IF('Indicator Data'!AP33&gt;AH$140,10,IF('Indicator Data'!AP33&lt;AH$139,0,10-(AH$140-'Indicator Data'!AP33)/(AH$140-AH$139)*10)),1))</f>
        <v>4.0999999999999996</v>
      </c>
      <c r="AI31" s="12">
        <f>IF('Indicator Data'!AQ33="No data","x",ROUND(IF('Indicator Data'!AQ33&gt;AI$140,10,IF('Indicator Data'!AQ33&lt;AI$139,0,10-(AI$140-'Indicator Data'!AQ33)/(AI$140-AI$139)*10)),1))</f>
        <v>3.4</v>
      </c>
      <c r="AJ31" s="52">
        <f t="shared" si="13"/>
        <v>3.8</v>
      </c>
      <c r="AK31" s="35">
        <f>'Indicator Data'!AK33+'Indicator Data'!AJ33*0.5+'Indicator Data'!AI33*0.25</f>
        <v>0</v>
      </c>
      <c r="AL31" s="42">
        <f>AK31/'Indicator Data'!BB33</f>
        <v>0</v>
      </c>
      <c r="AM31" s="52">
        <f t="shared" si="14"/>
        <v>0</v>
      </c>
      <c r="AN31" s="42">
        <f>IF('Indicator Data'!AL33="No data","x",'Indicator Data'!AL33/'Indicator Data'!BB33)</f>
        <v>1.3207124852262863E-2</v>
      </c>
      <c r="AO31" s="12">
        <f t="shared" si="15"/>
        <v>0.7</v>
      </c>
      <c r="AP31" s="52">
        <f t="shared" si="16"/>
        <v>0.7</v>
      </c>
      <c r="AQ31" s="36">
        <f t="shared" si="17"/>
        <v>2</v>
      </c>
      <c r="AR31" s="55">
        <f t="shared" si="18"/>
        <v>1</v>
      </c>
      <c r="AU31" s="11">
        <v>2.7</v>
      </c>
    </row>
    <row r="32" spans="1:47" s="11" customFormat="1" x14ac:dyDescent="0.25">
      <c r="A32" s="11" t="s">
        <v>736</v>
      </c>
      <c r="B32" s="30" t="s">
        <v>6</v>
      </c>
      <c r="C32" s="30" t="s">
        <v>738</v>
      </c>
      <c r="D32" s="12">
        <f>ROUND(IF('Indicator Data'!O34="No data",IF((0.1284*LN('Indicator Data'!BA34)-0.4735)&gt;D$140,0,IF((0.1284*LN('Indicator Data'!BA34)-0.4735)&lt;D$139,10,(D$140-(0.1284*LN('Indicator Data'!BA34)-0.4735))/(D$140-D$139)*10)),IF('Indicator Data'!O34&gt;D$140,0,IF('Indicator Data'!O34&lt;D$139,10,(D$140-'Indicator Data'!O34)/(D$140-D$139)*10))),1)</f>
        <v>7.5</v>
      </c>
      <c r="E32" s="12">
        <f>IF('Indicator Data'!P34="No data","x",ROUND(IF('Indicator Data'!P34&gt;E$140,10,IF('Indicator Data'!P34&lt;E$139,0,10-(E$140-'Indicator Data'!P34)/(E$140-E$139)*10)),1))</f>
        <v>10</v>
      </c>
      <c r="F32" s="52">
        <f t="shared" si="0"/>
        <v>9.1</v>
      </c>
      <c r="G32" s="12">
        <f>IF('Indicator Data'!AG34="No data","x",ROUND(IF('Indicator Data'!AG34&gt;G$140,10,IF('Indicator Data'!AG34&lt;G$139,0,10-(G$140-'Indicator Data'!AG34)/(G$140-G$139)*10)),1))</f>
        <v>8.3000000000000007</v>
      </c>
      <c r="H32" s="12">
        <f>IF('Indicator Data'!AH34="No data","x",ROUND(IF('Indicator Data'!AH34&gt;H$140,10,IF('Indicator Data'!AH34&lt;H$139,0,10-(H$140-'Indicator Data'!AH34)/(H$140-H$139)*10)),1))</f>
        <v>2.7</v>
      </c>
      <c r="I32" s="52">
        <f t="shared" si="1"/>
        <v>5.5</v>
      </c>
      <c r="J32" s="35">
        <f>SUM('Indicator Data'!R34,SUM('Indicator Data'!S34:T34)*1000000)</f>
        <v>367079697.00000006</v>
      </c>
      <c r="K32" s="35">
        <f>J32/'Indicator Data'!BD34</f>
        <v>184.71677140903267</v>
      </c>
      <c r="L32" s="12">
        <f t="shared" si="2"/>
        <v>3.7</v>
      </c>
      <c r="M32" s="12">
        <f>IF('Indicator Data'!U34="No data","x",ROUND(IF('Indicator Data'!U34&gt;M$140,10,IF('Indicator Data'!U34&lt;M$139,0,10-(M$140-'Indicator Data'!U34)/(M$140-M$139)*10)),1))</f>
        <v>10</v>
      </c>
      <c r="N32" s="125">
        <f>'Indicator Data'!Q34/'Indicator Data'!BD34*1000000</f>
        <v>123.25383545004243</v>
      </c>
      <c r="O32" s="12">
        <f t="shared" si="3"/>
        <v>10</v>
      </c>
      <c r="P32" s="52">
        <f t="shared" si="4"/>
        <v>7.9</v>
      </c>
      <c r="Q32" s="45">
        <f t="shared" si="5"/>
        <v>7.9</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3.5</v>
      </c>
      <c r="X32" s="12">
        <f>IF('Indicator Data'!AA34="No data","x",ROUND(IF('Indicator Data'!AA34&gt;X$140,10,IF('Indicator Data'!AA34&lt;X$139,0,10-(X$140-'Indicator Data'!AA34)/(X$140-X$139)*10)),1))</f>
        <v>2.2999999999999998</v>
      </c>
      <c r="Y32" s="12">
        <f>IF('Indicator Data'!AF34="No data","x",ROUND(IF('Indicator Data'!AF34&gt;Y$140,10,IF('Indicator Data'!AF34&lt;Y$139,0,10-(Y$140-'Indicator Data'!AF34)/(Y$140-Y$139)*10)),1))</f>
        <v>2.5</v>
      </c>
      <c r="Z32" s="129">
        <f>IF('Indicator Data'!AC34="No data","x",'Indicator Data'!AC34/'Indicator Data'!$BB34*100000)</f>
        <v>0</v>
      </c>
      <c r="AA32" s="127">
        <f t="shared" si="9"/>
        <v>0</v>
      </c>
      <c r="AB32" s="129" t="str">
        <f>IF('Indicator Data'!AD34="No data","x",'Indicator Data'!AD34/'Indicator Data'!$BB34*100000)</f>
        <v>x</v>
      </c>
      <c r="AC32" s="127" t="str">
        <f t="shared" si="10"/>
        <v>x</v>
      </c>
      <c r="AD32" s="52">
        <f t="shared" si="11"/>
        <v>2.1</v>
      </c>
      <c r="AE32" s="12">
        <f>IF('Indicator Data'!V34="No data","x",ROUND(IF('Indicator Data'!V34&gt;AE$140,10,IF('Indicator Data'!V34&lt;AE$139,0,10-(AE$140-'Indicator Data'!V34)/(AE$140-AE$139)*10)),1))</f>
        <v>5.4</v>
      </c>
      <c r="AF32" s="12">
        <f>IF('Indicator Data'!W34="No data","x",ROUND(IF('Indicator Data'!W34&gt;AF$140,10,IF('Indicator Data'!W34&lt;AF$139,0,10-(AF$140-'Indicator Data'!W34)/(AF$140-AF$139)*10)),1))</f>
        <v>5.4</v>
      </c>
      <c r="AG32" s="52">
        <f t="shared" si="12"/>
        <v>5.4</v>
      </c>
      <c r="AH32" s="12">
        <f>IF('Indicator Data'!AP34="No data","x",ROUND(IF('Indicator Data'!AP34&gt;AH$140,10,IF('Indicator Data'!AP34&lt;AH$139,0,10-(AH$140-'Indicator Data'!AP34)/(AH$140-AH$139)*10)),1))</f>
        <v>4.8</v>
      </c>
      <c r="AI32" s="12">
        <f>IF('Indicator Data'!AQ34="No data","x",ROUND(IF('Indicator Data'!AQ34&gt;AI$140,10,IF('Indicator Data'!AQ34&lt;AI$139,0,10-(AI$140-'Indicator Data'!AQ34)/(AI$140-AI$139)*10)),1))</f>
        <v>4.8</v>
      </c>
      <c r="AJ32" s="52">
        <f t="shared" si="13"/>
        <v>4.8</v>
      </c>
      <c r="AK32" s="35">
        <f>'Indicator Data'!AK34+'Indicator Data'!AJ34*0.5+'Indicator Data'!AI34*0.25</f>
        <v>0</v>
      </c>
      <c r="AL32" s="42">
        <f>AK32/'Indicator Data'!BB34</f>
        <v>0</v>
      </c>
      <c r="AM32" s="52">
        <f t="shared" si="14"/>
        <v>0</v>
      </c>
      <c r="AN32" s="42">
        <f>IF('Indicator Data'!AL34="No data","x",'Indicator Data'!AL34/'Indicator Data'!BB34)</f>
        <v>0.11542184007270749</v>
      </c>
      <c r="AO32" s="12">
        <f t="shared" si="15"/>
        <v>5.8</v>
      </c>
      <c r="AP32" s="52">
        <f t="shared" si="16"/>
        <v>5.8</v>
      </c>
      <c r="AQ32" s="36">
        <f t="shared" si="17"/>
        <v>3.9</v>
      </c>
      <c r="AR32" s="55">
        <f t="shared" si="18"/>
        <v>2.2000000000000002</v>
      </c>
      <c r="AU32" s="11">
        <v>2.8</v>
      </c>
    </row>
    <row r="33" spans="1:47" s="11" customFormat="1" x14ac:dyDescent="0.25">
      <c r="A33" s="11" t="s">
        <v>733</v>
      </c>
      <c r="B33" s="30" t="s">
        <v>6</v>
      </c>
      <c r="C33" s="30" t="s">
        <v>474</v>
      </c>
      <c r="D33" s="12">
        <f>ROUND(IF('Indicator Data'!O35="No data",IF((0.1284*LN('Indicator Data'!BA35)-0.4735)&gt;D$140,0,IF((0.1284*LN('Indicator Data'!BA35)-0.4735)&lt;D$139,10,(D$140-(0.1284*LN('Indicator Data'!BA35)-0.4735))/(D$140-D$139)*10)),IF('Indicator Data'!O35&gt;D$140,0,IF('Indicator Data'!O35&lt;D$139,10,(D$140-'Indicator Data'!O35)/(D$140-D$139)*10))),1)</f>
        <v>7.5</v>
      </c>
      <c r="E33" s="12">
        <f>IF('Indicator Data'!P35="No data","x",ROUND(IF('Indicator Data'!P35&gt;E$140,10,IF('Indicator Data'!P35&lt;E$139,0,10-(E$140-'Indicator Data'!P35)/(E$140-E$139)*10)),1))</f>
        <v>6.1</v>
      </c>
      <c r="F33" s="52">
        <f t="shared" si="0"/>
        <v>6.9</v>
      </c>
      <c r="G33" s="12">
        <f>IF('Indicator Data'!AG35="No data","x",ROUND(IF('Indicator Data'!AG35&gt;G$140,10,IF('Indicator Data'!AG35&lt;G$139,0,10-(G$140-'Indicator Data'!AG35)/(G$140-G$139)*10)),1))</f>
        <v>8.3000000000000007</v>
      </c>
      <c r="H33" s="12">
        <f>IF('Indicator Data'!AH35="No data","x",ROUND(IF('Indicator Data'!AH35&gt;H$140,10,IF('Indicator Data'!AH35&lt;H$139,0,10-(H$140-'Indicator Data'!AH35)/(H$140-H$139)*10)),1))</f>
        <v>2.7</v>
      </c>
      <c r="I33" s="52">
        <f t="shared" si="1"/>
        <v>5.5</v>
      </c>
      <c r="J33" s="35">
        <f>SUM('Indicator Data'!R35,SUM('Indicator Data'!S35:T35)*1000000)</f>
        <v>367079697.00000006</v>
      </c>
      <c r="K33" s="35">
        <f>J33/'Indicator Data'!BD35</f>
        <v>184.71677140903267</v>
      </c>
      <c r="L33" s="12">
        <f t="shared" si="2"/>
        <v>3.7</v>
      </c>
      <c r="M33" s="12">
        <f>IF('Indicator Data'!U35="No data","x",ROUND(IF('Indicator Data'!U35&gt;M$140,10,IF('Indicator Data'!U35&lt;M$139,0,10-(M$140-'Indicator Data'!U35)/(M$140-M$139)*10)),1))</f>
        <v>10</v>
      </c>
      <c r="N33" s="125">
        <f>'Indicator Data'!Q35/'Indicator Data'!BD35*1000000</f>
        <v>123.25383545004243</v>
      </c>
      <c r="O33" s="12">
        <f t="shared" si="3"/>
        <v>10</v>
      </c>
      <c r="P33" s="52">
        <f t="shared" si="4"/>
        <v>7.9</v>
      </c>
      <c r="Q33" s="45">
        <f t="shared" si="5"/>
        <v>6.8</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0.4</v>
      </c>
      <c r="X33" s="12">
        <f>IF('Indicator Data'!AA35="No data","x",ROUND(IF('Indicator Data'!AA35&gt;X$140,10,IF('Indicator Data'!AA35&lt;X$139,0,10-(X$140-'Indicator Data'!AA35)/(X$140-X$139)*10)),1))</f>
        <v>2.2999999999999998</v>
      </c>
      <c r="Y33" s="12">
        <f>IF('Indicator Data'!AF35="No data","x",ROUND(IF('Indicator Data'!AF35&gt;Y$140,10,IF('Indicator Data'!AF35&lt;Y$139,0,10-(Y$140-'Indicator Data'!AF35)/(Y$140-Y$139)*10)),1))</f>
        <v>2.5</v>
      </c>
      <c r="Z33" s="129">
        <f>IF('Indicator Data'!AC35="No data","x",'Indicator Data'!AC35/'Indicator Data'!$BB35*100000)</f>
        <v>0</v>
      </c>
      <c r="AA33" s="127">
        <f t="shared" si="9"/>
        <v>0</v>
      </c>
      <c r="AB33" s="129" t="str">
        <f>IF('Indicator Data'!AD35="No data","x",'Indicator Data'!AD35/'Indicator Data'!$BB35*100000)</f>
        <v>x</v>
      </c>
      <c r="AC33" s="127" t="str">
        <f t="shared" si="10"/>
        <v>x</v>
      </c>
      <c r="AD33" s="52">
        <f t="shared" si="11"/>
        <v>1.3</v>
      </c>
      <c r="AE33" s="12">
        <f>IF('Indicator Data'!V35="No data","x",ROUND(IF('Indicator Data'!V35&gt;AE$140,10,IF('Indicator Data'!V35&lt;AE$139,0,10-(AE$140-'Indicator Data'!V35)/(AE$140-AE$139)*10)),1))</f>
        <v>4.8</v>
      </c>
      <c r="AF33" s="12">
        <f>IF('Indicator Data'!W35="No data","x",ROUND(IF('Indicator Data'!W35&gt;AF$140,10,IF('Indicator Data'!W35&lt;AF$139,0,10-(AF$140-'Indicator Data'!W35)/(AF$140-AF$139)*10)),1))</f>
        <v>3.5</v>
      </c>
      <c r="AG33" s="52">
        <f t="shared" si="12"/>
        <v>4.2</v>
      </c>
      <c r="AH33" s="12">
        <f>IF('Indicator Data'!AP35="No data","x",ROUND(IF('Indicator Data'!AP35&gt;AH$140,10,IF('Indicator Data'!AP35&lt;AH$139,0,10-(AH$140-'Indicator Data'!AP35)/(AH$140-AH$139)*10)),1))</f>
        <v>0</v>
      </c>
      <c r="AI33" s="12">
        <f>IF('Indicator Data'!AQ35="No data","x",ROUND(IF('Indicator Data'!AQ35&gt;AI$140,10,IF('Indicator Data'!AQ35&lt;AI$139,0,10-(AI$140-'Indicator Data'!AQ35)/(AI$140-AI$139)*10)),1))</f>
        <v>2.7</v>
      </c>
      <c r="AJ33" s="52">
        <f t="shared" si="13"/>
        <v>1.4</v>
      </c>
      <c r="AK33" s="35">
        <f>'Indicator Data'!AK35+'Indicator Data'!AJ35*0.5+'Indicator Data'!AI35*0.25</f>
        <v>0</v>
      </c>
      <c r="AL33" s="42">
        <f>AK33/'Indicator Data'!BB35</f>
        <v>0</v>
      </c>
      <c r="AM33" s="52">
        <f t="shared" si="14"/>
        <v>0</v>
      </c>
      <c r="AN33" s="42">
        <f>IF('Indicator Data'!AL35="No data","x",'Indicator Data'!AL35/'Indicator Data'!BB35)</f>
        <v>7.4548460982570466E-2</v>
      </c>
      <c r="AO33" s="12">
        <f t="shared" si="15"/>
        <v>3.7</v>
      </c>
      <c r="AP33" s="52">
        <f t="shared" si="16"/>
        <v>3.7</v>
      </c>
      <c r="AQ33" s="36">
        <f t="shared" si="17"/>
        <v>2.2999999999999998</v>
      </c>
      <c r="AR33" s="55">
        <f t="shared" si="18"/>
        <v>1.2</v>
      </c>
      <c r="AU33" s="11">
        <v>2.5</v>
      </c>
    </row>
    <row r="34" spans="1:47" s="11" customFormat="1" x14ac:dyDescent="0.25">
      <c r="A34" s="11" t="s">
        <v>359</v>
      </c>
      <c r="B34" s="30" t="s">
        <v>8</v>
      </c>
      <c r="C34" s="30" t="s">
        <v>487</v>
      </c>
      <c r="D34" s="12">
        <f>ROUND(IF('Indicator Data'!O36="No data",IF((0.1284*LN('Indicator Data'!BA36)-0.4735)&gt;D$140,0,IF((0.1284*LN('Indicator Data'!BA36)-0.4735)&lt;D$139,10,(D$140-(0.1284*LN('Indicator Data'!BA36)-0.4735))/(D$140-D$139)*10)),IF('Indicator Data'!O36&gt;D$140,0,IF('Indicator Data'!O36&lt;D$139,10,(D$140-'Indicator Data'!O36)/(D$140-D$139)*10))),1)</f>
        <v>8</v>
      </c>
      <c r="E34" s="12">
        <f>IF('Indicator Data'!P36="No data","x",ROUND(IF('Indicator Data'!P36&gt;E$140,10,IF('Indicator Data'!P36&lt;E$139,0,10-(E$140-'Indicator Data'!P36)/(E$140-E$139)*10)),1))</f>
        <v>1.8</v>
      </c>
      <c r="F34" s="52">
        <f t="shared" si="0"/>
        <v>5.7</v>
      </c>
      <c r="G34" s="12">
        <f>IF('Indicator Data'!AG36="No data","x",ROUND(IF('Indicator Data'!AG36&gt;G$140,10,IF('Indicator Data'!AG36&lt;G$139,0,10-(G$140-'Indicator Data'!AG36)/(G$140-G$139)*10)),1))</f>
        <v>9</v>
      </c>
      <c r="H34" s="12">
        <f>IF('Indicator Data'!AH36="No data","x",ROUND(IF('Indicator Data'!AH36&gt;H$140,10,IF('Indicator Data'!AH36&lt;H$139,0,10-(H$140-'Indicator Data'!AH36)/(H$140-H$139)*10)),1))</f>
        <v>1.3</v>
      </c>
      <c r="I34" s="52">
        <f t="shared" si="1"/>
        <v>5.2</v>
      </c>
      <c r="J34" s="35">
        <f>SUM('Indicator Data'!R36,SUM('Indicator Data'!S36:T36)*1000000)</f>
        <v>3340187766</v>
      </c>
      <c r="K34" s="35">
        <f>J34/'Indicator Data'!BD36</f>
        <v>176.96359025165563</v>
      </c>
      <c r="L34" s="12">
        <f t="shared" si="2"/>
        <v>3.5</v>
      </c>
      <c r="M34" s="12">
        <f>IF('Indicator Data'!U36="No data","x",ROUND(IF('Indicator Data'!U36&gt;M$140,10,IF('Indicator Data'!U36&lt;M$139,0,10-(M$140-'Indicator Data'!U36)/(M$140-M$139)*10)),1))</f>
        <v>6</v>
      </c>
      <c r="N34" s="125">
        <f>'Indicator Data'!Q36/'Indicator Data'!BD36*1000000</f>
        <v>46.863502974304637</v>
      </c>
      <c r="O34" s="12">
        <f t="shared" si="3"/>
        <v>4.7</v>
      </c>
      <c r="P34" s="52">
        <f t="shared" si="4"/>
        <v>4.7</v>
      </c>
      <c r="Q34" s="45">
        <f t="shared" si="5"/>
        <v>5.3</v>
      </c>
      <c r="R34" s="35">
        <f>IF(AND('Indicator Data'!AM36="No data",'Indicator Data'!AN36="No data"),0,SUM('Indicator Data'!AM36:AO36))</f>
        <v>4237</v>
      </c>
      <c r="S34" s="12">
        <f t="shared" si="6"/>
        <v>2.1</v>
      </c>
      <c r="T34" s="41">
        <f>R34/'Indicator Data'!$BB36</f>
        <v>1.8014853572032425E-3</v>
      </c>
      <c r="U34" s="12">
        <f t="shared" si="7"/>
        <v>3.7</v>
      </c>
      <c r="V34" s="13">
        <f t="shared" si="8"/>
        <v>2.9</v>
      </c>
      <c r="W34" s="12">
        <f>IF('Indicator Data'!AB36="No data","x",ROUND(IF('Indicator Data'!AB36&gt;W$140,10,IF('Indicator Data'!AB36&lt;W$139,0,10-(W$140-'Indicator Data'!AB36)/(W$140-W$139)*10)),1))</f>
        <v>3.4</v>
      </c>
      <c r="X34" s="12">
        <f>IF('Indicator Data'!AA36="No data","x",ROUND(IF('Indicator Data'!AA36&gt;X$140,10,IF('Indicator Data'!AA36&lt;X$139,0,10-(X$140-'Indicator Data'!AA36)/(X$140-X$139)*10)),1))</f>
        <v>1.7</v>
      </c>
      <c r="Y34" s="12">
        <f>IF('Indicator Data'!AF36="No data","x",ROUND(IF('Indicator Data'!AF36&gt;Y$140,10,IF('Indicator Data'!AF36&lt;Y$139,0,10-(Y$140-'Indicator Data'!AF36)/(Y$140-Y$139)*10)),1))</f>
        <v>10</v>
      </c>
      <c r="Z34" s="129">
        <f>IF('Indicator Data'!AC36="No data","x",'Indicator Data'!AC36/'Indicator Data'!$BB36*100000)</f>
        <v>0</v>
      </c>
      <c r="AA34" s="127">
        <f t="shared" si="9"/>
        <v>0</v>
      </c>
      <c r="AB34" s="129">
        <f>IF('Indicator Data'!AD36="No data","x",'Indicator Data'!AD36/'Indicator Data'!$BB36*100000)</f>
        <v>0</v>
      </c>
      <c r="AC34" s="127">
        <f t="shared" si="10"/>
        <v>0</v>
      </c>
      <c r="AD34" s="52">
        <f t="shared" si="11"/>
        <v>3</v>
      </c>
      <c r="AE34" s="12">
        <f>IF('Indicator Data'!V36="No data","x",ROUND(IF('Indicator Data'!V36&gt;AE$140,10,IF('Indicator Data'!V36&lt;AE$139,0,10-(AE$140-'Indicator Data'!V36)/(AE$140-AE$139)*10)),1))</f>
        <v>2.2999999999999998</v>
      </c>
      <c r="AF34" s="12">
        <f>IF('Indicator Data'!W36="No data","x",ROUND(IF('Indicator Data'!W36&gt;AF$140,10,IF('Indicator Data'!W36&lt;AF$139,0,10-(AF$140-'Indicator Data'!W36)/(AF$140-AF$139)*10)),1))</f>
        <v>3</v>
      </c>
      <c r="AG34" s="52">
        <f t="shared" si="12"/>
        <v>2.7</v>
      </c>
      <c r="AH34" s="12">
        <f>IF('Indicator Data'!AP36="No data","x",ROUND(IF('Indicator Data'!AP36&gt;AH$140,10,IF('Indicator Data'!AP36&lt;AH$139,0,10-(AH$140-'Indicator Data'!AP36)/(AH$140-AH$139)*10)),1))</f>
        <v>5.5</v>
      </c>
      <c r="AI34" s="12">
        <f>IF('Indicator Data'!AQ36="No data","x",ROUND(IF('Indicator Data'!AQ36&gt;AI$140,10,IF('Indicator Data'!AQ36&lt;AI$139,0,10-(AI$140-'Indicator Data'!AQ36)/(AI$140-AI$139)*10)),1))</f>
        <v>0</v>
      </c>
      <c r="AJ34" s="52">
        <f t="shared" si="13"/>
        <v>2.8</v>
      </c>
      <c r="AK34" s="35">
        <f>'Indicator Data'!AK36+'Indicator Data'!AJ36*0.5+'Indicator Data'!AI36*0.25</f>
        <v>364.60579351668781</v>
      </c>
      <c r="AL34" s="42">
        <f>AK34/'Indicator Data'!BB36</f>
        <v>1.5502289312527309E-4</v>
      </c>
      <c r="AM34" s="52">
        <f t="shared" si="14"/>
        <v>0</v>
      </c>
      <c r="AN34" s="42">
        <f>IF('Indicator Data'!AL36="No data","x",'Indicator Data'!AL36/'Indicator Data'!BB36)</f>
        <v>4.4001524327876686E-3</v>
      </c>
      <c r="AO34" s="12">
        <f t="shared" si="15"/>
        <v>0.2</v>
      </c>
      <c r="AP34" s="52">
        <f t="shared" si="16"/>
        <v>0.2</v>
      </c>
      <c r="AQ34" s="36">
        <f t="shared" si="17"/>
        <v>1.8</v>
      </c>
      <c r="AR34" s="55">
        <f t="shared" si="18"/>
        <v>2.4</v>
      </c>
      <c r="AU34" s="11">
        <v>1.9</v>
      </c>
    </row>
    <row r="35" spans="1:47" s="11" customFormat="1" x14ac:dyDescent="0.25">
      <c r="A35" s="11" t="s">
        <v>357</v>
      </c>
      <c r="B35" s="30" t="s">
        <v>8</v>
      </c>
      <c r="C35" s="30" t="s">
        <v>485</v>
      </c>
      <c r="D35" s="12">
        <f>ROUND(IF('Indicator Data'!O37="No data",IF((0.1284*LN('Indicator Data'!BA37)-0.4735)&gt;D$140,0,IF((0.1284*LN('Indicator Data'!BA37)-0.4735)&lt;D$139,10,(D$140-(0.1284*LN('Indicator Data'!BA37)-0.4735))/(D$140-D$139)*10)),IF('Indicator Data'!O37&gt;D$140,0,IF('Indicator Data'!O37&lt;D$139,10,(D$140-'Indicator Data'!O37)/(D$140-D$139)*10))),1)</f>
        <v>8</v>
      </c>
      <c r="E35" s="12">
        <f>IF('Indicator Data'!P37="No data","x",ROUND(IF('Indicator Data'!P37&gt;E$140,10,IF('Indicator Data'!P37&lt;E$139,0,10-(E$140-'Indicator Data'!P37)/(E$140-E$139)*10)),1))</f>
        <v>10</v>
      </c>
      <c r="F35" s="52">
        <f t="shared" si="0"/>
        <v>9.3000000000000007</v>
      </c>
      <c r="G35" s="12">
        <f>IF('Indicator Data'!AG37="No data","x",ROUND(IF('Indicator Data'!AG37&gt;G$140,10,IF('Indicator Data'!AG37&lt;G$139,0,10-(G$140-'Indicator Data'!AG37)/(G$140-G$139)*10)),1))</f>
        <v>9</v>
      </c>
      <c r="H35" s="12">
        <f>IF('Indicator Data'!AH37="No data","x",ROUND(IF('Indicator Data'!AH37&gt;H$140,10,IF('Indicator Data'!AH37&lt;H$139,0,10-(H$140-'Indicator Data'!AH37)/(H$140-H$139)*10)),1))</f>
        <v>0.3</v>
      </c>
      <c r="I35" s="52">
        <f t="shared" si="1"/>
        <v>4.7</v>
      </c>
      <c r="J35" s="35">
        <f>SUM('Indicator Data'!R37,SUM('Indicator Data'!S37:T37)*1000000)</f>
        <v>3340187766</v>
      </c>
      <c r="K35" s="35">
        <f>J35/'Indicator Data'!BD37</f>
        <v>176.96359025165563</v>
      </c>
      <c r="L35" s="12">
        <f t="shared" si="2"/>
        <v>3.5</v>
      </c>
      <c r="M35" s="12">
        <f>IF('Indicator Data'!U37="No data","x",ROUND(IF('Indicator Data'!U37&gt;M$140,10,IF('Indicator Data'!U37&lt;M$139,0,10-(M$140-'Indicator Data'!U37)/(M$140-M$139)*10)),1))</f>
        <v>6</v>
      </c>
      <c r="N35" s="125">
        <f>'Indicator Data'!Q37/'Indicator Data'!BD37*1000000</f>
        <v>46.863502974304637</v>
      </c>
      <c r="O35" s="12">
        <f t="shared" si="3"/>
        <v>4.7</v>
      </c>
      <c r="P35" s="52">
        <f t="shared" si="4"/>
        <v>4.7</v>
      </c>
      <c r="Q35" s="45">
        <f t="shared" si="5"/>
        <v>7</v>
      </c>
      <c r="R35" s="35">
        <f>IF(AND('Indicator Data'!AM37="No data",'Indicator Data'!AN37="No data"),0,SUM('Indicator Data'!AM37:AO37))</f>
        <v>77377</v>
      </c>
      <c r="S35" s="12">
        <f t="shared" si="6"/>
        <v>6.3</v>
      </c>
      <c r="T35" s="41">
        <f>R35/'Indicator Data'!$BB37</f>
        <v>0.1098266595281065</v>
      </c>
      <c r="U35" s="12">
        <f t="shared" si="7"/>
        <v>10</v>
      </c>
      <c r="V35" s="13">
        <f t="shared" si="8"/>
        <v>8.1999999999999993</v>
      </c>
      <c r="W35" s="12" t="str">
        <f>IF('Indicator Data'!AB37="No data","x",ROUND(IF('Indicator Data'!AB37&gt;W$140,10,IF('Indicator Data'!AB37&lt;W$139,0,10-(W$140-'Indicator Data'!AB37)/(W$140-W$139)*10)),1))</f>
        <v>x</v>
      </c>
      <c r="X35" s="12">
        <f>IF('Indicator Data'!AA37="No data","x",ROUND(IF('Indicator Data'!AA37&gt;X$140,10,IF('Indicator Data'!AA37&lt;X$139,0,10-(X$140-'Indicator Data'!AA37)/(X$140-X$139)*10)),1))</f>
        <v>1.7</v>
      </c>
      <c r="Y35" s="12">
        <f>IF('Indicator Data'!AF37="No data","x",ROUND(IF('Indicator Data'!AF37&gt;Y$140,10,IF('Indicator Data'!AF37&lt;Y$139,0,10-(Y$140-'Indicator Data'!AF37)/(Y$140-Y$139)*10)),1))</f>
        <v>10</v>
      </c>
      <c r="Z35" s="129">
        <f>IF('Indicator Data'!AC37="No data","x",'Indicator Data'!AC37/'Indicator Data'!$BB37*100000)</f>
        <v>0</v>
      </c>
      <c r="AA35" s="127">
        <f t="shared" si="9"/>
        <v>0</v>
      </c>
      <c r="AB35" s="129">
        <f>IF('Indicator Data'!AD37="No data","x",'Indicator Data'!AD37/'Indicator Data'!$BB37*100000)</f>
        <v>0.42581125991485774</v>
      </c>
      <c r="AC35" s="127">
        <f t="shared" si="10"/>
        <v>5.4</v>
      </c>
      <c r="AD35" s="52">
        <f t="shared" si="11"/>
        <v>4.3</v>
      </c>
      <c r="AE35" s="12">
        <f>IF('Indicator Data'!V37="No data","x",ROUND(IF('Indicator Data'!V37&gt;AE$140,10,IF('Indicator Data'!V37&lt;AE$139,0,10-(AE$140-'Indicator Data'!V37)/(AE$140-AE$139)*10)),1))</f>
        <v>5.3</v>
      </c>
      <c r="AF35" s="12">
        <f>IF('Indicator Data'!W37="No data","x",ROUND(IF('Indicator Data'!W37&gt;AF$140,10,IF('Indicator Data'!W37&lt;AF$139,0,10-(AF$140-'Indicator Data'!W37)/(AF$140-AF$139)*10)),1))</f>
        <v>4.5</v>
      </c>
      <c r="AG35" s="52">
        <f t="shared" si="12"/>
        <v>4.9000000000000004</v>
      </c>
      <c r="AH35" s="12">
        <f>IF('Indicator Data'!AP37="No data","x",ROUND(IF('Indicator Data'!AP37&gt;AH$140,10,IF('Indicator Data'!AP37&lt;AH$139,0,10-(AH$140-'Indicator Data'!AP37)/(AH$140-AH$139)*10)),1))</f>
        <v>8.9</v>
      </c>
      <c r="AI35" s="12">
        <f>IF('Indicator Data'!AQ37="No data","x",ROUND(IF('Indicator Data'!AQ37&gt;AI$140,10,IF('Indicator Data'!AQ37&lt;AI$139,0,10-(AI$140-'Indicator Data'!AQ37)/(AI$140-AI$139)*10)),1))</f>
        <v>0.5</v>
      </c>
      <c r="AJ35" s="52">
        <f t="shared" si="13"/>
        <v>4.7</v>
      </c>
      <c r="AK35" s="35">
        <f>'Indicator Data'!AK37+'Indicator Data'!AJ37*0.5+'Indicator Data'!AI37*0.25</f>
        <v>963.90796120883419</v>
      </c>
      <c r="AL35" s="42">
        <f>AK35/'Indicator Data'!BB37</f>
        <v>1.3681428780143185E-3</v>
      </c>
      <c r="AM35" s="52">
        <f t="shared" si="14"/>
        <v>0.1</v>
      </c>
      <c r="AN35" s="42">
        <f>IF('Indicator Data'!AL37="No data","x",'Indicator Data'!AL37/'Indicator Data'!BB37)</f>
        <v>0.11800745900326007</v>
      </c>
      <c r="AO35" s="12">
        <f t="shared" si="15"/>
        <v>5.9</v>
      </c>
      <c r="AP35" s="52">
        <f t="shared" si="16"/>
        <v>5.9</v>
      </c>
      <c r="AQ35" s="36">
        <f t="shared" si="17"/>
        <v>4.2</v>
      </c>
      <c r="AR35" s="55">
        <f t="shared" si="18"/>
        <v>6.6</v>
      </c>
      <c r="AU35" s="11">
        <v>3.5</v>
      </c>
    </row>
    <row r="36" spans="1:47" s="11" customFormat="1" x14ac:dyDescent="0.25">
      <c r="A36" s="11" t="s">
        <v>351</v>
      </c>
      <c r="B36" s="30" t="s">
        <v>8</v>
      </c>
      <c r="C36" s="30" t="s">
        <v>479</v>
      </c>
      <c r="D36" s="12">
        <f>ROUND(IF('Indicator Data'!O38="No data",IF((0.1284*LN('Indicator Data'!BA38)-0.4735)&gt;D$140,0,IF((0.1284*LN('Indicator Data'!BA38)-0.4735)&lt;D$139,10,(D$140-(0.1284*LN('Indicator Data'!BA38)-0.4735))/(D$140-D$139)*10)),IF('Indicator Data'!O38&gt;D$140,0,IF('Indicator Data'!O38&lt;D$139,10,(D$140-'Indicator Data'!O38)/(D$140-D$139)*10))),1)</f>
        <v>8</v>
      </c>
      <c r="E36" s="12">
        <f>IF('Indicator Data'!P38="No data","x",ROUND(IF('Indicator Data'!P38&gt;E$140,10,IF('Indicator Data'!P38&lt;E$139,0,10-(E$140-'Indicator Data'!P38)/(E$140-E$139)*10)),1))</f>
        <v>9.1999999999999993</v>
      </c>
      <c r="F36" s="52">
        <f t="shared" si="0"/>
        <v>8.6999999999999993</v>
      </c>
      <c r="G36" s="12">
        <f>IF('Indicator Data'!AG38="No data","x",ROUND(IF('Indicator Data'!AG38&gt;G$140,10,IF('Indicator Data'!AG38&lt;G$139,0,10-(G$140-'Indicator Data'!AG38)/(G$140-G$139)*10)),1))</f>
        <v>9</v>
      </c>
      <c r="H36" s="12">
        <f>IF('Indicator Data'!AH38="No data","x",ROUND(IF('Indicator Data'!AH38&gt;H$140,10,IF('Indicator Data'!AH38&lt;H$139,0,10-(H$140-'Indicator Data'!AH38)/(H$140-H$139)*10)),1))</f>
        <v>1.8</v>
      </c>
      <c r="I36" s="52">
        <f t="shared" si="1"/>
        <v>5.4</v>
      </c>
      <c r="J36" s="35">
        <f>SUM('Indicator Data'!R38,SUM('Indicator Data'!S38:T38)*1000000)</f>
        <v>3340187766</v>
      </c>
      <c r="K36" s="35">
        <f>J36/'Indicator Data'!BD38</f>
        <v>176.96359025165563</v>
      </c>
      <c r="L36" s="12">
        <f t="shared" si="2"/>
        <v>3.5</v>
      </c>
      <c r="M36" s="12">
        <f>IF('Indicator Data'!U38="No data","x",ROUND(IF('Indicator Data'!U38&gt;M$140,10,IF('Indicator Data'!U38&lt;M$139,0,10-(M$140-'Indicator Data'!U38)/(M$140-M$139)*10)),1))</f>
        <v>6</v>
      </c>
      <c r="N36" s="125">
        <f>'Indicator Data'!Q38/'Indicator Data'!BD38*1000000</f>
        <v>46.863502974304637</v>
      </c>
      <c r="O36" s="12">
        <f t="shared" si="3"/>
        <v>4.7</v>
      </c>
      <c r="P36" s="52">
        <f t="shared" si="4"/>
        <v>4.7</v>
      </c>
      <c r="Q36" s="45">
        <f t="shared" si="5"/>
        <v>6.9</v>
      </c>
      <c r="R36" s="35">
        <f>IF(AND('Indicator Data'!AM38="No data",'Indicator Data'!AN38="No data"),0,SUM('Indicator Data'!AM38:AO38))</f>
        <v>16325</v>
      </c>
      <c r="S36" s="12">
        <f t="shared" si="6"/>
        <v>4</v>
      </c>
      <c r="T36" s="41">
        <f>R36/'Indicator Data'!$BB38</f>
        <v>6.3030471427458403E-3</v>
      </c>
      <c r="U36" s="12">
        <f t="shared" si="7"/>
        <v>5</v>
      </c>
      <c r="V36" s="13">
        <f t="shared" si="8"/>
        <v>4.5</v>
      </c>
      <c r="W36" s="12">
        <f>IF('Indicator Data'!AB38="No data","x",ROUND(IF('Indicator Data'!AB38&gt;W$140,10,IF('Indicator Data'!AB38&lt;W$139,0,10-(W$140-'Indicator Data'!AB38)/(W$140-W$139)*10)),1))</f>
        <v>2.2000000000000002</v>
      </c>
      <c r="X36" s="12">
        <f>IF('Indicator Data'!AA38="No data","x",ROUND(IF('Indicator Data'!AA38&gt;X$140,10,IF('Indicator Data'!AA38&lt;X$139,0,10-(X$140-'Indicator Data'!AA38)/(X$140-X$139)*10)),1))</f>
        <v>1.7</v>
      </c>
      <c r="Y36" s="12">
        <f>IF('Indicator Data'!AF38="No data","x",ROUND(IF('Indicator Data'!AF38&gt;Y$140,10,IF('Indicator Data'!AF38&lt;Y$139,0,10-(Y$140-'Indicator Data'!AF38)/(Y$140-Y$139)*10)),1))</f>
        <v>10</v>
      </c>
      <c r="Z36" s="129">
        <f>IF('Indicator Data'!AC38="No data","x",'Indicator Data'!AC38/'Indicator Data'!$BB38*100000)</f>
        <v>0</v>
      </c>
      <c r="AA36" s="127">
        <f t="shared" si="9"/>
        <v>0</v>
      </c>
      <c r="AB36" s="129">
        <f>IF('Indicator Data'!AD38="No data","x",'Indicator Data'!AD38/'Indicator Data'!$BB38*100000)</f>
        <v>0</v>
      </c>
      <c r="AC36" s="127">
        <f t="shared" si="10"/>
        <v>0</v>
      </c>
      <c r="AD36" s="52">
        <f t="shared" si="11"/>
        <v>2.8</v>
      </c>
      <c r="AE36" s="12">
        <f>IF('Indicator Data'!V38="No data","x",ROUND(IF('Indicator Data'!V38&gt;AE$140,10,IF('Indicator Data'!V38&lt;AE$139,0,10-(AE$140-'Indicator Data'!V38)/(AE$140-AE$139)*10)),1))</f>
        <v>7.5</v>
      </c>
      <c r="AF36" s="12">
        <f>IF('Indicator Data'!W38="No data","x",ROUND(IF('Indicator Data'!W38&gt;AF$140,10,IF('Indicator Data'!W38&lt;AF$139,0,10-(AF$140-'Indicator Data'!W38)/(AF$140-AF$139)*10)),1))</f>
        <v>4.3</v>
      </c>
      <c r="AG36" s="52">
        <f t="shared" si="12"/>
        <v>5.9</v>
      </c>
      <c r="AH36" s="12">
        <f>IF('Indicator Data'!AP38="No data","x",ROUND(IF('Indicator Data'!AP38&gt;AH$140,10,IF('Indicator Data'!AP38&lt;AH$139,0,10-(AH$140-'Indicator Data'!AP38)/(AH$140-AH$139)*10)),1))</f>
        <v>4.2</v>
      </c>
      <c r="AI36" s="12">
        <f>IF('Indicator Data'!AQ38="No data","x",ROUND(IF('Indicator Data'!AQ38&gt;AI$140,10,IF('Indicator Data'!AQ38&lt;AI$139,0,10-(AI$140-'Indicator Data'!AQ38)/(AI$140-AI$139)*10)),1))</f>
        <v>0.9</v>
      </c>
      <c r="AJ36" s="52">
        <f t="shared" si="13"/>
        <v>2.6</v>
      </c>
      <c r="AK36" s="35">
        <f>'Indicator Data'!AK38+'Indicator Data'!AJ38*0.5+'Indicator Data'!AI38*0.25</f>
        <v>3142.001527960369</v>
      </c>
      <c r="AL36" s="42">
        <f>AK36/'Indicator Data'!BB38</f>
        <v>1.2131199848890455E-3</v>
      </c>
      <c r="AM36" s="52">
        <f t="shared" si="14"/>
        <v>0.1</v>
      </c>
      <c r="AN36" s="42">
        <f>IF('Indicator Data'!AL38="No data","x",'Indicator Data'!AL38/'Indicator Data'!BB38)</f>
        <v>2.0925846245432272E-3</v>
      </c>
      <c r="AO36" s="12">
        <f t="shared" si="15"/>
        <v>0.1</v>
      </c>
      <c r="AP36" s="52">
        <f t="shared" si="16"/>
        <v>0.1</v>
      </c>
      <c r="AQ36" s="36">
        <f t="shared" si="17"/>
        <v>2.6</v>
      </c>
      <c r="AR36" s="55">
        <f t="shared" si="18"/>
        <v>3.6</v>
      </c>
      <c r="AU36" s="11">
        <v>1.6</v>
      </c>
    </row>
    <row r="37" spans="1:47" s="11" customFormat="1" x14ac:dyDescent="0.25">
      <c r="A37" s="11" t="s">
        <v>358</v>
      </c>
      <c r="B37" s="30" t="s">
        <v>8</v>
      </c>
      <c r="C37" s="30" t="s">
        <v>486</v>
      </c>
      <c r="D37" s="12">
        <f>ROUND(IF('Indicator Data'!O39="No data",IF((0.1284*LN('Indicator Data'!BA39)-0.4735)&gt;D$140,0,IF((0.1284*LN('Indicator Data'!BA39)-0.4735)&lt;D$139,10,(D$140-(0.1284*LN('Indicator Data'!BA39)-0.4735))/(D$140-D$139)*10)),IF('Indicator Data'!O39&gt;D$140,0,IF('Indicator Data'!O39&lt;D$139,10,(D$140-'Indicator Data'!O39)/(D$140-D$139)*10))),1)</f>
        <v>8</v>
      </c>
      <c r="E37" s="12">
        <f>IF('Indicator Data'!P39="No data","x",ROUND(IF('Indicator Data'!P39&gt;E$140,10,IF('Indicator Data'!P39&lt;E$139,0,10-(E$140-'Indicator Data'!P39)/(E$140-E$139)*10)),1))</f>
        <v>9</v>
      </c>
      <c r="F37" s="52">
        <f t="shared" si="0"/>
        <v>8.5</v>
      </c>
      <c r="G37" s="12">
        <f>IF('Indicator Data'!AG39="No data","x",ROUND(IF('Indicator Data'!AG39&gt;G$140,10,IF('Indicator Data'!AG39&lt;G$139,0,10-(G$140-'Indicator Data'!AG39)/(G$140-G$139)*10)),1))</f>
        <v>9</v>
      </c>
      <c r="H37" s="12">
        <f>IF('Indicator Data'!AH39="No data","x",ROUND(IF('Indicator Data'!AH39&gt;H$140,10,IF('Indicator Data'!AH39&lt;H$139,0,10-(H$140-'Indicator Data'!AH39)/(H$140-H$139)*10)),1))</f>
        <v>2.2999999999999998</v>
      </c>
      <c r="I37" s="52">
        <f t="shared" si="1"/>
        <v>5.7</v>
      </c>
      <c r="J37" s="35">
        <f>SUM('Indicator Data'!R39,SUM('Indicator Data'!S39:T39)*1000000)</f>
        <v>3340187766</v>
      </c>
      <c r="K37" s="35">
        <f>J37/'Indicator Data'!BD39</f>
        <v>176.96359025165563</v>
      </c>
      <c r="L37" s="12">
        <f t="shared" si="2"/>
        <v>3.5</v>
      </c>
      <c r="M37" s="12">
        <f>IF('Indicator Data'!U39="No data","x",ROUND(IF('Indicator Data'!U39&gt;M$140,10,IF('Indicator Data'!U39&lt;M$139,0,10-(M$140-'Indicator Data'!U39)/(M$140-M$139)*10)),1))</f>
        <v>6</v>
      </c>
      <c r="N37" s="125">
        <f>'Indicator Data'!Q39/'Indicator Data'!BD39*1000000</f>
        <v>46.863502974304637</v>
      </c>
      <c r="O37" s="12">
        <f t="shared" si="3"/>
        <v>4.7</v>
      </c>
      <c r="P37" s="52">
        <f t="shared" si="4"/>
        <v>4.7</v>
      </c>
      <c r="Q37" s="45">
        <f t="shared" si="5"/>
        <v>6.9</v>
      </c>
      <c r="R37" s="35">
        <f>IF(AND('Indicator Data'!AM39="No data",'Indicator Data'!AN39="No data"),0,SUM('Indicator Data'!AM39:AO39))</f>
        <v>2920</v>
      </c>
      <c r="S37" s="12">
        <f t="shared" si="6"/>
        <v>1.6</v>
      </c>
      <c r="T37" s="41">
        <f>R37/'Indicator Data'!$BB39</f>
        <v>3.3180477765926614E-2</v>
      </c>
      <c r="U37" s="12">
        <f t="shared" si="7"/>
        <v>7.6</v>
      </c>
      <c r="V37" s="13">
        <f t="shared" si="8"/>
        <v>4.5999999999999996</v>
      </c>
      <c r="W37" s="12" t="str">
        <f>IF('Indicator Data'!AB39="No data","x",ROUND(IF('Indicator Data'!AB39&gt;W$140,10,IF('Indicator Data'!AB39&lt;W$139,0,10-(W$140-'Indicator Data'!AB39)/(W$140-W$139)*10)),1))</f>
        <v>x</v>
      </c>
      <c r="X37" s="12">
        <f>IF('Indicator Data'!AA39="No data","x",ROUND(IF('Indicator Data'!AA39&gt;X$140,10,IF('Indicator Data'!AA39&lt;X$139,0,10-(X$140-'Indicator Data'!AA39)/(X$140-X$139)*10)),1))</f>
        <v>1.7</v>
      </c>
      <c r="Y37" s="12">
        <f>IF('Indicator Data'!AF39="No data","x",ROUND(IF('Indicator Data'!AF39&gt;Y$140,10,IF('Indicator Data'!AF39&lt;Y$139,0,10-(Y$140-'Indicator Data'!AF39)/(Y$140-Y$139)*10)),1))</f>
        <v>10</v>
      </c>
      <c r="Z37" s="129">
        <f>IF('Indicator Data'!AC39="No data","x",'Indicator Data'!AC39/'Indicator Data'!$BB39*100000)</f>
        <v>0</v>
      </c>
      <c r="AA37" s="127">
        <f t="shared" si="9"/>
        <v>0</v>
      </c>
      <c r="AB37" s="129">
        <f>IF('Indicator Data'!AD39="No data","x",'Indicator Data'!AD39/'Indicator Data'!$BB39*100000)</f>
        <v>0</v>
      </c>
      <c r="AC37" s="127">
        <f t="shared" si="10"/>
        <v>0</v>
      </c>
      <c r="AD37" s="52">
        <f t="shared" si="11"/>
        <v>2.9</v>
      </c>
      <c r="AE37" s="12" t="str">
        <f>IF('Indicator Data'!V39="No data","x",ROUND(IF('Indicator Data'!V39&gt;AE$140,10,IF('Indicator Data'!V39&lt;AE$139,0,10-(AE$140-'Indicator Data'!V39)/(AE$140-AE$139)*10)),1))</f>
        <v>x</v>
      </c>
      <c r="AF37" s="12">
        <f>IF('Indicator Data'!W39="No data","x",ROUND(IF('Indicator Data'!W39&gt;AF$140,10,IF('Indicator Data'!W39&lt;AF$139,0,10-(AF$140-'Indicator Data'!W39)/(AF$140-AF$139)*10)),1))</f>
        <v>1.5</v>
      </c>
      <c r="AG37" s="52">
        <f t="shared" si="12"/>
        <v>1.5</v>
      </c>
      <c r="AH37" s="12">
        <f>IF('Indicator Data'!AP39="No data","x",ROUND(IF('Indicator Data'!AP39&gt;AH$140,10,IF('Indicator Data'!AP39&lt;AH$139,0,10-(AH$140-'Indicator Data'!AP39)/(AH$140-AH$139)*10)),1))</f>
        <v>0</v>
      </c>
      <c r="AI37" s="12">
        <f>IF('Indicator Data'!AQ39="No data","x",ROUND(IF('Indicator Data'!AQ39&gt;AI$140,10,IF('Indicator Data'!AQ39&lt;AI$139,0,10-(AI$140-'Indicator Data'!AQ39)/(AI$140-AI$139)*10)),1))</f>
        <v>0</v>
      </c>
      <c r="AJ37" s="52">
        <f t="shared" si="13"/>
        <v>0</v>
      </c>
      <c r="AK37" s="35">
        <f>'Indicator Data'!AK39+'Indicator Data'!AJ39*0.5+'Indicator Data'!AI39*0.25</f>
        <v>106.7588713117823</v>
      </c>
      <c r="AL37" s="42">
        <f>AK37/'Indicator Data'!BB39</f>
        <v>1.2131199848890457E-3</v>
      </c>
      <c r="AM37" s="52">
        <f t="shared" si="14"/>
        <v>0.1</v>
      </c>
      <c r="AN37" s="42">
        <f>IF('Indicator Data'!AL39="No data","x",'Indicator Data'!AL39/'Indicator Data'!BB39)</f>
        <v>0.11179514282121897</v>
      </c>
      <c r="AO37" s="12">
        <f t="shared" si="15"/>
        <v>5.6</v>
      </c>
      <c r="AP37" s="52">
        <f t="shared" si="16"/>
        <v>5.6</v>
      </c>
      <c r="AQ37" s="36">
        <f t="shared" si="17"/>
        <v>2.2999999999999998</v>
      </c>
      <c r="AR37" s="55">
        <f t="shared" si="18"/>
        <v>3.5</v>
      </c>
      <c r="AU37" s="11" t="e">
        <v>#VALUE!</v>
      </c>
    </row>
    <row r="38" spans="1:47" s="11" customFormat="1" x14ac:dyDescent="0.25">
      <c r="A38" s="11" t="s">
        <v>352</v>
      </c>
      <c r="B38" s="30" t="s">
        <v>8</v>
      </c>
      <c r="C38" s="30" t="s">
        <v>480</v>
      </c>
      <c r="D38" s="12">
        <f>ROUND(IF('Indicator Data'!O40="No data",IF((0.1284*LN('Indicator Data'!BA40)-0.4735)&gt;D$140,0,IF((0.1284*LN('Indicator Data'!BA40)-0.4735)&lt;D$139,10,(D$140-(0.1284*LN('Indicator Data'!BA40)-0.4735))/(D$140-D$139)*10)),IF('Indicator Data'!O40&gt;D$140,0,IF('Indicator Data'!O40&lt;D$139,10,(D$140-'Indicator Data'!O40)/(D$140-D$139)*10))),1)</f>
        <v>8</v>
      </c>
      <c r="E38" s="12">
        <f>IF('Indicator Data'!P40="No data","x",ROUND(IF('Indicator Data'!P40&gt;E$140,10,IF('Indicator Data'!P40&lt;E$139,0,10-(E$140-'Indicator Data'!P40)/(E$140-E$139)*10)),1))</f>
        <v>9.1</v>
      </c>
      <c r="F38" s="52">
        <f t="shared" si="0"/>
        <v>8.6</v>
      </c>
      <c r="G38" s="12">
        <f>IF('Indicator Data'!AG40="No data","x",ROUND(IF('Indicator Data'!AG40&gt;G$140,10,IF('Indicator Data'!AG40&lt;G$139,0,10-(G$140-'Indicator Data'!AG40)/(G$140-G$139)*10)),1))</f>
        <v>9</v>
      </c>
      <c r="H38" s="12">
        <f>IF('Indicator Data'!AH40="No data","x",ROUND(IF('Indicator Data'!AH40&gt;H$140,10,IF('Indicator Data'!AH40&lt;H$139,0,10-(H$140-'Indicator Data'!AH40)/(H$140-H$139)*10)),1))</f>
        <v>1.3</v>
      </c>
      <c r="I38" s="52">
        <f t="shared" si="1"/>
        <v>5.2</v>
      </c>
      <c r="J38" s="35">
        <f>SUM('Indicator Data'!R40,SUM('Indicator Data'!S40:T40)*1000000)</f>
        <v>3340187766</v>
      </c>
      <c r="K38" s="35">
        <f>J38/'Indicator Data'!BD40</f>
        <v>176.96359025165563</v>
      </c>
      <c r="L38" s="12">
        <f t="shared" si="2"/>
        <v>3.5</v>
      </c>
      <c r="M38" s="12">
        <f>IF('Indicator Data'!U40="No data","x",ROUND(IF('Indicator Data'!U40&gt;M$140,10,IF('Indicator Data'!U40&lt;M$139,0,10-(M$140-'Indicator Data'!U40)/(M$140-M$139)*10)),1))</f>
        <v>6</v>
      </c>
      <c r="N38" s="125">
        <f>'Indicator Data'!Q40/'Indicator Data'!BD40*1000000</f>
        <v>46.863502974304637</v>
      </c>
      <c r="O38" s="12">
        <f t="shared" si="3"/>
        <v>4.7</v>
      </c>
      <c r="P38" s="52">
        <f t="shared" si="4"/>
        <v>4.7</v>
      </c>
      <c r="Q38" s="45">
        <f t="shared" si="5"/>
        <v>6.8</v>
      </c>
      <c r="R38" s="35">
        <f>IF(AND('Indicator Data'!AM40="No data",'Indicator Data'!AN40="No data"),0,SUM('Indicator Data'!AM40:AO40))</f>
        <v>2247</v>
      </c>
      <c r="S38" s="12">
        <f t="shared" si="6"/>
        <v>1.2</v>
      </c>
      <c r="T38" s="41">
        <f>R38/'Indicator Data'!$BB40</f>
        <v>7.1408224437244318E-4</v>
      </c>
      <c r="U38" s="12">
        <f t="shared" si="7"/>
        <v>2.9</v>
      </c>
      <c r="V38" s="13">
        <f t="shared" si="8"/>
        <v>2.1</v>
      </c>
      <c r="W38" s="12">
        <f>IF('Indicator Data'!AB40="No data","x",ROUND(IF('Indicator Data'!AB40&gt;W$140,10,IF('Indicator Data'!AB40&lt;W$139,0,10-(W$140-'Indicator Data'!AB40)/(W$140-W$139)*10)),1))</f>
        <v>2.4</v>
      </c>
      <c r="X38" s="12">
        <f>IF('Indicator Data'!AA40="No data","x",ROUND(IF('Indicator Data'!AA40&gt;X$140,10,IF('Indicator Data'!AA40&lt;X$139,0,10-(X$140-'Indicator Data'!AA40)/(X$140-X$139)*10)),1))</f>
        <v>1.7</v>
      </c>
      <c r="Y38" s="12">
        <f>IF('Indicator Data'!AF40="No data","x",ROUND(IF('Indicator Data'!AF40&gt;Y$140,10,IF('Indicator Data'!AF40&lt;Y$139,0,10-(Y$140-'Indicator Data'!AF40)/(Y$140-Y$139)*10)),1))</f>
        <v>10</v>
      </c>
      <c r="Z38" s="129">
        <f>IF('Indicator Data'!AC40="No data","x",'Indicator Data'!AC40/'Indicator Data'!$BB40*100000)</f>
        <v>0</v>
      </c>
      <c r="AA38" s="127">
        <f t="shared" si="9"/>
        <v>0</v>
      </c>
      <c r="AB38" s="129">
        <f>IF('Indicator Data'!AD40="No data","x",'Indicator Data'!AD40/'Indicator Data'!$BB40*100000)</f>
        <v>3.1779361120268947E-2</v>
      </c>
      <c r="AC38" s="127">
        <f t="shared" si="10"/>
        <v>1.7</v>
      </c>
      <c r="AD38" s="52">
        <f t="shared" si="11"/>
        <v>3.2</v>
      </c>
      <c r="AE38" s="12">
        <f>IF('Indicator Data'!V40="No data","x",ROUND(IF('Indicator Data'!V40&gt;AE$140,10,IF('Indicator Data'!V40&lt;AE$139,0,10-(AE$140-'Indicator Data'!V40)/(AE$140-AE$139)*10)),1))</f>
        <v>8.5</v>
      </c>
      <c r="AF38" s="12">
        <f>IF('Indicator Data'!W40="No data","x",ROUND(IF('Indicator Data'!W40&gt;AF$140,10,IF('Indicator Data'!W40&lt;AF$139,0,10-(AF$140-'Indicator Data'!W40)/(AF$140-AF$139)*10)),1))</f>
        <v>3.9</v>
      </c>
      <c r="AG38" s="52">
        <f t="shared" si="12"/>
        <v>6.2</v>
      </c>
      <c r="AH38" s="12">
        <f>IF('Indicator Data'!AP40="No data","x",ROUND(IF('Indicator Data'!AP40&gt;AH$140,10,IF('Indicator Data'!AP40&lt;AH$139,0,10-(AH$140-'Indicator Data'!AP40)/(AH$140-AH$139)*10)),1))</f>
        <v>4.2</v>
      </c>
      <c r="AI38" s="12">
        <f>IF('Indicator Data'!AQ40="No data","x",ROUND(IF('Indicator Data'!AQ40&gt;AI$140,10,IF('Indicator Data'!AQ40&lt;AI$139,0,10-(AI$140-'Indicator Data'!AQ40)/(AI$140-AI$139)*10)),1))</f>
        <v>0</v>
      </c>
      <c r="AJ38" s="52">
        <f t="shared" si="13"/>
        <v>2.1</v>
      </c>
      <c r="AK38" s="35">
        <f>'Indicator Data'!AK40+'Indicator Data'!AJ40*0.5+'Indicator Data'!AI40*0.25</f>
        <v>4305.1302159177585</v>
      </c>
      <c r="AL38" s="42">
        <f>AK38/'Indicator Data'!BB40</f>
        <v>1.3681428780143187E-3</v>
      </c>
      <c r="AM38" s="52">
        <f t="shared" si="14"/>
        <v>0.1</v>
      </c>
      <c r="AN38" s="42">
        <f>IF('Indicator Data'!AL40="No data","x",'Indicator Data'!AL40/'Indicator Data'!BB40)</f>
        <v>9.120536812328257E-3</v>
      </c>
      <c r="AO38" s="12">
        <f t="shared" si="15"/>
        <v>0.5</v>
      </c>
      <c r="AP38" s="52">
        <f t="shared" si="16"/>
        <v>0.5</v>
      </c>
      <c r="AQ38" s="36">
        <f t="shared" si="17"/>
        <v>2.7</v>
      </c>
      <c r="AR38" s="55">
        <f t="shared" si="18"/>
        <v>2.4</v>
      </c>
      <c r="AU38" s="11">
        <v>1.6</v>
      </c>
    </row>
    <row r="39" spans="1:47" s="11" customFormat="1" x14ac:dyDescent="0.25">
      <c r="A39" s="11" t="s">
        <v>355</v>
      </c>
      <c r="B39" s="30" t="s">
        <v>8</v>
      </c>
      <c r="C39" s="30" t="s">
        <v>483</v>
      </c>
      <c r="D39" s="12">
        <f>ROUND(IF('Indicator Data'!O41="No data",IF((0.1284*LN('Indicator Data'!BA41)-0.4735)&gt;D$140,0,IF((0.1284*LN('Indicator Data'!BA41)-0.4735)&lt;D$139,10,(D$140-(0.1284*LN('Indicator Data'!BA41)-0.4735))/(D$140-D$139)*10)),IF('Indicator Data'!O41&gt;D$140,0,IF('Indicator Data'!O41&lt;D$139,10,(D$140-'Indicator Data'!O41)/(D$140-D$139)*10))),1)</f>
        <v>8</v>
      </c>
      <c r="E39" s="12">
        <f>IF('Indicator Data'!P41="No data","x",ROUND(IF('Indicator Data'!P41&gt;E$140,10,IF('Indicator Data'!P41&lt;E$139,0,10-(E$140-'Indicator Data'!P41)/(E$140-E$139)*10)),1))</f>
        <v>10</v>
      </c>
      <c r="F39" s="52">
        <f t="shared" si="0"/>
        <v>9.3000000000000007</v>
      </c>
      <c r="G39" s="12">
        <f>IF('Indicator Data'!AG41="No data","x",ROUND(IF('Indicator Data'!AG41&gt;G$140,10,IF('Indicator Data'!AG41&lt;G$139,0,10-(G$140-'Indicator Data'!AG41)/(G$140-G$139)*10)),1))</f>
        <v>9</v>
      </c>
      <c r="H39" s="12">
        <f>IF('Indicator Data'!AH41="No data","x",ROUND(IF('Indicator Data'!AH41&gt;H$140,10,IF('Indicator Data'!AH41&lt;H$139,0,10-(H$140-'Indicator Data'!AH41)/(H$140-H$139)*10)),1))</f>
        <v>1.3</v>
      </c>
      <c r="I39" s="52">
        <f t="shared" si="1"/>
        <v>5.2</v>
      </c>
      <c r="J39" s="35">
        <f>SUM('Indicator Data'!R41,SUM('Indicator Data'!S41:T41)*1000000)</f>
        <v>3340187766</v>
      </c>
      <c r="K39" s="35">
        <f>J39/'Indicator Data'!BD41</f>
        <v>176.96359025165563</v>
      </c>
      <c r="L39" s="12">
        <f t="shared" si="2"/>
        <v>3.5</v>
      </c>
      <c r="M39" s="12">
        <f>IF('Indicator Data'!U41="No data","x",ROUND(IF('Indicator Data'!U41&gt;M$140,10,IF('Indicator Data'!U41&lt;M$139,0,10-(M$140-'Indicator Data'!U41)/(M$140-M$139)*10)),1))</f>
        <v>6</v>
      </c>
      <c r="N39" s="125">
        <f>'Indicator Data'!Q41/'Indicator Data'!BD41*1000000</f>
        <v>46.863502974304637</v>
      </c>
      <c r="O39" s="12">
        <f t="shared" si="3"/>
        <v>4.7</v>
      </c>
      <c r="P39" s="52">
        <f t="shared" si="4"/>
        <v>4.7</v>
      </c>
      <c r="Q39" s="45">
        <f t="shared" si="5"/>
        <v>7.1</v>
      </c>
      <c r="R39" s="35">
        <f>IF(AND('Indicator Data'!AM41="No data",'Indicator Data'!AN41="No data"),0,SUM('Indicator Data'!AM41:AO41))</f>
        <v>55017</v>
      </c>
      <c r="S39" s="12">
        <f t="shared" si="6"/>
        <v>5.8</v>
      </c>
      <c r="T39" s="41">
        <f>R39/'Indicator Data'!$BB41</f>
        <v>2.0797599813257843E-2</v>
      </c>
      <c r="U39" s="12">
        <f t="shared" si="7"/>
        <v>6.7</v>
      </c>
      <c r="V39" s="13">
        <f t="shared" si="8"/>
        <v>6.3</v>
      </c>
      <c r="W39" s="12">
        <f>IF('Indicator Data'!AB41="No data","x",ROUND(IF('Indicator Data'!AB41&gt;W$140,10,IF('Indicator Data'!AB41&lt;W$139,0,10-(W$140-'Indicator Data'!AB41)/(W$140-W$139)*10)),1))</f>
        <v>1.4</v>
      </c>
      <c r="X39" s="12">
        <f>IF('Indicator Data'!AA41="No data","x",ROUND(IF('Indicator Data'!AA41&gt;X$140,10,IF('Indicator Data'!AA41&lt;X$139,0,10-(X$140-'Indicator Data'!AA41)/(X$140-X$139)*10)),1))</f>
        <v>1.7</v>
      </c>
      <c r="Y39" s="12">
        <f>IF('Indicator Data'!AF41="No data","x",ROUND(IF('Indicator Data'!AF41&gt;Y$140,10,IF('Indicator Data'!AF41&lt;Y$139,0,10-(Y$140-'Indicator Data'!AF41)/(Y$140-Y$139)*10)),1))</f>
        <v>10</v>
      </c>
      <c r="Z39" s="129">
        <f>IF('Indicator Data'!AC41="No data","x",'Indicator Data'!AC41/'Indicator Data'!$BB41*100000)</f>
        <v>0</v>
      </c>
      <c r="AA39" s="127">
        <f t="shared" si="9"/>
        <v>0</v>
      </c>
      <c r="AB39" s="129">
        <f>IF('Indicator Data'!AD41="No data","x",'Indicator Data'!AD41/'Indicator Data'!$BB41*100000)</f>
        <v>3.7802133546463536E-2</v>
      </c>
      <c r="AC39" s="127">
        <f t="shared" si="10"/>
        <v>1.9</v>
      </c>
      <c r="AD39" s="52">
        <f t="shared" si="11"/>
        <v>3</v>
      </c>
      <c r="AE39" s="12">
        <f>IF('Indicator Data'!V41="No data","x",ROUND(IF('Indicator Data'!V41&gt;AE$140,10,IF('Indicator Data'!V41&lt;AE$139,0,10-(AE$140-'Indicator Data'!V41)/(AE$140-AE$139)*10)),1))</f>
        <v>4.7</v>
      </c>
      <c r="AF39" s="12">
        <f>IF('Indicator Data'!W41="No data","x",ROUND(IF('Indicator Data'!W41&gt;AF$140,10,IF('Indicator Data'!W41&lt;AF$139,0,10-(AF$140-'Indicator Data'!W41)/(AF$140-AF$139)*10)),1))</f>
        <v>4.2</v>
      </c>
      <c r="AG39" s="52">
        <f t="shared" si="12"/>
        <v>4.5</v>
      </c>
      <c r="AH39" s="12">
        <f>IF('Indicator Data'!AP41="No data","x",ROUND(IF('Indicator Data'!AP41&gt;AH$140,10,IF('Indicator Data'!AP41&lt;AH$139,0,10-(AH$140-'Indicator Data'!AP41)/(AH$140-AH$139)*10)),1))</f>
        <v>3.9</v>
      </c>
      <c r="AI39" s="12">
        <f>IF('Indicator Data'!AQ41="No data","x",ROUND(IF('Indicator Data'!AQ41&gt;AI$140,10,IF('Indicator Data'!AQ41&lt;AI$139,0,10-(AI$140-'Indicator Data'!AQ41)/(AI$140-AI$139)*10)),1))</f>
        <v>0</v>
      </c>
      <c r="AJ39" s="52">
        <f t="shared" si="13"/>
        <v>2</v>
      </c>
      <c r="AK39" s="35">
        <f>'Indicator Data'!AK41+'Indicator Data'!AJ41*0.5+'Indicator Data'!AI41*0.25</f>
        <v>410.09032713651101</v>
      </c>
      <c r="AL39" s="42">
        <f>AK39/'Indicator Data'!BB41</f>
        <v>1.5502289312527309E-4</v>
      </c>
      <c r="AM39" s="52">
        <f t="shared" si="14"/>
        <v>0</v>
      </c>
      <c r="AN39" s="42">
        <f>IF('Indicator Data'!AL41="No data","x",'Indicator Data'!AL41/'Indicator Data'!BB41)</f>
        <v>0.10101508807566116</v>
      </c>
      <c r="AO39" s="12">
        <f t="shared" si="15"/>
        <v>5.0999999999999996</v>
      </c>
      <c r="AP39" s="52">
        <f t="shared" si="16"/>
        <v>5.0999999999999996</v>
      </c>
      <c r="AQ39" s="36">
        <f t="shared" si="17"/>
        <v>3.1</v>
      </c>
      <c r="AR39" s="55">
        <f t="shared" si="18"/>
        <v>4.9000000000000004</v>
      </c>
      <c r="AU39" s="11">
        <v>1.7</v>
      </c>
    </row>
    <row r="40" spans="1:47" s="11" customFormat="1" x14ac:dyDescent="0.25">
      <c r="A40" s="11" t="s">
        <v>354</v>
      </c>
      <c r="B40" s="30" t="s">
        <v>8</v>
      </c>
      <c r="C40" s="30" t="s">
        <v>482</v>
      </c>
      <c r="D40" s="12">
        <f>ROUND(IF('Indicator Data'!O42="No data",IF((0.1284*LN('Indicator Data'!BA42)-0.4735)&gt;D$140,0,IF((0.1284*LN('Indicator Data'!BA42)-0.4735)&lt;D$139,10,(D$140-(0.1284*LN('Indicator Data'!BA42)-0.4735))/(D$140-D$139)*10)),IF('Indicator Data'!O42&gt;D$140,0,IF('Indicator Data'!O42&lt;D$139,10,(D$140-'Indicator Data'!O42)/(D$140-D$139)*10))),1)</f>
        <v>8</v>
      </c>
      <c r="E40" s="12">
        <f>IF('Indicator Data'!P42="No data","x",ROUND(IF('Indicator Data'!P42&gt;E$140,10,IF('Indicator Data'!P42&lt;E$139,0,10-(E$140-'Indicator Data'!P42)/(E$140-E$139)*10)),1))</f>
        <v>9</v>
      </c>
      <c r="F40" s="52">
        <f t="shared" si="0"/>
        <v>8.5</v>
      </c>
      <c r="G40" s="12">
        <f>IF('Indicator Data'!AG42="No data","x",ROUND(IF('Indicator Data'!AG42&gt;G$140,10,IF('Indicator Data'!AG42&lt;G$139,0,10-(G$140-'Indicator Data'!AG42)/(G$140-G$139)*10)),1))</f>
        <v>9</v>
      </c>
      <c r="H40" s="12">
        <f>IF('Indicator Data'!AH42="No data","x",ROUND(IF('Indicator Data'!AH42&gt;H$140,10,IF('Indicator Data'!AH42&lt;H$139,0,10-(H$140-'Indicator Data'!AH42)/(H$140-H$139)*10)),1))</f>
        <v>1.8</v>
      </c>
      <c r="I40" s="52">
        <f t="shared" si="1"/>
        <v>5.4</v>
      </c>
      <c r="J40" s="35">
        <f>SUM('Indicator Data'!R42,SUM('Indicator Data'!S42:T42)*1000000)</f>
        <v>3340187766</v>
      </c>
      <c r="K40" s="35">
        <f>J40/'Indicator Data'!BD42</f>
        <v>176.96359025165563</v>
      </c>
      <c r="L40" s="12">
        <f t="shared" si="2"/>
        <v>3.5</v>
      </c>
      <c r="M40" s="12">
        <f>IF('Indicator Data'!U42="No data","x",ROUND(IF('Indicator Data'!U42&gt;M$140,10,IF('Indicator Data'!U42&lt;M$139,0,10-(M$140-'Indicator Data'!U42)/(M$140-M$139)*10)),1))</f>
        <v>6</v>
      </c>
      <c r="N40" s="125">
        <f>'Indicator Data'!Q42/'Indicator Data'!BD42*1000000</f>
        <v>46.863502974304637</v>
      </c>
      <c r="O40" s="12">
        <f t="shared" si="3"/>
        <v>4.7</v>
      </c>
      <c r="P40" s="52">
        <f t="shared" si="4"/>
        <v>4.7</v>
      </c>
      <c r="Q40" s="45">
        <f t="shared" si="5"/>
        <v>6.8</v>
      </c>
      <c r="R40" s="35">
        <f>IF(AND('Indicator Data'!AM42="No data",'Indicator Data'!AN42="No data"),0,SUM('Indicator Data'!AM42:AO42))</f>
        <v>22763</v>
      </c>
      <c r="S40" s="12">
        <f t="shared" si="6"/>
        <v>4.5</v>
      </c>
      <c r="T40" s="41">
        <f>R40/'Indicator Data'!$BB42</f>
        <v>7.4930531921713218E-3</v>
      </c>
      <c r="U40" s="12">
        <f t="shared" si="7"/>
        <v>5.2</v>
      </c>
      <c r="V40" s="13">
        <f t="shared" si="8"/>
        <v>4.9000000000000004</v>
      </c>
      <c r="W40" s="12">
        <f>IF('Indicator Data'!AB42="No data","x",ROUND(IF('Indicator Data'!AB42&gt;W$140,10,IF('Indicator Data'!AB42&lt;W$139,0,10-(W$140-'Indicator Data'!AB42)/(W$140-W$139)*10)),1))</f>
        <v>2.6</v>
      </c>
      <c r="X40" s="12">
        <f>IF('Indicator Data'!AA42="No data","x",ROUND(IF('Indicator Data'!AA42&gt;X$140,10,IF('Indicator Data'!AA42&lt;X$139,0,10-(X$140-'Indicator Data'!AA42)/(X$140-X$139)*10)),1))</f>
        <v>1.7</v>
      </c>
      <c r="Y40" s="12">
        <f>IF('Indicator Data'!AF42="No data","x",ROUND(IF('Indicator Data'!AF42&gt;Y$140,10,IF('Indicator Data'!AF42&lt;Y$139,0,10-(Y$140-'Indicator Data'!AF42)/(Y$140-Y$139)*10)),1))</f>
        <v>10</v>
      </c>
      <c r="Z40" s="129">
        <f>IF('Indicator Data'!AC42="No data","x",'Indicator Data'!AC42/'Indicator Data'!$BB42*100000)</f>
        <v>0</v>
      </c>
      <c r="AA40" s="127">
        <f t="shared" si="9"/>
        <v>0</v>
      </c>
      <c r="AB40" s="129">
        <f>IF('Indicator Data'!AD42="No data","x",'Indicator Data'!AD42/'Indicator Data'!$BB42*100000)</f>
        <v>0</v>
      </c>
      <c r="AC40" s="127">
        <f t="shared" si="10"/>
        <v>0</v>
      </c>
      <c r="AD40" s="52">
        <f t="shared" si="11"/>
        <v>2.9</v>
      </c>
      <c r="AE40" s="12">
        <f>IF('Indicator Data'!V42="No data","x",ROUND(IF('Indicator Data'!V42&gt;AE$140,10,IF('Indicator Data'!V42&lt;AE$139,0,10-(AE$140-'Indicator Data'!V42)/(AE$140-AE$139)*10)),1))</f>
        <v>10</v>
      </c>
      <c r="AF40" s="12">
        <f>IF('Indicator Data'!W42="No data","x",ROUND(IF('Indicator Data'!W42&gt;AF$140,10,IF('Indicator Data'!W42&lt;AF$139,0,10-(AF$140-'Indicator Data'!W42)/(AF$140-AF$139)*10)),1))</f>
        <v>4.8</v>
      </c>
      <c r="AG40" s="52">
        <f t="shared" si="12"/>
        <v>7.4</v>
      </c>
      <c r="AH40" s="12">
        <f>IF('Indicator Data'!AP42="No data","x",ROUND(IF('Indicator Data'!AP42&gt;AH$140,10,IF('Indicator Data'!AP42&lt;AH$139,0,10-(AH$140-'Indicator Data'!AP42)/(AH$140-AH$139)*10)),1))</f>
        <v>6.2</v>
      </c>
      <c r="AI40" s="12">
        <f>IF('Indicator Data'!AQ42="No data","x",ROUND(IF('Indicator Data'!AQ42&gt;AI$140,10,IF('Indicator Data'!AQ42&lt;AI$139,0,10-(AI$140-'Indicator Data'!AQ42)/(AI$140-AI$139)*10)),1))</f>
        <v>0</v>
      </c>
      <c r="AJ40" s="52">
        <f t="shared" si="13"/>
        <v>3.1</v>
      </c>
      <c r="AK40" s="35">
        <f>'Indicator Data'!AK42+'Indicator Data'!AJ42*0.5+'Indicator Data'!AI42*0.25</f>
        <v>470.94102039705751</v>
      </c>
      <c r="AL40" s="42">
        <f>AK40/'Indicator Data'!BB42</f>
        <v>1.5502289312527309E-4</v>
      </c>
      <c r="AM40" s="52">
        <f t="shared" si="14"/>
        <v>0</v>
      </c>
      <c r="AN40" s="42">
        <f>IF('Indicator Data'!AL42="No data","x",'Indicator Data'!AL42/'Indicator Data'!BB42)</f>
        <v>1.8412116749585036E-2</v>
      </c>
      <c r="AO40" s="12">
        <f t="shared" si="15"/>
        <v>0.9</v>
      </c>
      <c r="AP40" s="52">
        <f t="shared" si="16"/>
        <v>0.9</v>
      </c>
      <c r="AQ40" s="36">
        <f t="shared" si="17"/>
        <v>3.4</v>
      </c>
      <c r="AR40" s="55">
        <f t="shared" si="18"/>
        <v>4.2</v>
      </c>
      <c r="AU40" s="11">
        <v>1.8</v>
      </c>
    </row>
    <row r="41" spans="1:47" s="11" customFormat="1" x14ac:dyDescent="0.25">
      <c r="A41" s="11" t="s">
        <v>353</v>
      </c>
      <c r="B41" s="30" t="s">
        <v>8</v>
      </c>
      <c r="C41" s="30" t="s">
        <v>481</v>
      </c>
      <c r="D41" s="12">
        <f>ROUND(IF('Indicator Data'!O43="No data",IF((0.1284*LN('Indicator Data'!BA43)-0.4735)&gt;D$140,0,IF((0.1284*LN('Indicator Data'!BA43)-0.4735)&lt;D$139,10,(D$140-(0.1284*LN('Indicator Data'!BA43)-0.4735))/(D$140-D$139)*10)),IF('Indicator Data'!O43&gt;D$140,0,IF('Indicator Data'!O43&lt;D$139,10,(D$140-'Indicator Data'!O43)/(D$140-D$139)*10))),1)</f>
        <v>8</v>
      </c>
      <c r="E41" s="12">
        <f>IF('Indicator Data'!P43="No data","x",ROUND(IF('Indicator Data'!P43&gt;E$140,10,IF('Indicator Data'!P43&lt;E$139,0,10-(E$140-'Indicator Data'!P43)/(E$140-E$139)*10)),1))</f>
        <v>9.6</v>
      </c>
      <c r="F41" s="52">
        <f t="shared" si="0"/>
        <v>8.9</v>
      </c>
      <c r="G41" s="12">
        <f>IF('Indicator Data'!AG43="No data","x",ROUND(IF('Indicator Data'!AG43&gt;G$140,10,IF('Indicator Data'!AG43&lt;G$139,0,10-(G$140-'Indicator Data'!AG43)/(G$140-G$139)*10)),1))</f>
        <v>9</v>
      </c>
      <c r="H41" s="12">
        <f>IF('Indicator Data'!AH43="No data","x",ROUND(IF('Indicator Data'!AH43&gt;H$140,10,IF('Indicator Data'!AH43&lt;H$139,0,10-(H$140-'Indicator Data'!AH43)/(H$140-H$139)*10)),1))</f>
        <v>2.5</v>
      </c>
      <c r="I41" s="52">
        <f t="shared" si="1"/>
        <v>5.8</v>
      </c>
      <c r="J41" s="35">
        <f>SUM('Indicator Data'!R43,SUM('Indicator Data'!S43:T43)*1000000)</f>
        <v>3340187766</v>
      </c>
      <c r="K41" s="35">
        <f>J41/'Indicator Data'!BD43</f>
        <v>176.96359025165563</v>
      </c>
      <c r="L41" s="12">
        <f t="shared" si="2"/>
        <v>3.5</v>
      </c>
      <c r="M41" s="12">
        <f>IF('Indicator Data'!U43="No data","x",ROUND(IF('Indicator Data'!U43&gt;M$140,10,IF('Indicator Data'!U43&lt;M$139,0,10-(M$140-'Indicator Data'!U43)/(M$140-M$139)*10)),1))</f>
        <v>6</v>
      </c>
      <c r="N41" s="125">
        <f>'Indicator Data'!Q43/'Indicator Data'!BD43*1000000</f>
        <v>46.863502974304637</v>
      </c>
      <c r="O41" s="12">
        <f t="shared" si="3"/>
        <v>4.7</v>
      </c>
      <c r="P41" s="52">
        <f t="shared" si="4"/>
        <v>4.7</v>
      </c>
      <c r="Q41" s="45">
        <f t="shared" si="5"/>
        <v>7.1</v>
      </c>
      <c r="R41" s="35">
        <f>IF(AND('Indicator Data'!AM43="No data",'Indicator Data'!AN43="No data"),0,SUM('Indicator Data'!AM43:AO43))</f>
        <v>2766</v>
      </c>
      <c r="S41" s="12">
        <f t="shared" si="6"/>
        <v>1.5</v>
      </c>
      <c r="T41" s="41">
        <f>R41/'Indicator Data'!$BB43</f>
        <v>8.0549762056428785E-4</v>
      </c>
      <c r="U41" s="12">
        <f t="shared" si="7"/>
        <v>3</v>
      </c>
      <c r="V41" s="13">
        <f t="shared" si="8"/>
        <v>2.2999999999999998</v>
      </c>
      <c r="W41" s="12">
        <f>IF('Indicator Data'!AB43="No data","x",ROUND(IF('Indicator Data'!AB43&gt;W$140,10,IF('Indicator Data'!AB43&lt;W$139,0,10-(W$140-'Indicator Data'!AB43)/(W$140-W$139)*10)),1))</f>
        <v>1.8</v>
      </c>
      <c r="X41" s="12">
        <f>IF('Indicator Data'!AA43="No data","x",ROUND(IF('Indicator Data'!AA43&gt;X$140,10,IF('Indicator Data'!AA43&lt;X$139,0,10-(X$140-'Indicator Data'!AA43)/(X$140-X$139)*10)),1))</f>
        <v>1.7</v>
      </c>
      <c r="Y41" s="12">
        <f>IF('Indicator Data'!AF43="No data","x",ROUND(IF('Indicator Data'!AF43&gt;Y$140,10,IF('Indicator Data'!AF43&lt;Y$139,0,10-(Y$140-'Indicator Data'!AF43)/(Y$140-Y$139)*10)),1))</f>
        <v>10</v>
      </c>
      <c r="Z41" s="129">
        <f>IF('Indicator Data'!AC43="No data","x",'Indicator Data'!AC43/'Indicator Data'!$BB43*100000)</f>
        <v>0</v>
      </c>
      <c r="AA41" s="127">
        <f t="shared" si="9"/>
        <v>0</v>
      </c>
      <c r="AB41" s="129">
        <f>IF('Indicator Data'!AD43="No data","x",'Indicator Data'!AD43/'Indicator Data'!$BB43*100000)</f>
        <v>0</v>
      </c>
      <c r="AC41" s="127">
        <f t="shared" si="10"/>
        <v>0</v>
      </c>
      <c r="AD41" s="52">
        <f t="shared" si="11"/>
        <v>2.7</v>
      </c>
      <c r="AE41" s="12">
        <f>IF('Indicator Data'!V43="No data","x",ROUND(IF('Indicator Data'!V43&gt;AE$140,10,IF('Indicator Data'!V43&lt;AE$139,0,10-(AE$140-'Indicator Data'!V43)/(AE$140-AE$139)*10)),1))</f>
        <v>9.5</v>
      </c>
      <c r="AF41" s="12">
        <f>IF('Indicator Data'!W43="No data","x",ROUND(IF('Indicator Data'!W43&gt;AF$140,10,IF('Indicator Data'!W43&lt;AF$139,0,10-(AF$140-'Indicator Data'!W43)/(AF$140-AF$139)*10)),1))</f>
        <v>3.6</v>
      </c>
      <c r="AG41" s="52">
        <f t="shared" si="12"/>
        <v>6.6</v>
      </c>
      <c r="AH41" s="12">
        <f>IF('Indicator Data'!AP43="No data","x",ROUND(IF('Indicator Data'!AP43&gt;AH$140,10,IF('Indicator Data'!AP43&lt;AH$139,0,10-(AH$140-'Indicator Data'!AP43)/(AH$140-AH$139)*10)),1))</f>
        <v>2.5</v>
      </c>
      <c r="AI41" s="12">
        <f>IF('Indicator Data'!AQ43="No data","x",ROUND(IF('Indicator Data'!AQ43&gt;AI$140,10,IF('Indicator Data'!AQ43&lt;AI$139,0,10-(AI$140-'Indicator Data'!AQ43)/(AI$140-AI$139)*10)),1))</f>
        <v>0</v>
      </c>
      <c r="AJ41" s="52">
        <f t="shared" si="13"/>
        <v>1.3</v>
      </c>
      <c r="AK41" s="35">
        <f>'Indicator Data'!AK43+'Indicator Data'!AJ43*0.5+'Indicator Data'!AI43*0.25</f>
        <v>4698.068751508592</v>
      </c>
      <c r="AL41" s="42">
        <f>AK41/'Indicator Data'!BB43</f>
        <v>1.3681428780143187E-3</v>
      </c>
      <c r="AM41" s="52">
        <f t="shared" si="14"/>
        <v>0.1</v>
      </c>
      <c r="AN41" s="42">
        <f>IF('Indicator Data'!AL43="No data","x",'Indicator Data'!AL43/'Indicator Data'!BB43)</f>
        <v>6.2580175984478011E-3</v>
      </c>
      <c r="AO41" s="12">
        <f t="shared" si="15"/>
        <v>0.3</v>
      </c>
      <c r="AP41" s="52">
        <f t="shared" si="16"/>
        <v>0.3</v>
      </c>
      <c r="AQ41" s="36">
        <f t="shared" si="17"/>
        <v>2.6</v>
      </c>
      <c r="AR41" s="55">
        <f t="shared" si="18"/>
        <v>2.5</v>
      </c>
      <c r="AU41" s="11">
        <v>1.6</v>
      </c>
    </row>
    <row r="42" spans="1:47" s="11" customFormat="1" x14ac:dyDescent="0.25">
      <c r="A42" s="11" t="s">
        <v>356</v>
      </c>
      <c r="B42" s="30" t="s">
        <v>8</v>
      </c>
      <c r="C42" s="30" t="s">
        <v>484</v>
      </c>
      <c r="D42" s="12">
        <f>ROUND(IF('Indicator Data'!O44="No data",IF((0.1284*LN('Indicator Data'!BA44)-0.4735)&gt;D$140,0,IF((0.1284*LN('Indicator Data'!BA44)-0.4735)&lt;D$139,10,(D$140-(0.1284*LN('Indicator Data'!BA44)-0.4735))/(D$140-D$139)*10)),IF('Indicator Data'!O44&gt;D$140,0,IF('Indicator Data'!O44&lt;D$139,10,(D$140-'Indicator Data'!O44)/(D$140-D$139)*10))),1)</f>
        <v>8</v>
      </c>
      <c r="E42" s="12">
        <f>IF('Indicator Data'!P44="No data","x",ROUND(IF('Indicator Data'!P44&gt;E$140,10,IF('Indicator Data'!P44&lt;E$139,0,10-(E$140-'Indicator Data'!P44)/(E$140-E$139)*10)),1))</f>
        <v>10</v>
      </c>
      <c r="F42" s="52">
        <f t="shared" si="0"/>
        <v>9.3000000000000007</v>
      </c>
      <c r="G42" s="12">
        <f>IF('Indicator Data'!AG44="No data","x",ROUND(IF('Indicator Data'!AG44&gt;G$140,10,IF('Indicator Data'!AG44&lt;G$139,0,10-(G$140-'Indicator Data'!AG44)/(G$140-G$139)*10)),1))</f>
        <v>9</v>
      </c>
      <c r="H42" s="12">
        <f>IF('Indicator Data'!AH44="No data","x",ROUND(IF('Indicator Data'!AH44&gt;H$140,10,IF('Indicator Data'!AH44&lt;H$139,0,10-(H$140-'Indicator Data'!AH44)/(H$140-H$139)*10)),1))</f>
        <v>0</v>
      </c>
      <c r="I42" s="52">
        <f t="shared" si="1"/>
        <v>4.5</v>
      </c>
      <c r="J42" s="35">
        <f>SUM('Indicator Data'!R44,SUM('Indicator Data'!S44:T44)*1000000)</f>
        <v>3340187766</v>
      </c>
      <c r="K42" s="35">
        <f>J42/'Indicator Data'!BD44</f>
        <v>176.96359025165563</v>
      </c>
      <c r="L42" s="12">
        <f t="shared" si="2"/>
        <v>3.5</v>
      </c>
      <c r="M42" s="12">
        <f>IF('Indicator Data'!U44="No data","x",ROUND(IF('Indicator Data'!U44&gt;M$140,10,IF('Indicator Data'!U44&lt;M$139,0,10-(M$140-'Indicator Data'!U44)/(M$140-M$139)*10)),1))</f>
        <v>6</v>
      </c>
      <c r="N42" s="125">
        <f>'Indicator Data'!Q44/'Indicator Data'!BD44*1000000</f>
        <v>46.863502974304637</v>
      </c>
      <c r="O42" s="12">
        <f t="shared" si="3"/>
        <v>4.7</v>
      </c>
      <c r="P42" s="52">
        <f t="shared" si="4"/>
        <v>4.7</v>
      </c>
      <c r="Q42" s="45">
        <f t="shared" si="5"/>
        <v>7</v>
      </c>
      <c r="R42" s="35">
        <f>IF(AND('Indicator Data'!AM44="No data",'Indicator Data'!AN44="No data"),0,SUM('Indicator Data'!AM44:AO44))</f>
        <v>65018</v>
      </c>
      <c r="S42" s="12">
        <f t="shared" si="6"/>
        <v>6</v>
      </c>
      <c r="T42" s="41">
        <f>R42/'Indicator Data'!$BB44</f>
        <v>7.4165459915196102E-2</v>
      </c>
      <c r="U42" s="12">
        <f t="shared" si="7"/>
        <v>9.1999999999999993</v>
      </c>
      <c r="V42" s="13">
        <f t="shared" si="8"/>
        <v>7.6</v>
      </c>
      <c r="W42" s="12" t="str">
        <f>IF('Indicator Data'!AB44="No data","x",ROUND(IF('Indicator Data'!AB44&gt;W$140,10,IF('Indicator Data'!AB44&lt;W$139,0,10-(W$140-'Indicator Data'!AB44)/(W$140-W$139)*10)),1))</f>
        <v>x</v>
      </c>
      <c r="X42" s="12">
        <f>IF('Indicator Data'!AA44="No data","x",ROUND(IF('Indicator Data'!AA44&gt;X$140,10,IF('Indicator Data'!AA44&lt;X$139,0,10-(X$140-'Indicator Data'!AA44)/(X$140-X$139)*10)),1))</f>
        <v>1.7</v>
      </c>
      <c r="Y42" s="12">
        <f>IF('Indicator Data'!AF44="No data","x",ROUND(IF('Indicator Data'!AF44&gt;Y$140,10,IF('Indicator Data'!AF44&lt;Y$139,0,10-(Y$140-'Indicator Data'!AF44)/(Y$140-Y$139)*10)),1))</f>
        <v>10</v>
      </c>
      <c r="Z42" s="129">
        <f>IF('Indicator Data'!AC44="No data","x",'Indicator Data'!AC44/'Indicator Data'!$BB44*100000)</f>
        <v>0</v>
      </c>
      <c r="AA42" s="127">
        <f t="shared" si="9"/>
        <v>0</v>
      </c>
      <c r="AB42" s="129">
        <f>IF('Indicator Data'!AD44="No data","x",'Indicator Data'!AD44/'Indicator Data'!$BB44*100000)</f>
        <v>0</v>
      </c>
      <c r="AC42" s="127">
        <f t="shared" si="10"/>
        <v>0</v>
      </c>
      <c r="AD42" s="52">
        <f t="shared" si="11"/>
        <v>2.9</v>
      </c>
      <c r="AE42" s="12">
        <f>IF('Indicator Data'!V44="No data","x",ROUND(IF('Indicator Data'!V44&gt;AE$140,10,IF('Indicator Data'!V44&lt;AE$139,0,10-(AE$140-'Indicator Data'!V44)/(AE$140-AE$139)*10)),1))</f>
        <v>9.8000000000000007</v>
      </c>
      <c r="AF42" s="12">
        <f>IF('Indicator Data'!W44="No data","x",ROUND(IF('Indicator Data'!W44&gt;AF$140,10,IF('Indicator Data'!W44&lt;AF$139,0,10-(AF$140-'Indicator Data'!W44)/(AF$140-AF$139)*10)),1))</f>
        <v>3.5</v>
      </c>
      <c r="AG42" s="52">
        <f t="shared" si="12"/>
        <v>6.7</v>
      </c>
      <c r="AH42" s="12">
        <f>IF('Indicator Data'!AP44="No data","x",ROUND(IF('Indicator Data'!AP44&gt;AH$140,10,IF('Indicator Data'!AP44&lt;AH$139,0,10-(AH$140-'Indicator Data'!AP44)/(AH$140-AH$139)*10)),1))</f>
        <v>6.3</v>
      </c>
      <c r="AI42" s="12">
        <f>IF('Indicator Data'!AQ44="No data","x",ROUND(IF('Indicator Data'!AQ44&gt;AI$140,10,IF('Indicator Data'!AQ44&lt;AI$139,0,10-(AI$140-'Indicator Data'!AQ44)/(AI$140-AI$139)*10)),1))</f>
        <v>0</v>
      </c>
      <c r="AJ42" s="52">
        <f t="shared" si="13"/>
        <v>3.2</v>
      </c>
      <c r="AK42" s="35">
        <f>'Indicator Data'!AK44+'Indicator Data'!AJ44*0.5+'Indicator Data'!AI44*0.25</f>
        <v>1063.4955310424089</v>
      </c>
      <c r="AL42" s="42">
        <f>AK42/'Indicator Data'!BB44</f>
        <v>1.2131199848890457E-3</v>
      </c>
      <c r="AM42" s="52">
        <f t="shared" si="14"/>
        <v>0.1</v>
      </c>
      <c r="AN42" s="42">
        <f>IF('Indicator Data'!AL44="No data","x",'Indicator Data'!AL44/'Indicator Data'!BB44)</f>
        <v>8.1762828274456301E-2</v>
      </c>
      <c r="AO42" s="12">
        <f t="shared" si="15"/>
        <v>4.0999999999999996</v>
      </c>
      <c r="AP42" s="52">
        <f t="shared" si="16"/>
        <v>4.0999999999999996</v>
      </c>
      <c r="AQ42" s="36">
        <f t="shared" si="17"/>
        <v>3.7</v>
      </c>
      <c r="AR42" s="55">
        <f t="shared" si="18"/>
        <v>6</v>
      </c>
      <c r="AU42" s="11">
        <v>3.8</v>
      </c>
    </row>
    <row r="43" spans="1:47" s="11" customFormat="1" x14ac:dyDescent="0.25">
      <c r="A43" s="11" t="s">
        <v>366</v>
      </c>
      <c r="B43" s="30" t="s">
        <v>10</v>
      </c>
      <c r="C43" s="30" t="s">
        <v>494</v>
      </c>
      <c r="D43" s="12">
        <f>ROUND(IF('Indicator Data'!O45="No data",IF((0.1284*LN('Indicator Data'!BA45)-0.4735)&gt;D$140,0,IF((0.1284*LN('Indicator Data'!BA45)-0.4735)&lt;D$139,10,(D$140-(0.1284*LN('Indicator Data'!BA45)-0.4735))/(D$140-D$139)*10)),IF('Indicator Data'!O45&gt;D$140,0,IF('Indicator Data'!O45&lt;D$139,10,(D$140-'Indicator Data'!O45)/(D$140-D$139)*10))),1)</f>
        <v>6.6</v>
      </c>
      <c r="E43" s="12">
        <f>IF('Indicator Data'!P45="No data","x",ROUND(IF('Indicator Data'!P45&gt;E$140,10,IF('Indicator Data'!P45&lt;E$139,0,10-(E$140-'Indicator Data'!P45)/(E$140-E$139)*10)),1))</f>
        <v>2.6</v>
      </c>
      <c r="F43" s="52">
        <f t="shared" si="0"/>
        <v>4.9000000000000004</v>
      </c>
      <c r="G43" s="12">
        <f>IF('Indicator Data'!AG45="No data","x",ROUND(IF('Indicator Data'!AG45&gt;G$140,10,IF('Indicator Data'!AG45&lt;G$139,0,10-(G$140-'Indicator Data'!AG45)/(G$140-G$139)*10)),1))</f>
        <v>8.1999999999999993</v>
      </c>
      <c r="H43" s="12">
        <f>IF('Indicator Data'!AH45="No data","x",ROUND(IF('Indicator Data'!AH45&gt;H$140,10,IF('Indicator Data'!AH45&lt;H$139,0,10-(H$140-'Indicator Data'!AH45)/(H$140-H$139)*10)),1))</f>
        <v>1.9</v>
      </c>
      <c r="I43" s="52">
        <f t="shared" si="1"/>
        <v>5.0999999999999996</v>
      </c>
      <c r="J43" s="35">
        <f>SUM('Indicator Data'!R45,SUM('Indicator Data'!S45:T45)*1000000)</f>
        <v>750500894</v>
      </c>
      <c r="K43" s="35">
        <f>J43/'Indicator Data'!BD45</f>
        <v>192.74382488557373</v>
      </c>
      <c r="L43" s="12">
        <f t="shared" si="2"/>
        <v>3.9</v>
      </c>
      <c r="M43" s="12">
        <f>IF('Indicator Data'!U45="No data","x",ROUND(IF('Indicator Data'!U45&gt;M$140,10,IF('Indicator Data'!U45&lt;M$139,0,10-(M$140-'Indicator Data'!U45)/(M$140-M$139)*10)),1))</f>
        <v>3.9</v>
      </c>
      <c r="N43" s="125">
        <f>'Indicator Data'!Q45/'Indicator Data'!BD45*1000000</f>
        <v>0</v>
      </c>
      <c r="O43" s="12">
        <f t="shared" si="3"/>
        <v>0</v>
      </c>
      <c r="P43" s="52">
        <f t="shared" si="4"/>
        <v>2.6</v>
      </c>
      <c r="Q43" s="45">
        <f t="shared" si="5"/>
        <v>4.4000000000000004</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0.4</v>
      </c>
      <c r="X43" s="12">
        <f>IF('Indicator Data'!AA45="No data","x",ROUND(IF('Indicator Data'!AA45&gt;X$140,10,IF('Indicator Data'!AA45&lt;X$139,0,10-(X$140-'Indicator Data'!AA45)/(X$140-X$139)*10)),1))</f>
        <v>3.3</v>
      </c>
      <c r="Y43" s="12">
        <f>IF('Indicator Data'!AF45="No data","x",ROUND(IF('Indicator Data'!AF45&gt;Y$140,10,IF('Indicator Data'!AF45&lt;Y$139,0,10-(Y$140-'Indicator Data'!AF45)/(Y$140-Y$139)*10)),1))</f>
        <v>2.8</v>
      </c>
      <c r="Z43" s="129">
        <f>IF('Indicator Data'!AC45="No data","x",'Indicator Data'!AC45/'Indicator Data'!$BB45*100000)</f>
        <v>0</v>
      </c>
      <c r="AA43" s="127">
        <f t="shared" si="9"/>
        <v>0</v>
      </c>
      <c r="AB43" s="129" t="str">
        <f>IF('Indicator Data'!AD45="No data","x",'Indicator Data'!AD45/'Indicator Data'!$BB45*100000)</f>
        <v>x</v>
      </c>
      <c r="AC43" s="127" t="str">
        <f t="shared" si="10"/>
        <v>x</v>
      </c>
      <c r="AD43" s="52">
        <f t="shared" si="11"/>
        <v>1.6</v>
      </c>
      <c r="AE43" s="12" t="str">
        <f>IF('Indicator Data'!V45="No data","x",ROUND(IF('Indicator Data'!V45&gt;AE$140,10,IF('Indicator Data'!V45&lt;AE$139,0,10-(AE$140-'Indicator Data'!V45)/(AE$140-AE$139)*10)),1))</f>
        <v>x</v>
      </c>
      <c r="AF43" s="12">
        <f>IF('Indicator Data'!W45="No data","x",ROUND(IF('Indicator Data'!W45&gt;AF$140,10,IF('Indicator Data'!W45&lt;AF$139,0,10-(AF$140-'Indicator Data'!W45)/(AF$140-AF$139)*10)),1))</f>
        <v>3.6</v>
      </c>
      <c r="AG43" s="52">
        <f t="shared" si="12"/>
        <v>3.6</v>
      </c>
      <c r="AH43" s="12">
        <f>IF('Indicator Data'!AP45="No data","x",ROUND(IF('Indicator Data'!AP45&gt;AH$140,10,IF('Indicator Data'!AP45&lt;AH$139,0,10-(AH$140-'Indicator Data'!AP45)/(AH$140-AH$139)*10)),1))</f>
        <v>1.5</v>
      </c>
      <c r="AI43" s="12">
        <f>IF('Indicator Data'!AQ45="No data","x",ROUND(IF('Indicator Data'!AQ45&gt;AI$140,10,IF('Indicator Data'!AQ45&lt;AI$139,0,10-(AI$140-'Indicator Data'!AQ45)/(AI$140-AI$139)*10)),1))</f>
        <v>0</v>
      </c>
      <c r="AJ43" s="52">
        <f t="shared" si="13"/>
        <v>0.8</v>
      </c>
      <c r="AK43" s="35">
        <f>'Indicator Data'!AK45+'Indicator Data'!AJ45*0.5+'Indicator Data'!AI45*0.25</f>
        <v>36108.159963058977</v>
      </c>
      <c r="AL43" s="42">
        <f>AK43/'Indicator Data'!BB45</f>
        <v>0.59004117855838578</v>
      </c>
      <c r="AM43" s="52">
        <f t="shared" si="14"/>
        <v>10</v>
      </c>
      <c r="AN43" s="42">
        <f>IF('Indicator Data'!AL45="No data","x",'Indicator Data'!AL45/'Indicator Data'!BB45)</f>
        <v>4.9882345251323623E-2</v>
      </c>
      <c r="AO43" s="12">
        <f t="shared" si="15"/>
        <v>2.5</v>
      </c>
      <c r="AP43" s="52">
        <f t="shared" si="16"/>
        <v>2.5</v>
      </c>
      <c r="AQ43" s="36">
        <f t="shared" si="17"/>
        <v>5.2</v>
      </c>
      <c r="AR43" s="55">
        <f t="shared" si="18"/>
        <v>3</v>
      </c>
      <c r="AU43" s="11">
        <v>1.6</v>
      </c>
    </row>
    <row r="44" spans="1:47" s="11" customFormat="1" x14ac:dyDescent="0.25">
      <c r="A44" s="11" t="s">
        <v>362</v>
      </c>
      <c r="B44" s="30" t="s">
        <v>10</v>
      </c>
      <c r="C44" s="30" t="s">
        <v>490</v>
      </c>
      <c r="D44" s="12">
        <f>ROUND(IF('Indicator Data'!O46="No data",IF((0.1284*LN('Indicator Data'!BA46)-0.4735)&gt;D$140,0,IF((0.1284*LN('Indicator Data'!BA46)-0.4735)&lt;D$139,10,(D$140-(0.1284*LN('Indicator Data'!BA46)-0.4735))/(D$140-D$139)*10)),IF('Indicator Data'!O46&gt;D$140,0,IF('Indicator Data'!O46&lt;D$139,10,(D$140-'Indicator Data'!O46)/(D$140-D$139)*10))),1)</f>
        <v>6.6</v>
      </c>
      <c r="E44" s="12">
        <f>IF('Indicator Data'!P46="No data","x",ROUND(IF('Indicator Data'!P46&gt;E$140,10,IF('Indicator Data'!P46&lt;E$139,0,10-(E$140-'Indicator Data'!P46)/(E$140-E$139)*10)),1))</f>
        <v>6.9</v>
      </c>
      <c r="F44" s="52">
        <f t="shared" si="0"/>
        <v>6.8</v>
      </c>
      <c r="G44" s="12">
        <f>IF('Indicator Data'!AG46="No data","x",ROUND(IF('Indicator Data'!AG46&gt;G$140,10,IF('Indicator Data'!AG46&lt;G$139,0,10-(G$140-'Indicator Data'!AG46)/(G$140-G$139)*10)),1))</f>
        <v>8.1999999999999993</v>
      </c>
      <c r="H44" s="12">
        <f>IF('Indicator Data'!AH46="No data","x",ROUND(IF('Indicator Data'!AH46&gt;H$140,10,IF('Indicator Data'!AH46&lt;H$139,0,10-(H$140-'Indicator Data'!AH46)/(H$140-H$139)*10)),1))</f>
        <v>1.9</v>
      </c>
      <c r="I44" s="52">
        <f t="shared" si="1"/>
        <v>5.0999999999999996</v>
      </c>
      <c r="J44" s="35">
        <f>SUM('Indicator Data'!R46,SUM('Indicator Data'!S46:T46)*1000000)</f>
        <v>750500894</v>
      </c>
      <c r="K44" s="35">
        <f>J44/'Indicator Data'!BD46</f>
        <v>192.74382488557373</v>
      </c>
      <c r="L44" s="12">
        <f t="shared" si="2"/>
        <v>3.9</v>
      </c>
      <c r="M44" s="12">
        <f>IF('Indicator Data'!U46="No data","x",ROUND(IF('Indicator Data'!U46&gt;M$140,10,IF('Indicator Data'!U46&lt;M$139,0,10-(M$140-'Indicator Data'!U46)/(M$140-M$139)*10)),1))</f>
        <v>3.9</v>
      </c>
      <c r="N44" s="125">
        <f>'Indicator Data'!Q46/'Indicator Data'!BD46*1000000</f>
        <v>0</v>
      </c>
      <c r="O44" s="12">
        <f t="shared" si="3"/>
        <v>0</v>
      </c>
      <c r="P44" s="52">
        <f t="shared" si="4"/>
        <v>2.6</v>
      </c>
      <c r="Q44" s="45">
        <f t="shared" si="5"/>
        <v>5.3</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0.4</v>
      </c>
      <c r="X44" s="12">
        <f>IF('Indicator Data'!AA46="No data","x",ROUND(IF('Indicator Data'!AA46&gt;X$140,10,IF('Indicator Data'!AA46&lt;X$139,0,10-(X$140-'Indicator Data'!AA46)/(X$140-X$139)*10)),1))</f>
        <v>3.3</v>
      </c>
      <c r="Y44" s="12">
        <f>IF('Indicator Data'!AF46="No data","x",ROUND(IF('Indicator Data'!AF46&gt;Y$140,10,IF('Indicator Data'!AF46&lt;Y$139,0,10-(Y$140-'Indicator Data'!AF46)/(Y$140-Y$139)*10)),1))</f>
        <v>2.8</v>
      </c>
      <c r="Z44" s="129">
        <f>IF('Indicator Data'!AC46="No data","x",'Indicator Data'!AC46/'Indicator Data'!$BB46*100000)</f>
        <v>0</v>
      </c>
      <c r="AA44" s="127">
        <f t="shared" si="9"/>
        <v>0</v>
      </c>
      <c r="AB44" s="129" t="str">
        <f>IF('Indicator Data'!AD46="No data","x",'Indicator Data'!AD46/'Indicator Data'!$BB46*100000)</f>
        <v>x</v>
      </c>
      <c r="AC44" s="127" t="str">
        <f t="shared" si="10"/>
        <v>x</v>
      </c>
      <c r="AD44" s="52">
        <f t="shared" si="11"/>
        <v>1.6</v>
      </c>
      <c r="AE44" s="12">
        <f>IF('Indicator Data'!V46="No data","x",ROUND(IF('Indicator Data'!V46&gt;AE$140,10,IF('Indicator Data'!V46&lt;AE$139,0,10-(AE$140-'Indicator Data'!V46)/(AE$140-AE$139)*10)),1))</f>
        <v>6.2</v>
      </c>
      <c r="AF44" s="12">
        <f>IF('Indicator Data'!W46="No data","x",ROUND(IF('Indicator Data'!W46&gt;AF$140,10,IF('Indicator Data'!W46&lt;AF$139,0,10-(AF$140-'Indicator Data'!W46)/(AF$140-AF$139)*10)),1))</f>
        <v>5.3</v>
      </c>
      <c r="AG44" s="52">
        <f t="shared" si="12"/>
        <v>5.8</v>
      </c>
      <c r="AH44" s="12">
        <f>IF('Indicator Data'!AP46="No data","x",ROUND(IF('Indicator Data'!AP46&gt;AH$140,10,IF('Indicator Data'!AP46&lt;AH$139,0,10-(AH$140-'Indicator Data'!AP46)/(AH$140-AH$139)*10)),1))</f>
        <v>10</v>
      </c>
      <c r="AI44" s="12">
        <f>IF('Indicator Data'!AQ46="No data","x",ROUND(IF('Indicator Data'!AQ46&gt;AI$140,10,IF('Indicator Data'!AQ46&lt;AI$139,0,10-(AI$140-'Indicator Data'!AQ46)/(AI$140-AI$139)*10)),1))</f>
        <v>0</v>
      </c>
      <c r="AJ44" s="52">
        <f t="shared" si="13"/>
        <v>5</v>
      </c>
      <c r="AK44" s="35">
        <f>'Indicator Data'!AK46+'Indicator Data'!AJ46*0.5+'Indicator Data'!AI46*0.25</f>
        <v>213101.56551183251</v>
      </c>
      <c r="AL44" s="42">
        <f>AK44/'Indicator Data'!BB46</f>
        <v>0.59153964483408006</v>
      </c>
      <c r="AM44" s="52">
        <f t="shared" si="14"/>
        <v>10</v>
      </c>
      <c r="AN44" s="42">
        <f>IF('Indicator Data'!AL46="No data","x",'Indicator Data'!AL46/'Indicator Data'!BB46)</f>
        <v>0.25159664565342305</v>
      </c>
      <c r="AO44" s="12">
        <f t="shared" si="15"/>
        <v>10</v>
      </c>
      <c r="AP44" s="52">
        <f t="shared" si="16"/>
        <v>10</v>
      </c>
      <c r="AQ44" s="36">
        <f t="shared" si="17"/>
        <v>7.8</v>
      </c>
      <c r="AR44" s="55">
        <f t="shared" si="18"/>
        <v>5</v>
      </c>
      <c r="AU44" s="11">
        <v>2</v>
      </c>
    </row>
    <row r="45" spans="1:47" s="11" customFormat="1" x14ac:dyDescent="0.25">
      <c r="A45" s="11" t="s">
        <v>364</v>
      </c>
      <c r="B45" s="30" t="s">
        <v>10</v>
      </c>
      <c r="C45" s="30" t="s">
        <v>492</v>
      </c>
      <c r="D45" s="12">
        <f>ROUND(IF('Indicator Data'!O47="No data",IF((0.1284*LN('Indicator Data'!BA47)-0.4735)&gt;D$140,0,IF((0.1284*LN('Indicator Data'!BA47)-0.4735)&lt;D$139,10,(D$140-(0.1284*LN('Indicator Data'!BA47)-0.4735))/(D$140-D$139)*10)),IF('Indicator Data'!O47&gt;D$140,0,IF('Indicator Data'!O47&lt;D$139,10,(D$140-'Indicator Data'!O47)/(D$140-D$139)*10))),1)</f>
        <v>6.6</v>
      </c>
      <c r="E45" s="12">
        <f>IF('Indicator Data'!P47="No data","x",ROUND(IF('Indicator Data'!P47&gt;E$140,10,IF('Indicator Data'!P47&lt;E$139,0,10-(E$140-'Indicator Data'!P47)/(E$140-E$139)*10)),1))</f>
        <v>6.3</v>
      </c>
      <c r="F45" s="52">
        <f t="shared" si="0"/>
        <v>6.5</v>
      </c>
      <c r="G45" s="12">
        <f>IF('Indicator Data'!AG47="No data","x",ROUND(IF('Indicator Data'!AG47&gt;G$140,10,IF('Indicator Data'!AG47&lt;G$139,0,10-(G$140-'Indicator Data'!AG47)/(G$140-G$139)*10)),1))</f>
        <v>8.1999999999999993</v>
      </c>
      <c r="H45" s="12">
        <f>IF('Indicator Data'!AH47="No data","x",ROUND(IF('Indicator Data'!AH47&gt;H$140,10,IF('Indicator Data'!AH47&lt;H$139,0,10-(H$140-'Indicator Data'!AH47)/(H$140-H$139)*10)),1))</f>
        <v>1.9</v>
      </c>
      <c r="I45" s="52">
        <f t="shared" si="1"/>
        <v>5.0999999999999996</v>
      </c>
      <c r="J45" s="35">
        <f>SUM('Indicator Data'!R47,SUM('Indicator Data'!S47:T47)*1000000)</f>
        <v>750500894</v>
      </c>
      <c r="K45" s="35">
        <f>J45/'Indicator Data'!BD47</f>
        <v>192.74382488557373</v>
      </c>
      <c r="L45" s="12">
        <f t="shared" si="2"/>
        <v>3.9</v>
      </c>
      <c r="M45" s="12">
        <f>IF('Indicator Data'!U47="No data","x",ROUND(IF('Indicator Data'!U47&gt;M$140,10,IF('Indicator Data'!U47&lt;M$139,0,10-(M$140-'Indicator Data'!U47)/(M$140-M$139)*10)),1))</f>
        <v>3.9</v>
      </c>
      <c r="N45" s="125">
        <f>'Indicator Data'!Q47/'Indicator Data'!BD47*1000000</f>
        <v>0</v>
      </c>
      <c r="O45" s="12">
        <f t="shared" si="3"/>
        <v>0</v>
      </c>
      <c r="P45" s="52">
        <f t="shared" si="4"/>
        <v>2.6</v>
      </c>
      <c r="Q45" s="45">
        <f t="shared" si="5"/>
        <v>5.2</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0.4</v>
      </c>
      <c r="X45" s="12">
        <f>IF('Indicator Data'!AA47="No data","x",ROUND(IF('Indicator Data'!AA47&gt;X$140,10,IF('Indicator Data'!AA47&lt;X$139,0,10-(X$140-'Indicator Data'!AA47)/(X$140-X$139)*10)),1))</f>
        <v>3.3</v>
      </c>
      <c r="Y45" s="12">
        <f>IF('Indicator Data'!AF47="No data","x",ROUND(IF('Indicator Data'!AF47&gt;Y$140,10,IF('Indicator Data'!AF47&lt;Y$139,0,10-(Y$140-'Indicator Data'!AF47)/(Y$140-Y$139)*10)),1))</f>
        <v>2.8</v>
      </c>
      <c r="Z45" s="129">
        <f>IF('Indicator Data'!AC47="No data","x",'Indicator Data'!AC47/'Indicator Data'!$BB47*100000)</f>
        <v>0</v>
      </c>
      <c r="AA45" s="127">
        <f t="shared" si="9"/>
        <v>0</v>
      </c>
      <c r="AB45" s="129" t="str">
        <f>IF('Indicator Data'!AD47="No data","x",'Indicator Data'!AD47/'Indicator Data'!$BB47*100000)</f>
        <v>x</v>
      </c>
      <c r="AC45" s="127" t="str">
        <f t="shared" si="10"/>
        <v>x</v>
      </c>
      <c r="AD45" s="52">
        <f t="shared" si="11"/>
        <v>1.6</v>
      </c>
      <c r="AE45" s="12">
        <f>IF('Indicator Data'!V47="No data","x",ROUND(IF('Indicator Data'!V47&gt;AE$140,10,IF('Indicator Data'!V47&lt;AE$139,0,10-(AE$140-'Indicator Data'!V47)/(AE$140-AE$139)*10)),1))</f>
        <v>2.2000000000000002</v>
      </c>
      <c r="AF45" s="12">
        <f>IF('Indicator Data'!W47="No data","x",ROUND(IF('Indicator Data'!W47&gt;AF$140,10,IF('Indicator Data'!W47&lt;AF$139,0,10-(AF$140-'Indicator Data'!W47)/(AF$140-AF$139)*10)),1))</f>
        <v>4.3</v>
      </c>
      <c r="AG45" s="52">
        <f t="shared" si="12"/>
        <v>3.3</v>
      </c>
      <c r="AH45" s="12">
        <f>IF('Indicator Data'!AP47="No data","x",ROUND(IF('Indicator Data'!AP47&gt;AH$140,10,IF('Indicator Data'!AP47&lt;AH$139,0,10-(AH$140-'Indicator Data'!AP47)/(AH$140-AH$139)*10)),1))</f>
        <v>10</v>
      </c>
      <c r="AI45" s="12">
        <f>IF('Indicator Data'!AQ47="No data","x",ROUND(IF('Indicator Data'!AQ47&gt;AI$140,10,IF('Indicator Data'!AQ47&lt;AI$139,0,10-(AI$140-'Indicator Data'!AQ47)/(AI$140-AI$139)*10)),1))</f>
        <v>0.6</v>
      </c>
      <c r="AJ45" s="52">
        <f t="shared" si="13"/>
        <v>5.3</v>
      </c>
      <c r="AK45" s="35">
        <f>'Indicator Data'!AK47+'Indicator Data'!AJ47*0.5+'Indicator Data'!AI47*0.25</f>
        <v>189557.10456814646</v>
      </c>
      <c r="AL45" s="42">
        <f>AK45/'Indicator Data'!BB47</f>
        <v>0.59153964483408006</v>
      </c>
      <c r="AM45" s="52">
        <f t="shared" si="14"/>
        <v>10</v>
      </c>
      <c r="AN45" s="42">
        <f>IF('Indicator Data'!AL47="No data","x",'Indicator Data'!AL47/'Indicator Data'!BB47)</f>
        <v>0.22386728538572684</v>
      </c>
      <c r="AO45" s="12">
        <f t="shared" si="15"/>
        <v>10</v>
      </c>
      <c r="AP45" s="52">
        <f t="shared" si="16"/>
        <v>10</v>
      </c>
      <c r="AQ45" s="36">
        <f t="shared" si="17"/>
        <v>7.6</v>
      </c>
      <c r="AR45" s="55">
        <f t="shared" si="18"/>
        <v>4.9000000000000004</v>
      </c>
      <c r="AU45" s="11">
        <v>2.2000000000000002</v>
      </c>
    </row>
    <row r="46" spans="1:47" s="11" customFormat="1" x14ac:dyDescent="0.25">
      <c r="A46" s="11" t="s">
        <v>367</v>
      </c>
      <c r="B46" s="30" t="s">
        <v>10</v>
      </c>
      <c r="C46" s="30" t="s">
        <v>495</v>
      </c>
      <c r="D46" s="12">
        <f>ROUND(IF('Indicator Data'!O48="No data",IF((0.1284*LN('Indicator Data'!BA48)-0.4735)&gt;D$140,0,IF((0.1284*LN('Indicator Data'!BA48)-0.4735)&lt;D$139,10,(D$140-(0.1284*LN('Indicator Data'!BA48)-0.4735))/(D$140-D$139)*10)),IF('Indicator Data'!O48&gt;D$140,0,IF('Indicator Data'!O48&lt;D$139,10,(D$140-'Indicator Data'!O48)/(D$140-D$139)*10))),1)</f>
        <v>6.6</v>
      </c>
      <c r="E46" s="12">
        <f>IF('Indicator Data'!P48="No data","x",ROUND(IF('Indicator Data'!P48&gt;E$140,10,IF('Indicator Data'!P48&lt;E$139,0,10-(E$140-'Indicator Data'!P48)/(E$140-E$139)*10)),1))</f>
        <v>0</v>
      </c>
      <c r="F46" s="52">
        <f t="shared" si="0"/>
        <v>4</v>
      </c>
      <c r="G46" s="12">
        <f>IF('Indicator Data'!AG48="No data","x",ROUND(IF('Indicator Data'!AG48&gt;G$140,10,IF('Indicator Data'!AG48&lt;G$139,0,10-(G$140-'Indicator Data'!AG48)/(G$140-G$139)*10)),1))</f>
        <v>8.1999999999999993</v>
      </c>
      <c r="H46" s="12">
        <f>IF('Indicator Data'!AH48="No data","x",ROUND(IF('Indicator Data'!AH48&gt;H$140,10,IF('Indicator Data'!AH48&lt;H$139,0,10-(H$140-'Indicator Data'!AH48)/(H$140-H$139)*10)),1))</f>
        <v>1.9</v>
      </c>
      <c r="I46" s="52">
        <f t="shared" si="1"/>
        <v>5.0999999999999996</v>
      </c>
      <c r="J46" s="35">
        <f>SUM('Indicator Data'!R48,SUM('Indicator Data'!S48:T48)*1000000)</f>
        <v>750500894</v>
      </c>
      <c r="K46" s="35">
        <f>J46/'Indicator Data'!BD48</f>
        <v>192.74382488557373</v>
      </c>
      <c r="L46" s="12">
        <f t="shared" si="2"/>
        <v>3.9</v>
      </c>
      <c r="M46" s="12">
        <f>IF('Indicator Data'!U48="No data","x",ROUND(IF('Indicator Data'!U48&gt;M$140,10,IF('Indicator Data'!U48&lt;M$139,0,10-(M$140-'Indicator Data'!U48)/(M$140-M$139)*10)),1))</f>
        <v>3.9</v>
      </c>
      <c r="N46" s="125">
        <f>'Indicator Data'!Q48/'Indicator Data'!BD48*1000000</f>
        <v>0</v>
      </c>
      <c r="O46" s="12">
        <f t="shared" si="3"/>
        <v>0</v>
      </c>
      <c r="P46" s="52">
        <f t="shared" si="4"/>
        <v>2.6</v>
      </c>
      <c r="Q46" s="45">
        <f t="shared" si="5"/>
        <v>3.9</v>
      </c>
      <c r="R46" s="35">
        <f>IF(AND('Indicator Data'!AM48="No data",'Indicator Data'!AN48="No data"),0,SUM('Indicator Data'!AM48:AO48))</f>
        <v>0</v>
      </c>
      <c r="S46" s="12">
        <f t="shared" si="6"/>
        <v>0</v>
      </c>
      <c r="T46" s="41">
        <f>R46/'Indicator Data'!$BB48</f>
        <v>0</v>
      </c>
      <c r="U46" s="12">
        <f t="shared" si="7"/>
        <v>0</v>
      </c>
      <c r="V46" s="13">
        <f t="shared" si="8"/>
        <v>0</v>
      </c>
      <c r="W46" s="12">
        <f>IF('Indicator Data'!AB48="No data","x",ROUND(IF('Indicator Data'!AB48&gt;W$140,10,IF('Indicator Data'!AB48&lt;W$139,0,10-(W$140-'Indicator Data'!AB48)/(W$140-W$139)*10)),1))</f>
        <v>0.4</v>
      </c>
      <c r="X46" s="12">
        <f>IF('Indicator Data'!AA48="No data","x",ROUND(IF('Indicator Data'!AA48&gt;X$140,10,IF('Indicator Data'!AA48&lt;X$139,0,10-(X$140-'Indicator Data'!AA48)/(X$140-X$139)*10)),1))</f>
        <v>3.3</v>
      </c>
      <c r="Y46" s="12">
        <f>IF('Indicator Data'!AF48="No data","x",ROUND(IF('Indicator Data'!AF48&gt;Y$140,10,IF('Indicator Data'!AF48&lt;Y$139,0,10-(Y$140-'Indicator Data'!AF48)/(Y$140-Y$139)*10)),1))</f>
        <v>2.8</v>
      </c>
      <c r="Z46" s="129">
        <f>IF('Indicator Data'!AC48="No data","x",'Indicator Data'!AC48/'Indicator Data'!$BB48*100000)</f>
        <v>0</v>
      </c>
      <c r="AA46" s="127">
        <f t="shared" si="9"/>
        <v>0</v>
      </c>
      <c r="AB46" s="129" t="str">
        <f>IF('Indicator Data'!AD48="No data","x",'Indicator Data'!AD48/'Indicator Data'!$BB48*100000)</f>
        <v>x</v>
      </c>
      <c r="AC46" s="127" t="str">
        <f t="shared" si="10"/>
        <v>x</v>
      </c>
      <c r="AD46" s="52">
        <f t="shared" si="11"/>
        <v>1.6</v>
      </c>
      <c r="AE46" s="12">
        <f>IF('Indicator Data'!V48="No data","x",ROUND(IF('Indicator Data'!V48&gt;AE$140,10,IF('Indicator Data'!V48&lt;AE$139,0,10-(AE$140-'Indicator Data'!V48)/(AE$140-AE$139)*10)),1))</f>
        <v>3.6</v>
      </c>
      <c r="AF46" s="12">
        <f>IF('Indicator Data'!W48="No data","x",ROUND(IF('Indicator Data'!W48&gt;AF$140,10,IF('Indicator Data'!W48&lt;AF$139,0,10-(AF$140-'Indicator Data'!W48)/(AF$140-AF$139)*10)),1))</f>
        <v>1.4</v>
      </c>
      <c r="AG46" s="52">
        <f t="shared" si="12"/>
        <v>2.5</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81736.044300978945</v>
      </c>
      <c r="AL46" s="42">
        <f>AK46/'Indicator Data'!BB48</f>
        <v>0.59004117855838578</v>
      </c>
      <c r="AM46" s="52">
        <f t="shared" si="14"/>
        <v>10</v>
      </c>
      <c r="AN46" s="42">
        <f>IF('Indicator Data'!AL48="No data","x",'Indicator Data'!AL48/'Indicator Data'!BB48)</f>
        <v>1.0535134198634192E-2</v>
      </c>
      <c r="AO46" s="12">
        <f t="shared" si="15"/>
        <v>0.5</v>
      </c>
      <c r="AP46" s="52">
        <f t="shared" si="16"/>
        <v>0.5</v>
      </c>
      <c r="AQ46" s="36">
        <f t="shared" si="17"/>
        <v>4.7</v>
      </c>
      <c r="AR46" s="55">
        <f t="shared" si="18"/>
        <v>2.7</v>
      </c>
      <c r="AU46" s="11">
        <v>1.2</v>
      </c>
    </row>
    <row r="47" spans="1:47" s="11" customFormat="1" x14ac:dyDescent="0.25">
      <c r="A47" s="11" t="s">
        <v>363</v>
      </c>
      <c r="B47" s="30" t="s">
        <v>10</v>
      </c>
      <c r="C47" s="30" t="s">
        <v>491</v>
      </c>
      <c r="D47" s="12">
        <f>ROUND(IF('Indicator Data'!O49="No data",IF((0.1284*LN('Indicator Data'!BA49)-0.4735)&gt;D$140,0,IF((0.1284*LN('Indicator Data'!BA49)-0.4735)&lt;D$139,10,(D$140-(0.1284*LN('Indicator Data'!BA49)-0.4735))/(D$140-D$139)*10)),IF('Indicator Data'!O49&gt;D$140,0,IF('Indicator Data'!O49&lt;D$139,10,(D$140-'Indicator Data'!O49)/(D$140-D$139)*10))),1)</f>
        <v>6.6</v>
      </c>
      <c r="E47" s="12">
        <f>IF('Indicator Data'!P49="No data","x",ROUND(IF('Indicator Data'!P49&gt;E$140,10,IF('Indicator Data'!P49&lt;E$139,0,10-(E$140-'Indicator Data'!P49)/(E$140-E$139)*10)),1))</f>
        <v>6.9</v>
      </c>
      <c r="F47" s="52">
        <f t="shared" si="0"/>
        <v>6.8</v>
      </c>
      <c r="G47" s="12">
        <f>IF('Indicator Data'!AG49="No data","x",ROUND(IF('Indicator Data'!AG49&gt;G$140,10,IF('Indicator Data'!AG49&lt;G$139,0,10-(G$140-'Indicator Data'!AG49)/(G$140-G$139)*10)),1))</f>
        <v>8.1999999999999993</v>
      </c>
      <c r="H47" s="12">
        <f>IF('Indicator Data'!AH49="No data","x",ROUND(IF('Indicator Data'!AH49&gt;H$140,10,IF('Indicator Data'!AH49&lt;H$139,0,10-(H$140-'Indicator Data'!AH49)/(H$140-H$139)*10)),1))</f>
        <v>1.9</v>
      </c>
      <c r="I47" s="52">
        <f t="shared" si="1"/>
        <v>5.0999999999999996</v>
      </c>
      <c r="J47" s="35">
        <f>SUM('Indicator Data'!R49,SUM('Indicator Data'!S49:T49)*1000000)</f>
        <v>750500894</v>
      </c>
      <c r="K47" s="35">
        <f>J47/'Indicator Data'!BD49</f>
        <v>192.74382488557373</v>
      </c>
      <c r="L47" s="12">
        <f t="shared" si="2"/>
        <v>3.9</v>
      </c>
      <c r="M47" s="12">
        <f>IF('Indicator Data'!U49="No data","x",ROUND(IF('Indicator Data'!U49&gt;M$140,10,IF('Indicator Data'!U49&lt;M$139,0,10-(M$140-'Indicator Data'!U49)/(M$140-M$139)*10)),1))</f>
        <v>3.9</v>
      </c>
      <c r="N47" s="125">
        <f>'Indicator Data'!Q49/'Indicator Data'!BD49*1000000</f>
        <v>0</v>
      </c>
      <c r="O47" s="12">
        <f t="shared" si="3"/>
        <v>0</v>
      </c>
      <c r="P47" s="52">
        <f t="shared" si="4"/>
        <v>2.6</v>
      </c>
      <c r="Q47" s="45">
        <f t="shared" si="5"/>
        <v>5.3</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0.4</v>
      </c>
      <c r="X47" s="12">
        <f>IF('Indicator Data'!AA49="No data","x",ROUND(IF('Indicator Data'!AA49&gt;X$140,10,IF('Indicator Data'!AA49&lt;X$139,0,10-(X$140-'Indicator Data'!AA49)/(X$140-X$139)*10)),1))</f>
        <v>3.3</v>
      </c>
      <c r="Y47" s="12">
        <f>IF('Indicator Data'!AF49="No data","x",ROUND(IF('Indicator Data'!AF49&gt;Y$140,10,IF('Indicator Data'!AF49&lt;Y$139,0,10-(Y$140-'Indicator Data'!AF49)/(Y$140-Y$139)*10)),1))</f>
        <v>2.8</v>
      </c>
      <c r="Z47" s="129">
        <f>IF('Indicator Data'!AC49="No data","x",'Indicator Data'!AC49/'Indicator Data'!$BB49*100000)</f>
        <v>0</v>
      </c>
      <c r="AA47" s="127">
        <f t="shared" si="9"/>
        <v>0</v>
      </c>
      <c r="AB47" s="129" t="str">
        <f>IF('Indicator Data'!AD49="No data","x",'Indicator Data'!AD49/'Indicator Data'!$BB49*100000)</f>
        <v>x</v>
      </c>
      <c r="AC47" s="127" t="str">
        <f t="shared" si="10"/>
        <v>x</v>
      </c>
      <c r="AD47" s="52">
        <f t="shared" si="11"/>
        <v>1.6</v>
      </c>
      <c r="AE47" s="12">
        <f>IF('Indicator Data'!V49="No data","x",ROUND(IF('Indicator Data'!V49&gt;AE$140,10,IF('Indicator Data'!V49&lt;AE$139,0,10-(AE$140-'Indicator Data'!V49)/(AE$140-AE$139)*10)),1))</f>
        <v>4.8</v>
      </c>
      <c r="AF47" s="12">
        <f>IF('Indicator Data'!W49="No data","x",ROUND(IF('Indicator Data'!W49&gt;AF$140,10,IF('Indicator Data'!W49&lt;AF$139,0,10-(AF$140-'Indicator Data'!W49)/(AF$140-AF$139)*10)),1))</f>
        <v>4.0999999999999996</v>
      </c>
      <c r="AG47" s="52">
        <f t="shared" si="12"/>
        <v>4.5</v>
      </c>
      <c r="AH47" s="12">
        <f>IF('Indicator Data'!AP49="No data","x",ROUND(IF('Indicator Data'!AP49&gt;AH$140,10,IF('Indicator Data'!AP49&lt;AH$139,0,10-(AH$140-'Indicator Data'!AP49)/(AH$140-AH$139)*10)),1))</f>
        <v>8.5</v>
      </c>
      <c r="AI47" s="12">
        <f>IF('Indicator Data'!AQ49="No data","x",ROUND(IF('Indicator Data'!AQ49&gt;AI$140,10,IF('Indicator Data'!AQ49&lt;AI$139,0,10-(AI$140-'Indicator Data'!AQ49)/(AI$140-AI$139)*10)),1))</f>
        <v>0.5</v>
      </c>
      <c r="AJ47" s="52">
        <f t="shared" si="13"/>
        <v>4.5</v>
      </c>
      <c r="AK47" s="35">
        <f>'Indicator Data'!AK49+'Indicator Data'!AJ49*0.5+'Indicator Data'!AI49*0.25</f>
        <v>211250.67303572319</v>
      </c>
      <c r="AL47" s="42">
        <f>AK47/'Indicator Data'!BB49</f>
        <v>0.59004117855838578</v>
      </c>
      <c r="AM47" s="52">
        <f t="shared" si="14"/>
        <v>10</v>
      </c>
      <c r="AN47" s="42">
        <f>IF('Indicator Data'!AL49="No data","x",'Indicator Data'!AL49/'Indicator Data'!BB49)</f>
        <v>0.23762219050518532</v>
      </c>
      <c r="AO47" s="12">
        <f t="shared" si="15"/>
        <v>10</v>
      </c>
      <c r="AP47" s="52">
        <f t="shared" si="16"/>
        <v>10</v>
      </c>
      <c r="AQ47" s="36">
        <f t="shared" si="17"/>
        <v>7.6</v>
      </c>
      <c r="AR47" s="55">
        <f t="shared" si="18"/>
        <v>4.9000000000000004</v>
      </c>
      <c r="AU47" s="11">
        <v>2.1</v>
      </c>
    </row>
    <row r="48" spans="1:47" s="11" customFormat="1" x14ac:dyDescent="0.25">
      <c r="A48" s="11" t="s">
        <v>369</v>
      </c>
      <c r="B48" s="30" t="s">
        <v>10</v>
      </c>
      <c r="C48" s="30" t="s">
        <v>497</v>
      </c>
      <c r="D48" s="12">
        <f>ROUND(IF('Indicator Data'!O50="No data",IF((0.1284*LN('Indicator Data'!BA50)-0.4735)&gt;D$140,0,IF((0.1284*LN('Indicator Data'!BA50)-0.4735)&lt;D$139,10,(D$140-(0.1284*LN('Indicator Data'!BA50)-0.4735))/(D$140-D$139)*10)),IF('Indicator Data'!O50&gt;D$140,0,IF('Indicator Data'!O50&lt;D$139,10,(D$140-'Indicator Data'!O50)/(D$140-D$139)*10))),1)</f>
        <v>6.6</v>
      </c>
      <c r="E48" s="12">
        <f>IF('Indicator Data'!P50="No data","x",ROUND(IF('Indicator Data'!P50&gt;E$140,10,IF('Indicator Data'!P50&lt;E$139,0,10-(E$140-'Indicator Data'!P50)/(E$140-E$139)*10)),1))</f>
        <v>8.1999999999999993</v>
      </c>
      <c r="F48" s="52">
        <f t="shared" si="0"/>
        <v>7.5</v>
      </c>
      <c r="G48" s="12">
        <f>IF('Indicator Data'!AG50="No data","x",ROUND(IF('Indicator Data'!AG50&gt;G$140,10,IF('Indicator Data'!AG50&lt;G$139,0,10-(G$140-'Indicator Data'!AG50)/(G$140-G$139)*10)),1))</f>
        <v>8.1999999999999993</v>
      </c>
      <c r="H48" s="12">
        <f>IF('Indicator Data'!AH50="No data","x",ROUND(IF('Indicator Data'!AH50&gt;H$140,10,IF('Indicator Data'!AH50&lt;H$139,0,10-(H$140-'Indicator Data'!AH50)/(H$140-H$139)*10)),1))</f>
        <v>1.9</v>
      </c>
      <c r="I48" s="52">
        <f t="shared" si="1"/>
        <v>5.0999999999999996</v>
      </c>
      <c r="J48" s="35">
        <f>SUM('Indicator Data'!R50,SUM('Indicator Data'!S50:T50)*1000000)</f>
        <v>750500894</v>
      </c>
      <c r="K48" s="35">
        <f>J48/'Indicator Data'!BD50</f>
        <v>192.74382488557373</v>
      </c>
      <c r="L48" s="12">
        <f t="shared" si="2"/>
        <v>3.9</v>
      </c>
      <c r="M48" s="12">
        <f>IF('Indicator Data'!U50="No data","x",ROUND(IF('Indicator Data'!U50&gt;M$140,10,IF('Indicator Data'!U50&lt;M$139,0,10-(M$140-'Indicator Data'!U50)/(M$140-M$139)*10)),1))</f>
        <v>3.9</v>
      </c>
      <c r="N48" s="125">
        <f>'Indicator Data'!Q50/'Indicator Data'!BD50*1000000</f>
        <v>0</v>
      </c>
      <c r="O48" s="12">
        <f t="shared" si="3"/>
        <v>0</v>
      </c>
      <c r="P48" s="52">
        <f t="shared" si="4"/>
        <v>2.6</v>
      </c>
      <c r="Q48" s="45">
        <f t="shared" si="5"/>
        <v>5.7</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0.4</v>
      </c>
      <c r="X48" s="12">
        <f>IF('Indicator Data'!AA50="No data","x",ROUND(IF('Indicator Data'!AA50&gt;X$140,10,IF('Indicator Data'!AA50&lt;X$139,0,10-(X$140-'Indicator Data'!AA50)/(X$140-X$139)*10)),1))</f>
        <v>3.3</v>
      </c>
      <c r="Y48" s="12">
        <f>IF('Indicator Data'!AF50="No data","x",ROUND(IF('Indicator Data'!AF50&gt;Y$140,10,IF('Indicator Data'!AF50&lt;Y$139,0,10-(Y$140-'Indicator Data'!AF50)/(Y$140-Y$139)*10)),1))</f>
        <v>2.8</v>
      </c>
      <c r="Z48" s="129">
        <f>IF('Indicator Data'!AC50="No data","x",'Indicator Data'!AC50/'Indicator Data'!$BB50*100000)</f>
        <v>0</v>
      </c>
      <c r="AA48" s="127">
        <f t="shared" si="9"/>
        <v>0</v>
      </c>
      <c r="AB48" s="129" t="str">
        <f>IF('Indicator Data'!AD50="No data","x",'Indicator Data'!AD50/'Indicator Data'!$BB50*100000)</f>
        <v>x</v>
      </c>
      <c r="AC48" s="127" t="str">
        <f t="shared" si="10"/>
        <v>x</v>
      </c>
      <c r="AD48" s="52">
        <f t="shared" si="11"/>
        <v>1.6</v>
      </c>
      <c r="AE48" s="12">
        <f>IF('Indicator Data'!V50="No data","x",ROUND(IF('Indicator Data'!V50&gt;AE$140,10,IF('Indicator Data'!V50&lt;AE$139,0,10-(AE$140-'Indicator Data'!V50)/(AE$140-AE$139)*10)),1))</f>
        <v>4.5999999999999996</v>
      </c>
      <c r="AF48" s="12">
        <f>IF('Indicator Data'!W50="No data","x",ROUND(IF('Indicator Data'!W50&gt;AF$140,10,IF('Indicator Data'!W50&lt;AF$139,0,10-(AF$140-'Indicator Data'!W50)/(AF$140-AF$139)*10)),1))</f>
        <v>6.2</v>
      </c>
      <c r="AG48" s="52">
        <f t="shared" si="12"/>
        <v>5.4</v>
      </c>
      <c r="AH48" s="12">
        <f>IF('Indicator Data'!AP50="No data","x",ROUND(IF('Indicator Data'!AP50&gt;AH$140,10,IF('Indicator Data'!AP50&lt;AH$139,0,10-(AH$140-'Indicator Data'!AP50)/(AH$140-AH$139)*10)),1))</f>
        <v>10</v>
      </c>
      <c r="AI48" s="12">
        <f>IF('Indicator Data'!AQ50="No data","x",ROUND(IF('Indicator Data'!AQ50&gt;AI$140,10,IF('Indicator Data'!AQ50&lt;AI$139,0,10-(AI$140-'Indicator Data'!AQ50)/(AI$140-AI$139)*10)),1))</f>
        <v>0.3</v>
      </c>
      <c r="AJ48" s="52">
        <f t="shared" si="13"/>
        <v>5.2</v>
      </c>
      <c r="AK48" s="35">
        <f>'Indicator Data'!AK50+'Indicator Data'!AJ50*0.5+'Indicator Data'!AI50*0.25</f>
        <v>173770.66733251596</v>
      </c>
      <c r="AL48" s="42">
        <f>AK48/'Indicator Data'!BB50</f>
        <v>0.59004117855838578</v>
      </c>
      <c r="AM48" s="52">
        <f t="shared" si="14"/>
        <v>10</v>
      </c>
      <c r="AN48" s="42">
        <f>IF('Indicator Data'!AL50="No data","x",'Indicator Data'!AL50/'Indicator Data'!BB50)</f>
        <v>0.23042158733608148</v>
      </c>
      <c r="AO48" s="12">
        <f t="shared" si="15"/>
        <v>10</v>
      </c>
      <c r="AP48" s="52">
        <f t="shared" si="16"/>
        <v>10</v>
      </c>
      <c r="AQ48" s="36">
        <f t="shared" si="17"/>
        <v>7.8</v>
      </c>
      <c r="AR48" s="55">
        <f t="shared" si="18"/>
        <v>5</v>
      </c>
      <c r="AU48" s="11">
        <v>2.4</v>
      </c>
    </row>
    <row r="49" spans="1:47" s="11" customFormat="1" x14ac:dyDescent="0.25">
      <c r="A49" s="11" t="s">
        <v>360</v>
      </c>
      <c r="B49" s="30" t="s">
        <v>10</v>
      </c>
      <c r="C49" s="30" t="s">
        <v>488</v>
      </c>
      <c r="D49" s="12">
        <f>ROUND(IF('Indicator Data'!O51="No data",IF((0.1284*LN('Indicator Data'!BA51)-0.4735)&gt;D$140,0,IF((0.1284*LN('Indicator Data'!BA51)-0.4735)&lt;D$139,10,(D$140-(0.1284*LN('Indicator Data'!BA51)-0.4735))/(D$140-D$139)*10)),IF('Indicator Data'!O51&gt;D$140,0,IF('Indicator Data'!O51&lt;D$139,10,(D$140-'Indicator Data'!O51)/(D$140-D$139)*10))),1)</f>
        <v>6.6</v>
      </c>
      <c r="E49" s="12">
        <f>IF('Indicator Data'!P51="No data","x",ROUND(IF('Indicator Data'!P51&gt;E$140,10,IF('Indicator Data'!P51&lt;E$139,0,10-(E$140-'Indicator Data'!P51)/(E$140-E$139)*10)),1))</f>
        <v>7.5</v>
      </c>
      <c r="F49" s="52">
        <f t="shared" si="0"/>
        <v>7.1</v>
      </c>
      <c r="G49" s="12">
        <f>IF('Indicator Data'!AG51="No data","x",ROUND(IF('Indicator Data'!AG51&gt;G$140,10,IF('Indicator Data'!AG51&lt;G$139,0,10-(G$140-'Indicator Data'!AG51)/(G$140-G$139)*10)),1))</f>
        <v>8.1999999999999993</v>
      </c>
      <c r="H49" s="12">
        <f>IF('Indicator Data'!AH51="No data","x",ROUND(IF('Indicator Data'!AH51&gt;H$140,10,IF('Indicator Data'!AH51&lt;H$139,0,10-(H$140-'Indicator Data'!AH51)/(H$140-H$139)*10)),1))</f>
        <v>1.9</v>
      </c>
      <c r="I49" s="52">
        <f t="shared" si="1"/>
        <v>5.0999999999999996</v>
      </c>
      <c r="J49" s="35">
        <f>SUM('Indicator Data'!R51,SUM('Indicator Data'!S51:T51)*1000000)</f>
        <v>750500894</v>
      </c>
      <c r="K49" s="35">
        <f>J49/'Indicator Data'!BD51</f>
        <v>192.74382488557373</v>
      </c>
      <c r="L49" s="12">
        <f t="shared" si="2"/>
        <v>3.9</v>
      </c>
      <c r="M49" s="12">
        <f>IF('Indicator Data'!U51="No data","x",ROUND(IF('Indicator Data'!U51&gt;M$140,10,IF('Indicator Data'!U51&lt;M$139,0,10-(M$140-'Indicator Data'!U51)/(M$140-M$139)*10)),1))</f>
        <v>3.9</v>
      </c>
      <c r="N49" s="125">
        <f>'Indicator Data'!Q51/'Indicator Data'!BD51*1000000</f>
        <v>0</v>
      </c>
      <c r="O49" s="12">
        <f t="shared" si="3"/>
        <v>0</v>
      </c>
      <c r="P49" s="52">
        <f t="shared" si="4"/>
        <v>2.6</v>
      </c>
      <c r="Q49" s="45">
        <f t="shared" si="5"/>
        <v>5.5</v>
      </c>
      <c r="R49" s="35">
        <f>IF(AND('Indicator Data'!AM51="No data",'Indicator Data'!AN51="No data"),0,SUM('Indicator Data'!AM51:AO51))</f>
        <v>56923</v>
      </c>
      <c r="S49" s="12">
        <f t="shared" si="6"/>
        <v>5.9</v>
      </c>
      <c r="T49" s="41">
        <f>R49/'Indicator Data'!$BB51</f>
        <v>0.11897028825575173</v>
      </c>
      <c r="U49" s="12">
        <f t="shared" si="7"/>
        <v>10</v>
      </c>
      <c r="V49" s="13">
        <f t="shared" si="8"/>
        <v>8</v>
      </c>
      <c r="W49" s="12">
        <f>IF('Indicator Data'!AB51="No data","x",ROUND(IF('Indicator Data'!AB51&gt;W$140,10,IF('Indicator Data'!AB51&lt;W$139,0,10-(W$140-'Indicator Data'!AB51)/(W$140-W$139)*10)),1))</f>
        <v>0.4</v>
      </c>
      <c r="X49" s="12">
        <f>IF('Indicator Data'!AA51="No data","x",ROUND(IF('Indicator Data'!AA51&gt;X$140,10,IF('Indicator Data'!AA51&lt;X$139,0,10-(X$140-'Indicator Data'!AA51)/(X$140-X$139)*10)),1))</f>
        <v>3.3</v>
      </c>
      <c r="Y49" s="12">
        <f>IF('Indicator Data'!AF51="No data","x",ROUND(IF('Indicator Data'!AF51&gt;Y$140,10,IF('Indicator Data'!AF51&lt;Y$139,0,10-(Y$140-'Indicator Data'!AF51)/(Y$140-Y$139)*10)),1))</f>
        <v>2.8</v>
      </c>
      <c r="Z49" s="129">
        <f>IF('Indicator Data'!AC51="No data","x",'Indicator Data'!AC51/'Indicator Data'!$BB51*100000)</f>
        <v>0</v>
      </c>
      <c r="AA49" s="127">
        <f t="shared" si="9"/>
        <v>0</v>
      </c>
      <c r="AB49" s="129" t="str">
        <f>IF('Indicator Data'!AD51="No data","x",'Indicator Data'!AD51/'Indicator Data'!$BB51*100000)</f>
        <v>x</v>
      </c>
      <c r="AC49" s="127" t="str">
        <f t="shared" si="10"/>
        <v>x</v>
      </c>
      <c r="AD49" s="52">
        <f t="shared" si="11"/>
        <v>1.6</v>
      </c>
      <c r="AE49" s="12">
        <f>IF('Indicator Data'!V51="No data","x",ROUND(IF('Indicator Data'!V51&gt;AE$140,10,IF('Indicator Data'!V51&lt;AE$139,0,10-(AE$140-'Indicator Data'!V51)/(AE$140-AE$139)*10)),1))</f>
        <v>5.2</v>
      </c>
      <c r="AF49" s="12">
        <f>IF('Indicator Data'!W51="No data","x",ROUND(IF('Indicator Data'!W51&gt;AF$140,10,IF('Indicator Data'!W51&lt;AF$139,0,10-(AF$140-'Indicator Data'!W51)/(AF$140-AF$139)*10)),1))</f>
        <v>7.6</v>
      </c>
      <c r="AG49" s="52">
        <f t="shared" si="12"/>
        <v>6.4</v>
      </c>
      <c r="AH49" s="12">
        <f>IF('Indicator Data'!AP51="No data","x",ROUND(IF('Indicator Data'!AP51&gt;AH$140,10,IF('Indicator Data'!AP51&lt;AH$139,0,10-(AH$140-'Indicator Data'!AP51)/(AH$140-AH$139)*10)),1))</f>
        <v>10</v>
      </c>
      <c r="AI49" s="12">
        <f>IF('Indicator Data'!AQ51="No data","x",ROUND(IF('Indicator Data'!AQ51&gt;AI$140,10,IF('Indicator Data'!AQ51&lt;AI$139,0,10-(AI$140-'Indicator Data'!AQ51)/(AI$140-AI$139)*10)),1))</f>
        <v>0</v>
      </c>
      <c r="AJ49" s="52">
        <f t="shared" si="13"/>
        <v>5</v>
      </c>
      <c r="AK49" s="35">
        <f>'Indicator Data'!AK51+'Indicator Data'!AJ51*0.5+'Indicator Data'!AI51*0.25</f>
        <v>282313.46245775948</v>
      </c>
      <c r="AL49" s="42">
        <f>AK49/'Indicator Data'!BB51</f>
        <v>0.59004117855838578</v>
      </c>
      <c r="AM49" s="52">
        <f t="shared" si="14"/>
        <v>10</v>
      </c>
      <c r="AN49" s="42">
        <f>IF('Indicator Data'!AL51="No data","x",'Indicator Data'!AL51/'Indicator Data'!BB51)</f>
        <v>0.2205907654494382</v>
      </c>
      <c r="AO49" s="12">
        <f t="shared" si="15"/>
        <v>10</v>
      </c>
      <c r="AP49" s="52">
        <f t="shared" si="16"/>
        <v>10</v>
      </c>
      <c r="AQ49" s="36">
        <f t="shared" si="17"/>
        <v>7.9</v>
      </c>
      <c r="AR49" s="55">
        <f t="shared" si="18"/>
        <v>8</v>
      </c>
      <c r="AU49" s="11">
        <v>2.7</v>
      </c>
    </row>
    <row r="50" spans="1:47" s="11" customFormat="1" x14ac:dyDescent="0.25">
      <c r="A50" s="11" t="s">
        <v>361</v>
      </c>
      <c r="B50" s="30" t="s">
        <v>10</v>
      </c>
      <c r="C50" s="30" t="s">
        <v>489</v>
      </c>
      <c r="D50" s="12">
        <f>ROUND(IF('Indicator Data'!O52="No data",IF((0.1284*LN('Indicator Data'!BA52)-0.4735)&gt;D$140,0,IF((0.1284*LN('Indicator Data'!BA52)-0.4735)&lt;D$139,10,(D$140-(0.1284*LN('Indicator Data'!BA52)-0.4735))/(D$140-D$139)*10)),IF('Indicator Data'!O52&gt;D$140,0,IF('Indicator Data'!O52&lt;D$139,10,(D$140-'Indicator Data'!O52)/(D$140-D$139)*10))),1)</f>
        <v>6.6</v>
      </c>
      <c r="E50" s="12">
        <f>IF('Indicator Data'!P52="No data","x",ROUND(IF('Indicator Data'!P52&gt;E$140,10,IF('Indicator Data'!P52&lt;E$139,0,10-(E$140-'Indicator Data'!P52)/(E$140-E$139)*10)),1))</f>
        <v>6.3</v>
      </c>
      <c r="F50" s="52">
        <f t="shared" si="0"/>
        <v>6.5</v>
      </c>
      <c r="G50" s="12">
        <f>IF('Indicator Data'!AG52="No data","x",ROUND(IF('Indicator Data'!AG52&gt;G$140,10,IF('Indicator Data'!AG52&lt;G$139,0,10-(G$140-'Indicator Data'!AG52)/(G$140-G$139)*10)),1))</f>
        <v>8.1999999999999993</v>
      </c>
      <c r="H50" s="12">
        <f>IF('Indicator Data'!AH52="No data","x",ROUND(IF('Indicator Data'!AH52&gt;H$140,10,IF('Indicator Data'!AH52&lt;H$139,0,10-(H$140-'Indicator Data'!AH52)/(H$140-H$139)*10)),1))</f>
        <v>1.9</v>
      </c>
      <c r="I50" s="52">
        <f t="shared" si="1"/>
        <v>5.0999999999999996</v>
      </c>
      <c r="J50" s="35">
        <f>SUM('Indicator Data'!R52,SUM('Indicator Data'!S52:T52)*1000000)</f>
        <v>750500894</v>
      </c>
      <c r="K50" s="35">
        <f>J50/'Indicator Data'!BD52</f>
        <v>192.74382488557373</v>
      </c>
      <c r="L50" s="12">
        <f t="shared" si="2"/>
        <v>3.9</v>
      </c>
      <c r="M50" s="12">
        <f>IF('Indicator Data'!U52="No data","x",ROUND(IF('Indicator Data'!U52&gt;M$140,10,IF('Indicator Data'!U52&lt;M$139,0,10-(M$140-'Indicator Data'!U52)/(M$140-M$139)*10)),1))</f>
        <v>3.9</v>
      </c>
      <c r="N50" s="125">
        <f>'Indicator Data'!Q52/'Indicator Data'!BD52*1000000</f>
        <v>0</v>
      </c>
      <c r="O50" s="12">
        <f t="shared" si="3"/>
        <v>0</v>
      </c>
      <c r="P50" s="52">
        <f t="shared" si="4"/>
        <v>2.6</v>
      </c>
      <c r="Q50" s="45">
        <f t="shared" si="5"/>
        <v>5.2</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0.4</v>
      </c>
      <c r="X50" s="12">
        <f>IF('Indicator Data'!AA52="No data","x",ROUND(IF('Indicator Data'!AA52&gt;X$140,10,IF('Indicator Data'!AA52&lt;X$139,0,10-(X$140-'Indicator Data'!AA52)/(X$140-X$139)*10)),1))</f>
        <v>3.3</v>
      </c>
      <c r="Y50" s="12">
        <f>IF('Indicator Data'!AF52="No data","x",ROUND(IF('Indicator Data'!AF52&gt;Y$140,10,IF('Indicator Data'!AF52&lt;Y$139,0,10-(Y$140-'Indicator Data'!AF52)/(Y$140-Y$139)*10)),1))</f>
        <v>2.8</v>
      </c>
      <c r="Z50" s="129">
        <f>IF('Indicator Data'!AC52="No data","x",'Indicator Data'!AC52/'Indicator Data'!$BB52*100000)</f>
        <v>0</v>
      </c>
      <c r="AA50" s="127">
        <f t="shared" si="9"/>
        <v>0</v>
      </c>
      <c r="AB50" s="129" t="str">
        <f>IF('Indicator Data'!AD52="No data","x",'Indicator Data'!AD52/'Indicator Data'!$BB52*100000)</f>
        <v>x</v>
      </c>
      <c r="AC50" s="127" t="str">
        <f t="shared" si="10"/>
        <v>x</v>
      </c>
      <c r="AD50" s="52">
        <f t="shared" si="11"/>
        <v>1.6</v>
      </c>
      <c r="AE50" s="12">
        <f>IF('Indicator Data'!V52="No data","x",ROUND(IF('Indicator Data'!V52&gt;AE$140,10,IF('Indicator Data'!V52&lt;AE$139,0,10-(AE$140-'Indicator Data'!V52)/(AE$140-AE$139)*10)),1))</f>
        <v>5.5</v>
      </c>
      <c r="AF50" s="12">
        <f>IF('Indicator Data'!W52="No data","x",ROUND(IF('Indicator Data'!W52&gt;AF$140,10,IF('Indicator Data'!W52&lt;AF$139,0,10-(AF$140-'Indicator Data'!W52)/(AF$140-AF$139)*10)),1))</f>
        <v>4.5</v>
      </c>
      <c r="AG50" s="52">
        <f t="shared" si="12"/>
        <v>5</v>
      </c>
      <c r="AH50" s="12">
        <f>IF('Indicator Data'!AP52="No data","x",ROUND(IF('Indicator Data'!AP52&gt;AH$140,10,IF('Indicator Data'!AP52&lt;AH$139,0,10-(AH$140-'Indicator Data'!AP52)/(AH$140-AH$139)*10)),1))</f>
        <v>8</v>
      </c>
      <c r="AI50" s="12">
        <f>IF('Indicator Data'!AQ52="No data","x",ROUND(IF('Indicator Data'!AQ52&gt;AI$140,10,IF('Indicator Data'!AQ52&lt;AI$139,0,10-(AI$140-'Indicator Data'!AQ52)/(AI$140-AI$139)*10)),1))</f>
        <v>0</v>
      </c>
      <c r="AJ50" s="52">
        <f t="shared" si="13"/>
        <v>4</v>
      </c>
      <c r="AK50" s="35">
        <f>'Indicator Data'!AK52+'Indicator Data'!AJ52*0.5+'Indicator Data'!AI52*0.25</f>
        <v>185084.70693137302</v>
      </c>
      <c r="AL50" s="42">
        <f>AK50/'Indicator Data'!BB52</f>
        <v>0.59004117855838578</v>
      </c>
      <c r="AM50" s="52">
        <f t="shared" si="14"/>
        <v>10</v>
      </c>
      <c r="AN50" s="42">
        <f>IF('Indicator Data'!AL52="No data","x",'Indicator Data'!AL52/'Indicator Data'!BB52)</f>
        <v>0.2376871726371696</v>
      </c>
      <c r="AO50" s="12">
        <f t="shared" si="15"/>
        <v>10</v>
      </c>
      <c r="AP50" s="52">
        <f t="shared" si="16"/>
        <v>10</v>
      </c>
      <c r="AQ50" s="36">
        <f t="shared" si="17"/>
        <v>7.6</v>
      </c>
      <c r="AR50" s="55">
        <f t="shared" si="18"/>
        <v>4.9000000000000004</v>
      </c>
      <c r="AU50" s="11">
        <v>1.9</v>
      </c>
    </row>
    <row r="51" spans="1:47" s="11" customFormat="1" x14ac:dyDescent="0.25">
      <c r="A51" s="11" t="s">
        <v>371</v>
      </c>
      <c r="B51" s="30" t="s">
        <v>10</v>
      </c>
      <c r="C51" s="30" t="s">
        <v>499</v>
      </c>
      <c r="D51" s="12">
        <f>ROUND(IF('Indicator Data'!O53="No data",IF((0.1284*LN('Indicator Data'!BA53)-0.4735)&gt;D$140,0,IF((0.1284*LN('Indicator Data'!BA53)-0.4735)&lt;D$139,10,(D$140-(0.1284*LN('Indicator Data'!BA53)-0.4735))/(D$140-D$139)*10)),IF('Indicator Data'!O53&gt;D$140,0,IF('Indicator Data'!O53&lt;D$139,10,(D$140-'Indicator Data'!O53)/(D$140-D$139)*10))),1)</f>
        <v>6.6</v>
      </c>
      <c r="E51" s="12">
        <f>IF('Indicator Data'!P53="No data","x",ROUND(IF('Indicator Data'!P53&gt;E$140,10,IF('Indicator Data'!P53&lt;E$139,0,10-(E$140-'Indicator Data'!P53)/(E$140-E$139)*10)),1))</f>
        <v>0.5</v>
      </c>
      <c r="F51" s="52">
        <f t="shared" si="0"/>
        <v>4.2</v>
      </c>
      <c r="G51" s="12">
        <f>IF('Indicator Data'!AG53="No data","x",ROUND(IF('Indicator Data'!AG53&gt;G$140,10,IF('Indicator Data'!AG53&lt;G$139,0,10-(G$140-'Indicator Data'!AG53)/(G$140-G$139)*10)),1))</f>
        <v>8.1999999999999993</v>
      </c>
      <c r="H51" s="12">
        <f>IF('Indicator Data'!AH53="No data","x",ROUND(IF('Indicator Data'!AH53&gt;H$140,10,IF('Indicator Data'!AH53&lt;H$139,0,10-(H$140-'Indicator Data'!AH53)/(H$140-H$139)*10)),1))</f>
        <v>1.9</v>
      </c>
      <c r="I51" s="52">
        <f t="shared" si="1"/>
        <v>5.0999999999999996</v>
      </c>
      <c r="J51" s="35">
        <f>SUM('Indicator Data'!R53,SUM('Indicator Data'!S53:T53)*1000000)</f>
        <v>750500894</v>
      </c>
      <c r="K51" s="35">
        <f>J51/'Indicator Data'!BD53</f>
        <v>192.74382488557373</v>
      </c>
      <c r="L51" s="12">
        <f t="shared" si="2"/>
        <v>3.9</v>
      </c>
      <c r="M51" s="12">
        <f>IF('Indicator Data'!U53="No data","x",ROUND(IF('Indicator Data'!U53&gt;M$140,10,IF('Indicator Data'!U53&lt;M$139,0,10-(M$140-'Indicator Data'!U53)/(M$140-M$139)*10)),1))</f>
        <v>3.9</v>
      </c>
      <c r="N51" s="125">
        <f>'Indicator Data'!Q53/'Indicator Data'!BD53*1000000</f>
        <v>0</v>
      </c>
      <c r="O51" s="12">
        <f t="shared" si="3"/>
        <v>0</v>
      </c>
      <c r="P51" s="52">
        <f t="shared" si="4"/>
        <v>2.6</v>
      </c>
      <c r="Q51" s="45">
        <f t="shared" si="5"/>
        <v>4</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0.4</v>
      </c>
      <c r="X51" s="12">
        <f>IF('Indicator Data'!AA53="No data","x",ROUND(IF('Indicator Data'!AA53&gt;X$140,10,IF('Indicator Data'!AA53&lt;X$139,0,10-(X$140-'Indicator Data'!AA53)/(X$140-X$139)*10)),1))</f>
        <v>3.3</v>
      </c>
      <c r="Y51" s="12">
        <f>IF('Indicator Data'!AF53="No data","x",ROUND(IF('Indicator Data'!AF53&gt;Y$140,10,IF('Indicator Data'!AF53&lt;Y$139,0,10-(Y$140-'Indicator Data'!AF53)/(Y$140-Y$139)*10)),1))</f>
        <v>2.8</v>
      </c>
      <c r="Z51" s="129">
        <f>IF('Indicator Data'!AC53="No data","x",'Indicator Data'!AC53/'Indicator Data'!$BB53*100000)</f>
        <v>0</v>
      </c>
      <c r="AA51" s="127">
        <f t="shared" si="9"/>
        <v>0</v>
      </c>
      <c r="AB51" s="129" t="str">
        <f>IF('Indicator Data'!AD53="No data","x",'Indicator Data'!AD53/'Indicator Data'!$BB53*100000)</f>
        <v>x</v>
      </c>
      <c r="AC51" s="127" t="str">
        <f t="shared" si="10"/>
        <v>x</v>
      </c>
      <c r="AD51" s="52">
        <f t="shared" si="11"/>
        <v>1.6</v>
      </c>
      <c r="AE51" s="12" t="str">
        <f>IF('Indicator Data'!V53="No data","x",ROUND(IF('Indicator Data'!V53&gt;AE$140,10,IF('Indicator Data'!V53&lt;AE$139,0,10-(AE$140-'Indicator Data'!V53)/(AE$140-AE$139)*10)),1))</f>
        <v>x</v>
      </c>
      <c r="AF51" s="12">
        <f>IF('Indicator Data'!W53="No data","x",ROUND(IF('Indicator Data'!W53&gt;AF$140,10,IF('Indicator Data'!W53&lt;AF$139,0,10-(AF$140-'Indicator Data'!W53)/(AF$140-AF$139)*10)),1))</f>
        <v>3.6</v>
      </c>
      <c r="AG51" s="52">
        <f t="shared" si="12"/>
        <v>3.6</v>
      </c>
      <c r="AH51" s="12">
        <f>IF('Indicator Data'!AP53="No data","x",ROUND(IF('Indicator Data'!AP53&gt;AH$140,10,IF('Indicator Data'!AP53&lt;AH$139,0,10-(AH$140-'Indicator Data'!AP53)/(AH$140-AH$139)*10)),1))</f>
        <v>1.5</v>
      </c>
      <c r="AI51" s="12">
        <f>IF('Indicator Data'!AQ53="No data","x",ROUND(IF('Indicator Data'!AQ53&gt;AI$140,10,IF('Indicator Data'!AQ53&lt;AI$139,0,10-(AI$140-'Indicator Data'!AQ53)/(AI$140-AI$139)*10)),1))</f>
        <v>0</v>
      </c>
      <c r="AJ51" s="52">
        <f t="shared" si="13"/>
        <v>0.8</v>
      </c>
      <c r="AK51" s="35">
        <f>'Indicator Data'!AK53+'Indicator Data'!AJ53*0.5+'Indicator Data'!AI53*0.25</f>
        <v>13472.410230023623</v>
      </c>
      <c r="AL51" s="42">
        <f>AK51/'Indicator Data'!BB53</f>
        <v>0.59004117855838578</v>
      </c>
      <c r="AM51" s="52">
        <f t="shared" si="14"/>
        <v>10</v>
      </c>
      <c r="AN51" s="42">
        <f>IF('Indicator Data'!AL53="No data","x",'Indicator Data'!AL53/'Indicator Data'!BB53)</f>
        <v>3.2091709368019972E-2</v>
      </c>
      <c r="AO51" s="12">
        <f t="shared" si="15"/>
        <v>1.6</v>
      </c>
      <c r="AP51" s="52">
        <f t="shared" si="16"/>
        <v>1.6</v>
      </c>
      <c r="AQ51" s="36">
        <f t="shared" si="17"/>
        <v>5.0999999999999996</v>
      </c>
      <c r="AR51" s="55">
        <f t="shared" si="18"/>
        <v>2.9</v>
      </c>
      <c r="AU51" s="11">
        <v>1.3</v>
      </c>
    </row>
    <row r="52" spans="1:47" s="11" customFormat="1" x14ac:dyDescent="0.25">
      <c r="A52" s="11" t="s">
        <v>372</v>
      </c>
      <c r="B52" s="30" t="s">
        <v>10</v>
      </c>
      <c r="C52" s="30" t="s">
        <v>500</v>
      </c>
      <c r="D52" s="12">
        <f>ROUND(IF('Indicator Data'!O54="No data",IF((0.1284*LN('Indicator Data'!BA54)-0.4735)&gt;D$140,0,IF((0.1284*LN('Indicator Data'!BA54)-0.4735)&lt;D$139,10,(D$140-(0.1284*LN('Indicator Data'!BA54)-0.4735))/(D$140-D$139)*10)),IF('Indicator Data'!O54&gt;D$140,0,IF('Indicator Data'!O54&lt;D$139,10,(D$140-'Indicator Data'!O54)/(D$140-D$139)*10))),1)</f>
        <v>6.6</v>
      </c>
      <c r="E52" s="12">
        <f>IF('Indicator Data'!P54="No data","x",ROUND(IF('Indicator Data'!P54&gt;E$140,10,IF('Indicator Data'!P54&lt;E$139,0,10-(E$140-'Indicator Data'!P54)/(E$140-E$139)*10)),1))</f>
        <v>0.5</v>
      </c>
      <c r="F52" s="52">
        <f t="shared" si="0"/>
        <v>4.2</v>
      </c>
      <c r="G52" s="12">
        <f>IF('Indicator Data'!AG54="No data","x",ROUND(IF('Indicator Data'!AG54&gt;G$140,10,IF('Indicator Data'!AG54&lt;G$139,0,10-(G$140-'Indicator Data'!AG54)/(G$140-G$139)*10)),1))</f>
        <v>8.1999999999999993</v>
      </c>
      <c r="H52" s="12">
        <f>IF('Indicator Data'!AH54="No data","x",ROUND(IF('Indicator Data'!AH54&gt;H$140,10,IF('Indicator Data'!AH54&lt;H$139,0,10-(H$140-'Indicator Data'!AH54)/(H$140-H$139)*10)),1))</f>
        <v>1.9</v>
      </c>
      <c r="I52" s="52">
        <f t="shared" si="1"/>
        <v>5.0999999999999996</v>
      </c>
      <c r="J52" s="35">
        <f>SUM('Indicator Data'!R54,SUM('Indicator Data'!S54:T54)*1000000)</f>
        <v>750500894</v>
      </c>
      <c r="K52" s="35">
        <f>J52/'Indicator Data'!BD54</f>
        <v>192.74382488557373</v>
      </c>
      <c r="L52" s="12">
        <f t="shared" si="2"/>
        <v>3.9</v>
      </c>
      <c r="M52" s="12">
        <f>IF('Indicator Data'!U54="No data","x",ROUND(IF('Indicator Data'!U54&gt;M$140,10,IF('Indicator Data'!U54&lt;M$139,0,10-(M$140-'Indicator Data'!U54)/(M$140-M$139)*10)),1))</f>
        <v>3.9</v>
      </c>
      <c r="N52" s="125">
        <f>'Indicator Data'!Q54/'Indicator Data'!BD54*1000000</f>
        <v>0</v>
      </c>
      <c r="O52" s="12">
        <f t="shared" si="3"/>
        <v>0</v>
      </c>
      <c r="P52" s="52">
        <f t="shared" si="4"/>
        <v>2.6</v>
      </c>
      <c r="Q52" s="45">
        <f t="shared" si="5"/>
        <v>4</v>
      </c>
      <c r="R52" s="35">
        <f>IF(AND('Indicator Data'!AM54="No data",'Indicator Data'!AN54="No data"),0,SUM('Indicator Data'!AM54:AO54))</f>
        <v>1438</v>
      </c>
      <c r="S52" s="12">
        <f t="shared" si="6"/>
        <v>0.5</v>
      </c>
      <c r="T52" s="41">
        <f>R52/'Indicator Data'!$BB54</f>
        <v>1.2876777832600097E-3</v>
      </c>
      <c r="U52" s="12">
        <f t="shared" si="7"/>
        <v>3.4</v>
      </c>
      <c r="V52" s="13">
        <f t="shared" si="8"/>
        <v>2</v>
      </c>
      <c r="W52" s="12">
        <f>IF('Indicator Data'!AB54="No data","x",ROUND(IF('Indicator Data'!AB54&gt;W$140,10,IF('Indicator Data'!AB54&lt;W$139,0,10-(W$140-'Indicator Data'!AB54)/(W$140-W$139)*10)),1))</f>
        <v>0.4</v>
      </c>
      <c r="X52" s="12">
        <f>IF('Indicator Data'!AA54="No data","x",ROUND(IF('Indicator Data'!AA54&gt;X$140,10,IF('Indicator Data'!AA54&lt;X$139,0,10-(X$140-'Indicator Data'!AA54)/(X$140-X$139)*10)),1))</f>
        <v>3.3</v>
      </c>
      <c r="Y52" s="12">
        <f>IF('Indicator Data'!AF54="No data","x",ROUND(IF('Indicator Data'!AF54&gt;Y$140,10,IF('Indicator Data'!AF54&lt;Y$139,0,10-(Y$140-'Indicator Data'!AF54)/(Y$140-Y$139)*10)),1))</f>
        <v>2.8</v>
      </c>
      <c r="Z52" s="129">
        <f>IF('Indicator Data'!AC54="No data","x",'Indicator Data'!AC54/'Indicator Data'!$BB54*100000)</f>
        <v>0</v>
      </c>
      <c r="AA52" s="127">
        <f t="shared" si="9"/>
        <v>0</v>
      </c>
      <c r="AB52" s="129" t="str">
        <f>IF('Indicator Data'!AD54="No data","x",'Indicator Data'!AD54/'Indicator Data'!$BB54*100000)</f>
        <v>x</v>
      </c>
      <c r="AC52" s="127" t="str">
        <f t="shared" si="10"/>
        <v>x</v>
      </c>
      <c r="AD52" s="52">
        <f t="shared" si="11"/>
        <v>1.6</v>
      </c>
      <c r="AE52" s="12">
        <f>IF('Indicator Data'!V54="No data","x",ROUND(IF('Indicator Data'!V54&gt;AE$140,10,IF('Indicator Data'!V54&lt;AE$139,0,10-(AE$140-'Indicator Data'!V54)/(AE$140-AE$139)*10)),1))</f>
        <v>3</v>
      </c>
      <c r="AF52" s="12">
        <f>IF('Indicator Data'!W54="No data","x",ROUND(IF('Indicator Data'!W54&gt;AF$140,10,IF('Indicator Data'!W54&lt;AF$139,0,10-(AF$140-'Indicator Data'!W54)/(AF$140-AF$139)*10)),1))</f>
        <v>2.1</v>
      </c>
      <c r="AG52" s="52">
        <f t="shared" si="12"/>
        <v>2.6</v>
      </c>
      <c r="AH52" s="12">
        <f>IF('Indicator Data'!AP54="No data","x",ROUND(IF('Indicator Data'!AP54&gt;AH$140,10,IF('Indicator Data'!AP54&lt;AH$139,0,10-(AH$140-'Indicator Data'!AP54)/(AH$140-AH$139)*10)),1))</f>
        <v>0.3</v>
      </c>
      <c r="AI52" s="12">
        <f>IF('Indicator Data'!AQ54="No data","x",ROUND(IF('Indicator Data'!AQ54&gt;AI$140,10,IF('Indicator Data'!AQ54&lt;AI$139,0,10-(AI$140-'Indicator Data'!AQ54)/(AI$140-AI$139)*10)),1))</f>
        <v>0</v>
      </c>
      <c r="AJ52" s="52">
        <f t="shared" si="13"/>
        <v>0.2</v>
      </c>
      <c r="AK52" s="35">
        <f>'Indicator Data'!AK54+'Indicator Data'!AJ54*0.5+'Indicator Data'!AI54*0.25</f>
        <v>658921.99570211314</v>
      </c>
      <c r="AL52" s="42">
        <f>AK52/'Indicator Data'!BB54</f>
        <v>0.59004117855838578</v>
      </c>
      <c r="AM52" s="52">
        <f t="shared" si="14"/>
        <v>10</v>
      </c>
      <c r="AN52" s="42">
        <f>IF('Indicator Data'!AL54="No data","x",'Indicator Data'!AL54/'Indicator Data'!BB54)</f>
        <v>5.3532472672665685E-2</v>
      </c>
      <c r="AO52" s="12">
        <f t="shared" si="15"/>
        <v>2.7</v>
      </c>
      <c r="AP52" s="52">
        <f t="shared" si="16"/>
        <v>2.7</v>
      </c>
      <c r="AQ52" s="36">
        <f t="shared" si="17"/>
        <v>5</v>
      </c>
      <c r="AR52" s="55">
        <f t="shared" si="18"/>
        <v>3.6</v>
      </c>
      <c r="AU52" s="11">
        <v>1.6</v>
      </c>
    </row>
    <row r="53" spans="1:47" s="11" customFormat="1" x14ac:dyDescent="0.25">
      <c r="A53" s="11" t="s">
        <v>368</v>
      </c>
      <c r="B53" s="30" t="s">
        <v>10</v>
      </c>
      <c r="C53" s="30" t="s">
        <v>496</v>
      </c>
      <c r="D53" s="12">
        <f>ROUND(IF('Indicator Data'!O55="No data",IF((0.1284*LN('Indicator Data'!BA55)-0.4735)&gt;D$140,0,IF((0.1284*LN('Indicator Data'!BA55)-0.4735)&lt;D$139,10,(D$140-(0.1284*LN('Indicator Data'!BA55)-0.4735))/(D$140-D$139)*10)),IF('Indicator Data'!O55&gt;D$140,0,IF('Indicator Data'!O55&lt;D$139,10,(D$140-'Indicator Data'!O55)/(D$140-D$139)*10))),1)</f>
        <v>6.6</v>
      </c>
      <c r="E53" s="12">
        <f>IF('Indicator Data'!P55="No data","x",ROUND(IF('Indicator Data'!P55&gt;E$140,10,IF('Indicator Data'!P55&lt;E$139,0,10-(E$140-'Indicator Data'!P55)/(E$140-E$139)*10)),1))</f>
        <v>4.7</v>
      </c>
      <c r="F53" s="52">
        <f t="shared" si="0"/>
        <v>5.7</v>
      </c>
      <c r="G53" s="12">
        <f>IF('Indicator Data'!AG55="No data","x",ROUND(IF('Indicator Data'!AG55&gt;G$140,10,IF('Indicator Data'!AG55&lt;G$139,0,10-(G$140-'Indicator Data'!AG55)/(G$140-G$139)*10)),1))</f>
        <v>8.1999999999999993</v>
      </c>
      <c r="H53" s="12">
        <f>IF('Indicator Data'!AH55="No data","x",ROUND(IF('Indicator Data'!AH55&gt;H$140,10,IF('Indicator Data'!AH55&lt;H$139,0,10-(H$140-'Indicator Data'!AH55)/(H$140-H$139)*10)),1))</f>
        <v>1.9</v>
      </c>
      <c r="I53" s="52">
        <f t="shared" si="1"/>
        <v>5.0999999999999996</v>
      </c>
      <c r="J53" s="35">
        <f>SUM('Indicator Data'!R55,SUM('Indicator Data'!S55:T55)*1000000)</f>
        <v>750500894</v>
      </c>
      <c r="K53" s="35">
        <f>J53/'Indicator Data'!BD55</f>
        <v>192.74382488557373</v>
      </c>
      <c r="L53" s="12">
        <f t="shared" si="2"/>
        <v>3.9</v>
      </c>
      <c r="M53" s="12">
        <f>IF('Indicator Data'!U55="No data","x",ROUND(IF('Indicator Data'!U55&gt;M$140,10,IF('Indicator Data'!U55&lt;M$139,0,10-(M$140-'Indicator Data'!U55)/(M$140-M$139)*10)),1))</f>
        <v>3.9</v>
      </c>
      <c r="N53" s="125">
        <f>'Indicator Data'!Q55/'Indicator Data'!BD55*1000000</f>
        <v>0</v>
      </c>
      <c r="O53" s="12">
        <f t="shared" si="3"/>
        <v>0</v>
      </c>
      <c r="P53" s="52">
        <f t="shared" si="4"/>
        <v>2.6</v>
      </c>
      <c r="Q53" s="45">
        <f t="shared" si="5"/>
        <v>4.8</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0.4</v>
      </c>
      <c r="X53" s="12">
        <f>IF('Indicator Data'!AA55="No data","x",ROUND(IF('Indicator Data'!AA55&gt;X$140,10,IF('Indicator Data'!AA55&lt;X$139,0,10-(X$140-'Indicator Data'!AA55)/(X$140-X$139)*10)),1))</f>
        <v>3.3</v>
      </c>
      <c r="Y53" s="12">
        <f>IF('Indicator Data'!AF55="No data","x",ROUND(IF('Indicator Data'!AF55&gt;Y$140,10,IF('Indicator Data'!AF55&lt;Y$139,0,10-(Y$140-'Indicator Data'!AF55)/(Y$140-Y$139)*10)),1))</f>
        <v>2.8</v>
      </c>
      <c r="Z53" s="129">
        <f>IF('Indicator Data'!AC55="No data","x",'Indicator Data'!AC55/'Indicator Data'!$BB55*100000)</f>
        <v>0</v>
      </c>
      <c r="AA53" s="127">
        <f t="shared" si="9"/>
        <v>0</v>
      </c>
      <c r="AB53" s="129" t="str">
        <f>IF('Indicator Data'!AD55="No data","x",'Indicator Data'!AD55/'Indicator Data'!$BB55*100000)</f>
        <v>x</v>
      </c>
      <c r="AC53" s="127" t="str">
        <f t="shared" si="10"/>
        <v>x</v>
      </c>
      <c r="AD53" s="52">
        <f t="shared" si="11"/>
        <v>1.6</v>
      </c>
      <c r="AE53" s="12" t="str">
        <f>IF('Indicator Data'!V55="No data","x",ROUND(IF('Indicator Data'!V55&gt;AE$140,10,IF('Indicator Data'!V55&lt;AE$139,0,10-(AE$140-'Indicator Data'!V55)/(AE$140-AE$139)*10)),1))</f>
        <v>x</v>
      </c>
      <c r="AF53" s="12">
        <f>IF('Indicator Data'!W55="No data","x",ROUND(IF('Indicator Data'!W55&gt;AF$140,10,IF('Indicator Data'!W55&lt;AF$139,0,10-(AF$140-'Indicator Data'!W55)/(AF$140-AF$139)*10)),1))</f>
        <v>5</v>
      </c>
      <c r="AG53" s="52">
        <f t="shared" si="12"/>
        <v>5</v>
      </c>
      <c r="AH53" s="12">
        <f>IF('Indicator Data'!AP55="No data","x",ROUND(IF('Indicator Data'!AP55&gt;AH$140,10,IF('Indicator Data'!AP55&lt;AH$139,0,10-(AH$140-'Indicator Data'!AP55)/(AH$140-AH$139)*10)),1))</f>
        <v>9.1999999999999993</v>
      </c>
      <c r="AI53" s="12">
        <f>IF('Indicator Data'!AQ55="No data","x",ROUND(IF('Indicator Data'!AQ55&gt;AI$140,10,IF('Indicator Data'!AQ55&lt;AI$139,0,10-(AI$140-'Indicator Data'!AQ55)/(AI$140-AI$139)*10)),1))</f>
        <v>0</v>
      </c>
      <c r="AJ53" s="52">
        <f t="shared" si="13"/>
        <v>4.5999999999999996</v>
      </c>
      <c r="AK53" s="35">
        <f>'Indicator Data'!AK55+'Indicator Data'!AJ55*0.5+'Indicator Data'!AI55*0.25</f>
        <v>48786.374766743014</v>
      </c>
      <c r="AL53" s="42">
        <f>AK53/'Indicator Data'!BB55</f>
        <v>0.59004117855838578</v>
      </c>
      <c r="AM53" s="52">
        <f t="shared" si="14"/>
        <v>10</v>
      </c>
      <c r="AN53" s="42">
        <f>IF('Indicator Data'!AL55="No data","x",'Indicator Data'!AL55/'Indicator Data'!BB55)</f>
        <v>0.25390950981459309</v>
      </c>
      <c r="AO53" s="12">
        <f t="shared" si="15"/>
        <v>10</v>
      </c>
      <c r="AP53" s="52">
        <f t="shared" si="16"/>
        <v>10</v>
      </c>
      <c r="AQ53" s="36">
        <f t="shared" si="17"/>
        <v>7.7</v>
      </c>
      <c r="AR53" s="55">
        <f t="shared" si="18"/>
        <v>5</v>
      </c>
      <c r="AU53" s="11">
        <v>2.1</v>
      </c>
    </row>
    <row r="54" spans="1:47" s="11" customFormat="1" x14ac:dyDescent="0.25">
      <c r="A54" s="11" t="s">
        <v>370</v>
      </c>
      <c r="B54" s="30" t="s">
        <v>10</v>
      </c>
      <c r="C54" s="30" t="s">
        <v>498</v>
      </c>
      <c r="D54" s="12">
        <f>ROUND(IF('Indicator Data'!O56="No data",IF((0.1284*LN('Indicator Data'!BA56)-0.4735)&gt;D$140,0,IF((0.1284*LN('Indicator Data'!BA56)-0.4735)&lt;D$139,10,(D$140-(0.1284*LN('Indicator Data'!BA56)-0.4735))/(D$140-D$139)*10)),IF('Indicator Data'!O56&gt;D$140,0,IF('Indicator Data'!O56&lt;D$139,10,(D$140-'Indicator Data'!O56)/(D$140-D$139)*10))),1)</f>
        <v>6.6</v>
      </c>
      <c r="E54" s="12">
        <f>IF('Indicator Data'!P56="No data","x",ROUND(IF('Indicator Data'!P56&gt;E$140,10,IF('Indicator Data'!P56&lt;E$139,0,10-(E$140-'Indicator Data'!P56)/(E$140-E$139)*10)),1))</f>
        <v>0</v>
      </c>
      <c r="F54" s="52">
        <f t="shared" si="0"/>
        <v>4</v>
      </c>
      <c r="G54" s="12">
        <f>IF('Indicator Data'!AG56="No data","x",ROUND(IF('Indicator Data'!AG56&gt;G$140,10,IF('Indicator Data'!AG56&lt;G$139,0,10-(G$140-'Indicator Data'!AG56)/(G$140-G$139)*10)),1))</f>
        <v>8.1999999999999993</v>
      </c>
      <c r="H54" s="12">
        <f>IF('Indicator Data'!AH56="No data","x",ROUND(IF('Indicator Data'!AH56&gt;H$140,10,IF('Indicator Data'!AH56&lt;H$139,0,10-(H$140-'Indicator Data'!AH56)/(H$140-H$139)*10)),1))</f>
        <v>1.9</v>
      </c>
      <c r="I54" s="52">
        <f t="shared" si="1"/>
        <v>5.0999999999999996</v>
      </c>
      <c r="J54" s="35">
        <f>SUM('Indicator Data'!R56,SUM('Indicator Data'!S56:T56)*1000000)</f>
        <v>750500894</v>
      </c>
      <c r="K54" s="35">
        <f>J54/'Indicator Data'!BD56</f>
        <v>192.74382488557373</v>
      </c>
      <c r="L54" s="12">
        <f t="shared" si="2"/>
        <v>3.9</v>
      </c>
      <c r="M54" s="12">
        <f>IF('Indicator Data'!U56="No data","x",ROUND(IF('Indicator Data'!U56&gt;M$140,10,IF('Indicator Data'!U56&lt;M$139,0,10-(M$140-'Indicator Data'!U56)/(M$140-M$139)*10)),1))</f>
        <v>3.9</v>
      </c>
      <c r="N54" s="125">
        <f>'Indicator Data'!Q56/'Indicator Data'!BD56*1000000</f>
        <v>0</v>
      </c>
      <c r="O54" s="12">
        <f t="shared" si="3"/>
        <v>0</v>
      </c>
      <c r="P54" s="52">
        <f t="shared" si="4"/>
        <v>2.6</v>
      </c>
      <c r="Q54" s="45">
        <f t="shared" si="5"/>
        <v>3.9</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0.4</v>
      </c>
      <c r="X54" s="12">
        <f>IF('Indicator Data'!AA56="No data","x",ROUND(IF('Indicator Data'!AA56&gt;X$140,10,IF('Indicator Data'!AA56&lt;X$139,0,10-(X$140-'Indicator Data'!AA56)/(X$140-X$139)*10)),1))</f>
        <v>3.3</v>
      </c>
      <c r="Y54" s="12">
        <f>IF('Indicator Data'!AF56="No data","x",ROUND(IF('Indicator Data'!AF56&gt;Y$140,10,IF('Indicator Data'!AF56&lt;Y$139,0,10-(Y$140-'Indicator Data'!AF56)/(Y$140-Y$139)*10)),1))</f>
        <v>2.8</v>
      </c>
      <c r="Z54" s="129">
        <f>IF('Indicator Data'!AC56="No data","x",'Indicator Data'!AC56/'Indicator Data'!$BB56*100000)</f>
        <v>0</v>
      </c>
      <c r="AA54" s="127">
        <f t="shared" si="9"/>
        <v>0</v>
      </c>
      <c r="AB54" s="129" t="str">
        <f>IF('Indicator Data'!AD56="No data","x",'Indicator Data'!AD56/'Indicator Data'!$BB56*100000)</f>
        <v>x</v>
      </c>
      <c r="AC54" s="127" t="str">
        <f t="shared" si="10"/>
        <v>x</v>
      </c>
      <c r="AD54" s="52">
        <f t="shared" si="11"/>
        <v>1.6</v>
      </c>
      <c r="AE54" s="12" t="str">
        <f>IF('Indicator Data'!V56="No data","x",ROUND(IF('Indicator Data'!V56&gt;AE$140,10,IF('Indicator Data'!V56&lt;AE$139,0,10-(AE$140-'Indicator Data'!V56)/(AE$140-AE$139)*10)),1))</f>
        <v>x</v>
      </c>
      <c r="AF54" s="12">
        <f>IF('Indicator Data'!W56="No data","x",ROUND(IF('Indicator Data'!W56&gt;AF$140,10,IF('Indicator Data'!W56&lt;AF$139,0,10-(AF$140-'Indicator Data'!W56)/(AF$140-AF$139)*10)),1))</f>
        <v>3.6</v>
      </c>
      <c r="AG54" s="52">
        <f t="shared" si="12"/>
        <v>3.6</v>
      </c>
      <c r="AH54" s="12">
        <f>IF('Indicator Data'!AP56="No data","x",ROUND(IF('Indicator Data'!AP56&gt;AH$140,10,IF('Indicator Data'!AP56&lt;AH$139,0,10-(AH$140-'Indicator Data'!AP56)/(AH$140-AH$139)*10)),1))</f>
        <v>1.5</v>
      </c>
      <c r="AI54" s="12">
        <f>IF('Indicator Data'!AQ56="No data","x",ROUND(IF('Indicator Data'!AQ56&gt;AI$140,10,IF('Indicator Data'!AQ56&lt;AI$139,0,10-(AI$140-'Indicator Data'!AQ56)/(AI$140-AI$139)*10)),1))</f>
        <v>0</v>
      </c>
      <c r="AJ54" s="52">
        <f t="shared" si="13"/>
        <v>0.8</v>
      </c>
      <c r="AK54" s="35">
        <f>'Indicator Data'!AK56+'Indicator Data'!AJ56*0.5+'Indicator Data'!AI56*0.25</f>
        <v>32577.943591744155</v>
      </c>
      <c r="AL54" s="42">
        <f>AK54/'Indicator Data'!BB56</f>
        <v>0.59004117855838578</v>
      </c>
      <c r="AM54" s="52">
        <f t="shared" si="14"/>
        <v>10</v>
      </c>
      <c r="AN54" s="42">
        <f>IF('Indicator Data'!AL56="No data","x",'Indicator Data'!AL56/'Indicator Data'!BB56)</f>
        <v>2.0434318004817705E-2</v>
      </c>
      <c r="AO54" s="12">
        <f t="shared" si="15"/>
        <v>1</v>
      </c>
      <c r="AP54" s="52">
        <f t="shared" si="16"/>
        <v>1</v>
      </c>
      <c r="AQ54" s="36">
        <f t="shared" si="17"/>
        <v>5</v>
      </c>
      <c r="AR54" s="55">
        <f t="shared" si="18"/>
        <v>2.9</v>
      </c>
      <c r="AU54" s="11">
        <v>1.9</v>
      </c>
    </row>
    <row r="55" spans="1:47" s="11" customFormat="1" x14ac:dyDescent="0.25">
      <c r="A55" s="11" t="s">
        <v>365</v>
      </c>
      <c r="B55" s="30" t="s">
        <v>10</v>
      </c>
      <c r="C55" s="30" t="s">
        <v>493</v>
      </c>
      <c r="D55" s="12">
        <f>ROUND(IF('Indicator Data'!O57="No data",IF((0.1284*LN('Indicator Data'!BA57)-0.4735)&gt;D$140,0,IF((0.1284*LN('Indicator Data'!BA57)-0.4735)&lt;D$139,10,(D$140-(0.1284*LN('Indicator Data'!BA57)-0.4735))/(D$140-D$139)*10)),IF('Indicator Data'!O57&gt;D$140,0,IF('Indicator Data'!O57&lt;D$139,10,(D$140-'Indicator Data'!O57)/(D$140-D$139)*10))),1)</f>
        <v>6.6</v>
      </c>
      <c r="E55" s="12">
        <f>IF('Indicator Data'!P57="No data","x",ROUND(IF('Indicator Data'!P57&gt;E$140,10,IF('Indicator Data'!P57&lt;E$139,0,10-(E$140-'Indicator Data'!P57)/(E$140-E$139)*10)),1))</f>
        <v>3.1</v>
      </c>
      <c r="F55" s="52">
        <f t="shared" si="0"/>
        <v>5.0999999999999996</v>
      </c>
      <c r="G55" s="12">
        <f>IF('Indicator Data'!AG57="No data","x",ROUND(IF('Indicator Data'!AG57&gt;G$140,10,IF('Indicator Data'!AG57&lt;G$139,0,10-(G$140-'Indicator Data'!AG57)/(G$140-G$139)*10)),1))</f>
        <v>8.1999999999999993</v>
      </c>
      <c r="H55" s="12">
        <f>IF('Indicator Data'!AH57="No data","x",ROUND(IF('Indicator Data'!AH57&gt;H$140,10,IF('Indicator Data'!AH57&lt;H$139,0,10-(H$140-'Indicator Data'!AH57)/(H$140-H$139)*10)),1))</f>
        <v>1.9</v>
      </c>
      <c r="I55" s="52">
        <f t="shared" si="1"/>
        <v>5.0999999999999996</v>
      </c>
      <c r="J55" s="35">
        <f>SUM('Indicator Data'!R57,SUM('Indicator Data'!S57:T57)*1000000)</f>
        <v>750500894</v>
      </c>
      <c r="K55" s="35">
        <f>J55/'Indicator Data'!BD57</f>
        <v>192.74382488557373</v>
      </c>
      <c r="L55" s="12">
        <f t="shared" si="2"/>
        <v>3.9</v>
      </c>
      <c r="M55" s="12">
        <f>IF('Indicator Data'!U57="No data","x",ROUND(IF('Indicator Data'!U57&gt;M$140,10,IF('Indicator Data'!U57&lt;M$139,0,10-(M$140-'Indicator Data'!U57)/(M$140-M$139)*10)),1))</f>
        <v>3.9</v>
      </c>
      <c r="N55" s="125">
        <f>'Indicator Data'!Q57/'Indicator Data'!BD57*1000000</f>
        <v>0</v>
      </c>
      <c r="O55" s="12">
        <f t="shared" si="3"/>
        <v>0</v>
      </c>
      <c r="P55" s="52">
        <f t="shared" si="4"/>
        <v>2.6</v>
      </c>
      <c r="Q55" s="45">
        <f t="shared" si="5"/>
        <v>4.5</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0.4</v>
      </c>
      <c r="X55" s="12">
        <f>IF('Indicator Data'!AA57="No data","x",ROUND(IF('Indicator Data'!AA57&gt;X$140,10,IF('Indicator Data'!AA57&lt;X$139,0,10-(X$140-'Indicator Data'!AA57)/(X$140-X$139)*10)),1))</f>
        <v>3.3</v>
      </c>
      <c r="Y55" s="12">
        <f>IF('Indicator Data'!AF57="No data","x",ROUND(IF('Indicator Data'!AF57&gt;Y$140,10,IF('Indicator Data'!AF57&lt;Y$139,0,10-(Y$140-'Indicator Data'!AF57)/(Y$140-Y$139)*10)),1))</f>
        <v>2.8</v>
      </c>
      <c r="Z55" s="129">
        <f>IF('Indicator Data'!AC57="No data","x",'Indicator Data'!AC57/'Indicator Data'!$BB57*100000)</f>
        <v>0</v>
      </c>
      <c r="AA55" s="127">
        <f t="shared" si="9"/>
        <v>0</v>
      </c>
      <c r="AB55" s="129" t="str">
        <f>IF('Indicator Data'!AD57="No data","x",'Indicator Data'!AD57/'Indicator Data'!$BB57*100000)</f>
        <v>x</v>
      </c>
      <c r="AC55" s="127" t="str">
        <f t="shared" si="10"/>
        <v>x</v>
      </c>
      <c r="AD55" s="52">
        <f t="shared" si="11"/>
        <v>1.6</v>
      </c>
      <c r="AE55" s="12">
        <f>IF('Indicator Data'!V57="No data","x",ROUND(IF('Indicator Data'!V57&gt;AE$140,10,IF('Indicator Data'!V57&lt;AE$139,0,10-(AE$140-'Indicator Data'!V57)/(AE$140-AE$139)*10)),1))</f>
        <v>1.4</v>
      </c>
      <c r="AF55" s="12">
        <f>IF('Indicator Data'!W57="No data","x",ROUND(IF('Indicator Data'!W57&gt;AF$140,10,IF('Indicator Data'!W57&lt;AF$139,0,10-(AF$140-'Indicator Data'!W57)/(AF$140-AF$139)*10)),1))</f>
        <v>4.3</v>
      </c>
      <c r="AG55" s="52">
        <f t="shared" si="12"/>
        <v>2.9</v>
      </c>
      <c r="AH55" s="12">
        <f>IF('Indicator Data'!AP57="No data","x",ROUND(IF('Indicator Data'!AP57&gt;AH$140,10,IF('Indicator Data'!AP57&lt;AH$139,0,10-(AH$140-'Indicator Data'!AP57)/(AH$140-AH$139)*10)),1))</f>
        <v>4.4000000000000004</v>
      </c>
      <c r="AI55" s="12">
        <f>IF('Indicator Data'!AQ57="No data","x",ROUND(IF('Indicator Data'!AQ57&gt;AI$140,10,IF('Indicator Data'!AQ57&lt;AI$139,0,10-(AI$140-'Indicator Data'!AQ57)/(AI$140-AI$139)*10)),1))</f>
        <v>0</v>
      </c>
      <c r="AJ55" s="52">
        <f t="shared" si="13"/>
        <v>2.2000000000000002</v>
      </c>
      <c r="AK55" s="35">
        <f>'Indicator Data'!AK57+'Indicator Data'!AJ57*0.5+'Indicator Data'!AI57*0.25</f>
        <v>171825.89160798752</v>
      </c>
      <c r="AL55" s="42">
        <f>AK55/'Indicator Data'!BB57</f>
        <v>0.59004117855838578</v>
      </c>
      <c r="AM55" s="52">
        <f t="shared" si="14"/>
        <v>10</v>
      </c>
      <c r="AN55" s="42">
        <f>IF('Indicator Data'!AL57="No data","x",'Indicator Data'!AL57/'Indicator Data'!BB57)</f>
        <v>8.270595103190137E-2</v>
      </c>
      <c r="AO55" s="12">
        <f t="shared" si="15"/>
        <v>4.0999999999999996</v>
      </c>
      <c r="AP55" s="52">
        <f t="shared" si="16"/>
        <v>4.0999999999999996</v>
      </c>
      <c r="AQ55" s="36">
        <f t="shared" si="17"/>
        <v>5.5</v>
      </c>
      <c r="AR55" s="55">
        <f t="shared" si="18"/>
        <v>3.2</v>
      </c>
      <c r="AU55" s="11">
        <v>1.4</v>
      </c>
    </row>
    <row r="56" spans="1:47" s="11" customFormat="1" x14ac:dyDescent="0.25">
      <c r="A56" s="11" t="s">
        <v>373</v>
      </c>
      <c r="B56" s="30" t="s">
        <v>12</v>
      </c>
      <c r="C56" s="30" t="s">
        <v>501</v>
      </c>
      <c r="D56" s="12">
        <f>ROUND(IF('Indicator Data'!O58="No data",IF((0.1284*LN('Indicator Data'!BA58)-0.4735)&gt;D$140,0,IF((0.1284*LN('Indicator Data'!BA58)-0.4735)&lt;D$139,10,(D$140-(0.1284*LN('Indicator Data'!BA58)-0.4735))/(D$140-D$139)*10)),IF('Indicator Data'!O58&gt;D$140,0,IF('Indicator Data'!O58&lt;D$139,10,(D$140-'Indicator Data'!O58)/(D$140-D$139)*10))),1)</f>
        <v>9.1999999999999993</v>
      </c>
      <c r="E56" s="12">
        <f>IF('Indicator Data'!P58="No data","x",ROUND(IF('Indicator Data'!P58&gt;E$140,10,IF('Indicator Data'!P58&lt;E$139,0,10-(E$140-'Indicator Data'!P58)/(E$140-E$139)*10)),1))</f>
        <v>8</v>
      </c>
      <c r="F56" s="52">
        <f t="shared" si="0"/>
        <v>8.6999999999999993</v>
      </c>
      <c r="G56" s="12">
        <f>IF('Indicator Data'!AG58="No data","x",ROUND(IF('Indicator Data'!AG58&gt;G$140,10,IF('Indicator Data'!AG58&lt;G$139,0,10-(G$140-'Indicator Data'!AG58)/(G$140-G$139)*10)),1))</f>
        <v>8.6999999999999993</v>
      </c>
      <c r="H56" s="12">
        <f>IF('Indicator Data'!AH58="No data","x",ROUND(IF('Indicator Data'!AH58&gt;H$140,10,IF('Indicator Data'!AH58&lt;H$139,0,10-(H$140-'Indicator Data'!AH58)/(H$140-H$139)*10)),1))</f>
        <v>2.2999999999999998</v>
      </c>
      <c r="I56" s="52">
        <f t="shared" si="1"/>
        <v>5.5</v>
      </c>
      <c r="J56" s="35">
        <f>SUM('Indicator Data'!R58,SUM('Indicator Data'!S58:T58)*1000000)</f>
        <v>3086670957</v>
      </c>
      <c r="K56" s="35">
        <f>J56/'Indicator Data'!BD58</f>
        <v>149.46784631498514</v>
      </c>
      <c r="L56" s="12">
        <f t="shared" si="2"/>
        <v>3</v>
      </c>
      <c r="M56" s="12">
        <f>IF('Indicator Data'!U58="No data","x",ROUND(IF('Indicator Data'!U58&gt;M$140,10,IF('Indicator Data'!U58&lt;M$139,0,10-(M$140-'Indicator Data'!U58)/(M$140-M$139)*10)),1))</f>
        <v>10</v>
      </c>
      <c r="N56" s="125">
        <f>'Indicator Data'!Q58/'Indicator Data'!BD58*1000000</f>
        <v>13.659811004853502</v>
      </c>
      <c r="O56" s="12">
        <f t="shared" si="3"/>
        <v>1.4</v>
      </c>
      <c r="P56" s="52">
        <f t="shared" si="4"/>
        <v>4.8</v>
      </c>
      <c r="Q56" s="45">
        <f t="shared" si="5"/>
        <v>6.9</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v>
      </c>
      <c r="X56" s="12">
        <f>IF('Indicator Data'!AA58="No data","x",ROUND(IF('Indicator Data'!AA58&gt;X$140,10,IF('Indicator Data'!AA58&lt;X$139,0,10-(X$140-'Indicator Data'!AA58)/(X$140-X$139)*10)),1))</f>
        <v>2.8</v>
      </c>
      <c r="Y56" s="12">
        <f>IF('Indicator Data'!AF58="No data","x",ROUND(IF('Indicator Data'!AF58&gt;Y$140,10,IF('Indicator Data'!AF58&lt;Y$139,0,10-(Y$140-'Indicator Data'!AF58)/(Y$140-Y$139)*10)),1))</f>
        <v>7.2</v>
      </c>
      <c r="Z56" s="129">
        <f>IF('Indicator Data'!AC58="No data","x",'Indicator Data'!AC58/'Indicator Data'!$BB58*100000)</f>
        <v>0</v>
      </c>
      <c r="AA56" s="127">
        <f t="shared" si="9"/>
        <v>0</v>
      </c>
      <c r="AB56" s="129">
        <f>IF('Indicator Data'!AD58="No data","x",'Indicator Data'!AD58/'Indicator Data'!$BB58*100000)</f>
        <v>0</v>
      </c>
      <c r="AC56" s="127">
        <f t="shared" si="10"/>
        <v>0</v>
      </c>
      <c r="AD56" s="52">
        <f t="shared" si="11"/>
        <v>2.2000000000000002</v>
      </c>
      <c r="AE56" s="12">
        <f>IF('Indicator Data'!V58="No data","x",ROUND(IF('Indicator Data'!V58&gt;AE$140,10,IF('Indicator Data'!V58&lt;AE$139,0,10-(AE$140-'Indicator Data'!V58)/(AE$140-AE$139)*10)),1))</f>
        <v>3.5</v>
      </c>
      <c r="AF56" s="12">
        <f>IF('Indicator Data'!W58="No data","x",ROUND(IF('Indicator Data'!W58&gt;AF$140,10,IF('Indicator Data'!W58&lt;AF$139,0,10-(AF$140-'Indicator Data'!W58)/(AF$140-AF$139)*10)),1))</f>
        <v>5.2</v>
      </c>
      <c r="AG56" s="52">
        <f t="shared" si="12"/>
        <v>4.4000000000000004</v>
      </c>
      <c r="AH56" s="12">
        <f>IF('Indicator Data'!AP58="No data","x",ROUND(IF('Indicator Data'!AP58&gt;AH$140,10,IF('Indicator Data'!AP58&lt;AH$139,0,10-(AH$140-'Indicator Data'!AP58)/(AH$140-AH$139)*10)),1))</f>
        <v>3.6</v>
      </c>
      <c r="AI56" s="12">
        <f>IF('Indicator Data'!AQ58="No data","x",ROUND(IF('Indicator Data'!AQ58&gt;AI$140,10,IF('Indicator Data'!AQ58&lt;AI$139,0,10-(AI$140-'Indicator Data'!AQ58)/(AI$140-AI$139)*10)),1))</f>
        <v>1.6</v>
      </c>
      <c r="AJ56" s="52">
        <f t="shared" si="13"/>
        <v>2.6</v>
      </c>
      <c r="AK56" s="35">
        <f>'Indicator Data'!AK58+'Indicator Data'!AJ58*0.5+'Indicator Data'!AI58*0.25</f>
        <v>11344.161879605083</v>
      </c>
      <c r="AL56" s="42">
        <f>AK56/'Indicator Data'!BB58</f>
        <v>2.0026872557547454E-2</v>
      </c>
      <c r="AM56" s="52">
        <f t="shared" si="14"/>
        <v>2</v>
      </c>
      <c r="AN56" s="42">
        <f>IF('Indicator Data'!AL58="No data","x",'Indicator Data'!AL58/'Indicator Data'!BB58)</f>
        <v>6.4725102260229123E-2</v>
      </c>
      <c r="AO56" s="12">
        <f t="shared" si="15"/>
        <v>3.2</v>
      </c>
      <c r="AP56" s="52">
        <f t="shared" si="16"/>
        <v>3.2</v>
      </c>
      <c r="AQ56" s="36">
        <f t="shared" si="17"/>
        <v>2.9</v>
      </c>
      <c r="AR56" s="55">
        <f t="shared" si="18"/>
        <v>1.6</v>
      </c>
      <c r="AU56" s="11">
        <v>3.1</v>
      </c>
    </row>
    <row r="57" spans="1:47" s="11" customFormat="1" x14ac:dyDescent="0.25">
      <c r="A57" s="11" t="s">
        <v>374</v>
      </c>
      <c r="B57" s="30" t="s">
        <v>12</v>
      </c>
      <c r="C57" s="30" t="s">
        <v>502</v>
      </c>
      <c r="D57" s="12">
        <f>ROUND(IF('Indicator Data'!O59="No data",IF((0.1284*LN('Indicator Data'!BA59)-0.4735)&gt;D$140,0,IF((0.1284*LN('Indicator Data'!BA59)-0.4735)&lt;D$139,10,(D$140-(0.1284*LN('Indicator Data'!BA59)-0.4735))/(D$140-D$139)*10)),IF('Indicator Data'!O59&gt;D$140,0,IF('Indicator Data'!O59&lt;D$139,10,(D$140-'Indicator Data'!O59)/(D$140-D$139)*10))),1)</f>
        <v>9.1999999999999993</v>
      </c>
      <c r="E57" s="12">
        <f>IF('Indicator Data'!P59="No data","x",ROUND(IF('Indicator Data'!P59&gt;E$140,10,IF('Indicator Data'!P59&lt;E$139,0,10-(E$140-'Indicator Data'!P59)/(E$140-E$139)*10)),1))</f>
        <v>10</v>
      </c>
      <c r="F57" s="52">
        <f t="shared" si="0"/>
        <v>9.6999999999999993</v>
      </c>
      <c r="G57" s="12">
        <f>IF('Indicator Data'!AG59="No data","x",ROUND(IF('Indicator Data'!AG59&gt;G$140,10,IF('Indicator Data'!AG59&lt;G$139,0,10-(G$140-'Indicator Data'!AG59)/(G$140-G$139)*10)),1))</f>
        <v>8.6999999999999993</v>
      </c>
      <c r="H57" s="12">
        <f>IF('Indicator Data'!AH59="No data","x",ROUND(IF('Indicator Data'!AH59&gt;H$140,10,IF('Indicator Data'!AH59&lt;H$139,0,10-(H$140-'Indicator Data'!AH59)/(H$140-H$139)*10)),1))</f>
        <v>2.2999999999999998</v>
      </c>
      <c r="I57" s="52">
        <f t="shared" si="1"/>
        <v>5.5</v>
      </c>
      <c r="J57" s="35">
        <f>SUM('Indicator Data'!R59,SUM('Indicator Data'!S59:T59)*1000000)</f>
        <v>3086670957</v>
      </c>
      <c r="K57" s="35">
        <f>J57/'Indicator Data'!BD59</f>
        <v>149.46784631498514</v>
      </c>
      <c r="L57" s="12">
        <f t="shared" si="2"/>
        <v>3</v>
      </c>
      <c r="M57" s="12">
        <f>IF('Indicator Data'!U59="No data","x",ROUND(IF('Indicator Data'!U59&gt;M$140,10,IF('Indicator Data'!U59&lt;M$139,0,10-(M$140-'Indicator Data'!U59)/(M$140-M$139)*10)),1))</f>
        <v>10</v>
      </c>
      <c r="N57" s="125">
        <f>'Indicator Data'!Q59/'Indicator Data'!BD59*1000000</f>
        <v>13.659811004853502</v>
      </c>
      <c r="O57" s="12">
        <f t="shared" si="3"/>
        <v>1.4</v>
      </c>
      <c r="P57" s="52">
        <f t="shared" si="4"/>
        <v>4.8</v>
      </c>
      <c r="Q57" s="45">
        <f t="shared" si="5"/>
        <v>7.4</v>
      </c>
      <c r="R57" s="35">
        <f>IF(AND('Indicator Data'!AM59="No data",'Indicator Data'!AN59="No data"),0,SUM('Indicator Data'!AM59:AO59))</f>
        <v>248887</v>
      </c>
      <c r="S57" s="12">
        <f t="shared" si="6"/>
        <v>8</v>
      </c>
      <c r="T57" s="41">
        <f>R57/'Indicator Data'!$BB59</f>
        <v>0.35999832213794342</v>
      </c>
      <c r="U57" s="12">
        <f t="shared" si="7"/>
        <v>10</v>
      </c>
      <c r="V57" s="13">
        <f t="shared" si="8"/>
        <v>9</v>
      </c>
      <c r="W57" s="12">
        <f>IF('Indicator Data'!AB59="No data","x",ROUND(IF('Indicator Data'!AB59&gt;W$140,10,IF('Indicator Data'!AB59&lt;W$139,0,10-(W$140-'Indicator Data'!AB59)/(W$140-W$139)*10)),1))</f>
        <v>1.4</v>
      </c>
      <c r="X57" s="12">
        <f>IF('Indicator Data'!AA59="No data","x",ROUND(IF('Indicator Data'!AA59&gt;X$140,10,IF('Indicator Data'!AA59&lt;X$139,0,10-(X$140-'Indicator Data'!AA59)/(X$140-X$139)*10)),1))</f>
        <v>2.8</v>
      </c>
      <c r="Y57" s="12">
        <f>IF('Indicator Data'!AF59="No data","x",ROUND(IF('Indicator Data'!AF59&gt;Y$140,10,IF('Indicator Data'!AF59&lt;Y$139,0,10-(Y$140-'Indicator Data'!AF59)/(Y$140-Y$139)*10)),1))</f>
        <v>7.2</v>
      </c>
      <c r="Z57" s="129">
        <f>IF('Indicator Data'!AC59="No data","x",'Indicator Data'!AC59/'Indicator Data'!$BB59*100000)</f>
        <v>0</v>
      </c>
      <c r="AA57" s="127">
        <f t="shared" si="9"/>
        <v>0</v>
      </c>
      <c r="AB57" s="129">
        <f>IF('Indicator Data'!AD59="No data","x",'Indicator Data'!AD59/'Indicator Data'!$BB59*100000)</f>
        <v>4.9178715451952399</v>
      </c>
      <c r="AC57" s="127">
        <f t="shared" si="10"/>
        <v>9</v>
      </c>
      <c r="AD57" s="52">
        <f t="shared" si="11"/>
        <v>4.0999999999999996</v>
      </c>
      <c r="AE57" s="12">
        <f>IF('Indicator Data'!V59="No data","x",ROUND(IF('Indicator Data'!V59&gt;AE$140,10,IF('Indicator Data'!V59&lt;AE$139,0,10-(AE$140-'Indicator Data'!V59)/(AE$140-AE$139)*10)),1))</f>
        <v>7.2</v>
      </c>
      <c r="AF57" s="12">
        <f>IF('Indicator Data'!W59="No data","x",ROUND(IF('Indicator Data'!W59&gt;AF$140,10,IF('Indicator Data'!W59&lt;AF$139,0,10-(AF$140-'Indicator Data'!W59)/(AF$140-AF$139)*10)),1))</f>
        <v>8</v>
      </c>
      <c r="AG57" s="52">
        <f t="shared" si="12"/>
        <v>7.6</v>
      </c>
      <c r="AH57" s="12">
        <f>IF('Indicator Data'!AP59="No data","x",ROUND(IF('Indicator Data'!AP59&gt;AH$140,10,IF('Indicator Data'!AP59&lt;AH$139,0,10-(AH$140-'Indicator Data'!AP59)/(AH$140-AH$139)*10)),1))</f>
        <v>8.6999999999999993</v>
      </c>
      <c r="AI57" s="12">
        <f>IF('Indicator Data'!AQ59="No data","x",ROUND(IF('Indicator Data'!AQ59&gt;AI$140,10,IF('Indicator Data'!AQ59&lt;AI$139,0,10-(AI$140-'Indicator Data'!AQ59)/(AI$140-AI$139)*10)),1))</f>
        <v>0.2</v>
      </c>
      <c r="AJ57" s="52">
        <f t="shared" si="13"/>
        <v>4.5</v>
      </c>
      <c r="AK57" s="35">
        <f>'Indicator Data'!AK59+'Indicator Data'!AJ59*0.5+'Indicator Data'!AI59*0.25</f>
        <v>40584.252850886427</v>
      </c>
      <c r="AL57" s="42">
        <f>AK57/'Indicator Data'!BB59</f>
        <v>5.8702394787759744E-2</v>
      </c>
      <c r="AM57" s="52">
        <f t="shared" si="14"/>
        <v>5.9</v>
      </c>
      <c r="AN57" s="42">
        <f>IF('Indicator Data'!AL59="No data","x",'Indicator Data'!AL59/'Indicator Data'!BB59)</f>
        <v>0.17519710539866584</v>
      </c>
      <c r="AO57" s="12">
        <f t="shared" si="15"/>
        <v>8.8000000000000007</v>
      </c>
      <c r="AP57" s="52">
        <f t="shared" si="16"/>
        <v>8.8000000000000007</v>
      </c>
      <c r="AQ57" s="36">
        <f t="shared" si="17"/>
        <v>6.6</v>
      </c>
      <c r="AR57" s="55">
        <f t="shared" si="18"/>
        <v>8</v>
      </c>
      <c r="AU57" s="11">
        <v>5.2</v>
      </c>
    </row>
    <row r="58" spans="1:47" s="11" customFormat="1" x14ac:dyDescent="0.25">
      <c r="A58" s="11" t="s">
        <v>375</v>
      </c>
      <c r="B58" s="30" t="s">
        <v>12</v>
      </c>
      <c r="C58" s="30" t="s">
        <v>503</v>
      </c>
      <c r="D58" s="12">
        <f>ROUND(IF('Indicator Data'!O60="No data",IF((0.1284*LN('Indicator Data'!BA60)-0.4735)&gt;D$140,0,IF((0.1284*LN('Indicator Data'!BA60)-0.4735)&lt;D$139,10,(D$140-(0.1284*LN('Indicator Data'!BA60)-0.4735))/(D$140-D$139)*10)),IF('Indicator Data'!O60&gt;D$140,0,IF('Indicator Data'!O60&lt;D$139,10,(D$140-'Indicator Data'!O60)/(D$140-D$139)*10))),1)</f>
        <v>9.1999999999999993</v>
      </c>
      <c r="E58" s="12">
        <f>IF('Indicator Data'!P60="No data","x",ROUND(IF('Indicator Data'!P60&gt;E$140,10,IF('Indicator Data'!P60&lt;E$139,0,10-(E$140-'Indicator Data'!P60)/(E$140-E$139)*10)),1))</f>
        <v>10</v>
      </c>
      <c r="F58" s="52">
        <f t="shared" si="0"/>
        <v>9.6999999999999993</v>
      </c>
      <c r="G58" s="12">
        <f>IF('Indicator Data'!AG60="No data","x",ROUND(IF('Indicator Data'!AG60&gt;G$140,10,IF('Indicator Data'!AG60&lt;G$139,0,10-(G$140-'Indicator Data'!AG60)/(G$140-G$139)*10)),1))</f>
        <v>8.6999999999999993</v>
      </c>
      <c r="H58" s="12">
        <f>IF('Indicator Data'!AH60="No data","x",ROUND(IF('Indicator Data'!AH60&gt;H$140,10,IF('Indicator Data'!AH60&lt;H$139,0,10-(H$140-'Indicator Data'!AH60)/(H$140-H$139)*10)),1))</f>
        <v>2.2999999999999998</v>
      </c>
      <c r="I58" s="52">
        <f t="shared" si="1"/>
        <v>5.5</v>
      </c>
      <c r="J58" s="35">
        <f>SUM('Indicator Data'!R60,SUM('Indicator Data'!S60:T60)*1000000)</f>
        <v>3086670957</v>
      </c>
      <c r="K58" s="35">
        <f>J58/'Indicator Data'!BD60</f>
        <v>149.46784631498514</v>
      </c>
      <c r="L58" s="12">
        <f t="shared" si="2"/>
        <v>3</v>
      </c>
      <c r="M58" s="12">
        <f>IF('Indicator Data'!U60="No data","x",ROUND(IF('Indicator Data'!U60&gt;M$140,10,IF('Indicator Data'!U60&lt;M$139,0,10-(M$140-'Indicator Data'!U60)/(M$140-M$139)*10)),1))</f>
        <v>10</v>
      </c>
      <c r="N58" s="125">
        <f>'Indicator Data'!Q60/'Indicator Data'!BD60*1000000</f>
        <v>13.659811004853502</v>
      </c>
      <c r="O58" s="12">
        <f t="shared" si="3"/>
        <v>1.4</v>
      </c>
      <c r="P58" s="52">
        <f t="shared" si="4"/>
        <v>4.8</v>
      </c>
      <c r="Q58" s="45">
        <f t="shared" si="5"/>
        <v>7.4</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1</v>
      </c>
      <c r="X58" s="12">
        <f>IF('Indicator Data'!AA60="No data","x",ROUND(IF('Indicator Data'!AA60&gt;X$140,10,IF('Indicator Data'!AA60&lt;X$139,0,10-(X$140-'Indicator Data'!AA60)/(X$140-X$139)*10)),1))</f>
        <v>2.8</v>
      </c>
      <c r="Y58" s="12">
        <f>IF('Indicator Data'!AF60="No data","x",ROUND(IF('Indicator Data'!AF60&gt;Y$140,10,IF('Indicator Data'!AF60&lt;Y$139,0,10-(Y$140-'Indicator Data'!AF60)/(Y$140-Y$139)*10)),1))</f>
        <v>7.2</v>
      </c>
      <c r="Z58" s="129">
        <f>IF('Indicator Data'!AC60="No data","x",'Indicator Data'!AC60/'Indicator Data'!$BB60*100000)</f>
        <v>2.6424783682655422</v>
      </c>
      <c r="AA58" s="127">
        <f t="shared" si="9"/>
        <v>6.5</v>
      </c>
      <c r="AB58" s="129">
        <f>IF('Indicator Data'!AD60="No data","x",'Indicator Data'!AD60/'Indicator Data'!$BB60*100000)</f>
        <v>1.0163378339482856</v>
      </c>
      <c r="AC58" s="127">
        <f t="shared" si="10"/>
        <v>6.7</v>
      </c>
      <c r="AD58" s="52">
        <f t="shared" si="11"/>
        <v>4.8</v>
      </c>
      <c r="AE58" s="12">
        <f>IF('Indicator Data'!V60="No data","x",ROUND(IF('Indicator Data'!V60&gt;AE$140,10,IF('Indicator Data'!V60&lt;AE$139,0,10-(AE$140-'Indicator Data'!V60)/(AE$140-AE$139)*10)),1))</f>
        <v>10</v>
      </c>
      <c r="AF58" s="12">
        <f>IF('Indicator Data'!W60="No data","x",ROUND(IF('Indicator Data'!W60&gt;AF$140,10,IF('Indicator Data'!W60&lt;AF$139,0,10-(AF$140-'Indicator Data'!W60)/(AF$140-AF$139)*10)),1))</f>
        <v>6.3</v>
      </c>
      <c r="AG58" s="52">
        <f t="shared" si="12"/>
        <v>8.1999999999999993</v>
      </c>
      <c r="AH58" s="12">
        <f>IF('Indicator Data'!AP60="No data","x",ROUND(IF('Indicator Data'!AP60&gt;AH$140,10,IF('Indicator Data'!AP60&lt;AH$139,0,10-(AH$140-'Indicator Data'!AP60)/(AH$140-AH$139)*10)),1))</f>
        <v>4.8</v>
      </c>
      <c r="AI58" s="12">
        <f>IF('Indicator Data'!AQ60="No data","x",ROUND(IF('Indicator Data'!AQ60&gt;AI$140,10,IF('Indicator Data'!AQ60&lt;AI$139,0,10-(AI$140-'Indicator Data'!AQ60)/(AI$140-AI$139)*10)),1))</f>
        <v>0.9</v>
      </c>
      <c r="AJ58" s="52">
        <f t="shared" si="13"/>
        <v>2.9</v>
      </c>
      <c r="AK58" s="35">
        <f>'Indicator Data'!AK60+'Indicator Data'!AJ60*0.5+'Indicator Data'!AI60*0.25</f>
        <v>110330.59876069543</v>
      </c>
      <c r="AL58" s="42">
        <f>AK58/'Indicator Data'!BB60</f>
        <v>4.4853264705065031E-2</v>
      </c>
      <c r="AM58" s="52">
        <f t="shared" si="14"/>
        <v>4.5</v>
      </c>
      <c r="AN58" s="42">
        <f>IF('Indicator Data'!AL60="No data","x",'Indicator Data'!AL60/'Indicator Data'!BB60)</f>
        <v>4.0980538350085291E-2</v>
      </c>
      <c r="AO58" s="12">
        <f t="shared" si="15"/>
        <v>2</v>
      </c>
      <c r="AP58" s="52">
        <f t="shared" si="16"/>
        <v>2</v>
      </c>
      <c r="AQ58" s="36">
        <f t="shared" si="17"/>
        <v>4.9000000000000004</v>
      </c>
      <c r="AR58" s="55">
        <f t="shared" si="18"/>
        <v>2.8</v>
      </c>
      <c r="AU58" s="11">
        <v>3.7</v>
      </c>
    </row>
    <row r="59" spans="1:47" s="11" customFormat="1" x14ac:dyDescent="0.25">
      <c r="A59" s="11" t="s">
        <v>376</v>
      </c>
      <c r="B59" s="30" t="s">
        <v>12</v>
      </c>
      <c r="C59" s="30" t="s">
        <v>504</v>
      </c>
      <c r="D59" s="12">
        <f>ROUND(IF('Indicator Data'!O61="No data",IF((0.1284*LN('Indicator Data'!BA61)-0.4735)&gt;D$140,0,IF((0.1284*LN('Indicator Data'!BA61)-0.4735)&lt;D$139,10,(D$140-(0.1284*LN('Indicator Data'!BA61)-0.4735))/(D$140-D$139)*10)),IF('Indicator Data'!O61&gt;D$140,0,IF('Indicator Data'!O61&lt;D$139,10,(D$140-'Indicator Data'!O61)/(D$140-D$139)*10))),1)</f>
        <v>9.1999999999999993</v>
      </c>
      <c r="E59" s="12">
        <f>IF('Indicator Data'!P61="No data","x",ROUND(IF('Indicator Data'!P61&gt;E$140,10,IF('Indicator Data'!P61&lt;E$139,0,10-(E$140-'Indicator Data'!P61)/(E$140-E$139)*10)),1))</f>
        <v>10</v>
      </c>
      <c r="F59" s="52">
        <f t="shared" si="0"/>
        <v>9.6999999999999993</v>
      </c>
      <c r="G59" s="12">
        <f>IF('Indicator Data'!AG61="No data","x",ROUND(IF('Indicator Data'!AG61&gt;G$140,10,IF('Indicator Data'!AG61&lt;G$139,0,10-(G$140-'Indicator Data'!AG61)/(G$140-G$139)*10)),1))</f>
        <v>8.6999999999999993</v>
      </c>
      <c r="H59" s="12">
        <f>IF('Indicator Data'!AH61="No data","x",ROUND(IF('Indicator Data'!AH61&gt;H$140,10,IF('Indicator Data'!AH61&lt;H$139,0,10-(H$140-'Indicator Data'!AH61)/(H$140-H$139)*10)),1))</f>
        <v>2.2999999999999998</v>
      </c>
      <c r="I59" s="52">
        <f t="shared" si="1"/>
        <v>5.5</v>
      </c>
      <c r="J59" s="35">
        <f>SUM('Indicator Data'!R61,SUM('Indicator Data'!S61:T61)*1000000)</f>
        <v>3086670957</v>
      </c>
      <c r="K59" s="35">
        <f>J59/'Indicator Data'!BD61</f>
        <v>149.46784631498514</v>
      </c>
      <c r="L59" s="12">
        <f t="shared" si="2"/>
        <v>3</v>
      </c>
      <c r="M59" s="12">
        <f>IF('Indicator Data'!U61="No data","x",ROUND(IF('Indicator Data'!U61&gt;M$140,10,IF('Indicator Data'!U61&lt;M$139,0,10-(M$140-'Indicator Data'!U61)/(M$140-M$139)*10)),1))</f>
        <v>10</v>
      </c>
      <c r="N59" s="125">
        <f>'Indicator Data'!Q61/'Indicator Data'!BD61*1000000</f>
        <v>13.659811004853502</v>
      </c>
      <c r="O59" s="12">
        <f t="shared" si="3"/>
        <v>1.4</v>
      </c>
      <c r="P59" s="52">
        <f t="shared" si="4"/>
        <v>4.8</v>
      </c>
      <c r="Q59" s="45">
        <f t="shared" si="5"/>
        <v>7.4</v>
      </c>
      <c r="R59" s="35">
        <f>IF(AND('Indicator Data'!AM61="No data",'Indicator Data'!AN61="No data"),0,SUM('Indicator Data'!AM61:AO61))</f>
        <v>0</v>
      </c>
      <c r="S59" s="12">
        <f t="shared" si="6"/>
        <v>0</v>
      </c>
      <c r="T59" s="41">
        <f>R59/'Indicator Data'!$BB61</f>
        <v>0</v>
      </c>
      <c r="U59" s="12">
        <f t="shared" si="7"/>
        <v>0</v>
      </c>
      <c r="V59" s="13">
        <f t="shared" si="8"/>
        <v>0</v>
      </c>
      <c r="W59" s="12">
        <f>IF('Indicator Data'!AB61="No data","x",ROUND(IF('Indicator Data'!AB61&gt;W$140,10,IF('Indicator Data'!AB61&lt;W$139,0,10-(W$140-'Indicator Data'!AB61)/(W$140-W$139)*10)),1))</f>
        <v>0.4</v>
      </c>
      <c r="X59" s="12">
        <f>IF('Indicator Data'!AA61="No data","x",ROUND(IF('Indicator Data'!AA61&gt;X$140,10,IF('Indicator Data'!AA61&lt;X$139,0,10-(X$140-'Indicator Data'!AA61)/(X$140-X$139)*10)),1))</f>
        <v>2.8</v>
      </c>
      <c r="Y59" s="12">
        <f>IF('Indicator Data'!AF61="No data","x",ROUND(IF('Indicator Data'!AF61&gt;Y$140,10,IF('Indicator Data'!AF61&lt;Y$139,0,10-(Y$140-'Indicator Data'!AF61)/(Y$140-Y$139)*10)),1))</f>
        <v>7.2</v>
      </c>
      <c r="Z59" s="129">
        <f>IF('Indicator Data'!AC61="No data","x",'Indicator Data'!AC61/'Indicator Data'!$BB61*100000)</f>
        <v>75.765023624890048</v>
      </c>
      <c r="AA59" s="127">
        <f t="shared" si="9"/>
        <v>10</v>
      </c>
      <c r="AB59" s="129">
        <f>IF('Indicator Data'!AD61="No data","x",'Indicator Data'!AD61/'Indicator Data'!$BB61*100000)</f>
        <v>0.72111380353639021</v>
      </c>
      <c r="AC59" s="127">
        <f t="shared" si="10"/>
        <v>6.2</v>
      </c>
      <c r="AD59" s="52">
        <f t="shared" si="11"/>
        <v>5.3</v>
      </c>
      <c r="AE59" s="12">
        <f>IF('Indicator Data'!V61="No data","x",ROUND(IF('Indicator Data'!V61&gt;AE$140,10,IF('Indicator Data'!V61&lt;AE$139,0,10-(AE$140-'Indicator Data'!V61)/(AE$140-AE$139)*10)),1))</f>
        <v>8.8000000000000007</v>
      </c>
      <c r="AF59" s="12">
        <f>IF('Indicator Data'!W61="No data","x",ROUND(IF('Indicator Data'!W61&gt;AF$140,10,IF('Indicator Data'!W61&lt;AF$139,0,10-(AF$140-'Indicator Data'!W61)/(AF$140-AF$139)*10)),1))</f>
        <v>10</v>
      </c>
      <c r="AG59" s="52">
        <f t="shared" si="12"/>
        <v>9.4</v>
      </c>
      <c r="AH59" s="12">
        <f>IF('Indicator Data'!AP61="No data","x",ROUND(IF('Indicator Data'!AP61&gt;AH$140,10,IF('Indicator Data'!AP61&lt;AH$139,0,10-(AH$140-'Indicator Data'!AP61)/(AH$140-AH$139)*10)),1))</f>
        <v>10</v>
      </c>
      <c r="AI59" s="12">
        <f>IF('Indicator Data'!AQ61="No data","x",ROUND(IF('Indicator Data'!AQ61&gt;AI$140,10,IF('Indicator Data'!AQ61&lt;AI$139,0,10-(AI$140-'Indicator Data'!AQ61)/(AI$140-AI$139)*10)),1))</f>
        <v>2.6</v>
      </c>
      <c r="AJ59" s="52">
        <f t="shared" si="13"/>
        <v>6.3</v>
      </c>
      <c r="AK59" s="35">
        <f>'Indicator Data'!AK61+'Indicator Data'!AJ61*0.5+'Indicator Data'!AI61*0.25</f>
        <v>243258.40794311967</v>
      </c>
      <c r="AL59" s="42">
        <f>AK59/'Indicator Data'!BB61</f>
        <v>5.8472331931356619E-2</v>
      </c>
      <c r="AM59" s="52">
        <f t="shared" si="14"/>
        <v>5.8</v>
      </c>
      <c r="AN59" s="42">
        <f>IF('Indicator Data'!AL61="No data","x",'Indicator Data'!AL61/'Indicator Data'!BB61)</f>
        <v>3.8231643867852529E-2</v>
      </c>
      <c r="AO59" s="12">
        <f t="shared" si="15"/>
        <v>1.9</v>
      </c>
      <c r="AP59" s="52">
        <f t="shared" si="16"/>
        <v>1.9</v>
      </c>
      <c r="AQ59" s="36">
        <f t="shared" si="17"/>
        <v>6.4</v>
      </c>
      <c r="AR59" s="55">
        <f t="shared" si="18"/>
        <v>3.9</v>
      </c>
      <c r="AU59" s="11">
        <v>4.0999999999999996</v>
      </c>
    </row>
    <row r="60" spans="1:47" s="11" customFormat="1" x14ac:dyDescent="0.25">
      <c r="A60" s="11" t="s">
        <v>380</v>
      </c>
      <c r="B60" s="30" t="s">
        <v>12</v>
      </c>
      <c r="C60" s="30" t="s">
        <v>508</v>
      </c>
      <c r="D60" s="12">
        <f>ROUND(IF('Indicator Data'!O62="No data",IF((0.1284*LN('Indicator Data'!BA62)-0.4735)&gt;D$140,0,IF((0.1284*LN('Indicator Data'!BA62)-0.4735)&lt;D$139,10,(D$140-(0.1284*LN('Indicator Data'!BA62)-0.4735))/(D$140-D$139)*10)),IF('Indicator Data'!O62&gt;D$140,0,IF('Indicator Data'!O62&lt;D$139,10,(D$140-'Indicator Data'!O62)/(D$140-D$139)*10))),1)</f>
        <v>9.1999999999999993</v>
      </c>
      <c r="E60" s="12">
        <f>IF('Indicator Data'!P62="No data","x",ROUND(IF('Indicator Data'!P62&gt;E$140,10,IF('Indicator Data'!P62&lt;E$139,0,10-(E$140-'Indicator Data'!P62)/(E$140-E$139)*10)),1))</f>
        <v>3.9</v>
      </c>
      <c r="F60" s="52">
        <f t="shared" si="0"/>
        <v>7.4</v>
      </c>
      <c r="G60" s="12">
        <f>IF('Indicator Data'!AG62="No data","x",ROUND(IF('Indicator Data'!AG62&gt;G$140,10,IF('Indicator Data'!AG62&lt;G$139,0,10-(G$140-'Indicator Data'!AG62)/(G$140-G$139)*10)),1))</f>
        <v>8.6999999999999993</v>
      </c>
      <c r="H60" s="12">
        <f>IF('Indicator Data'!AH62="No data","x",ROUND(IF('Indicator Data'!AH62&gt;H$140,10,IF('Indicator Data'!AH62&lt;H$139,0,10-(H$140-'Indicator Data'!AH62)/(H$140-H$139)*10)),1))</f>
        <v>2.2999999999999998</v>
      </c>
      <c r="I60" s="52">
        <f t="shared" si="1"/>
        <v>5.5</v>
      </c>
      <c r="J60" s="35">
        <f>SUM('Indicator Data'!R62,SUM('Indicator Data'!S62:T62)*1000000)</f>
        <v>3086670957</v>
      </c>
      <c r="K60" s="35">
        <f>J60/'Indicator Data'!BD62</f>
        <v>149.46784631498514</v>
      </c>
      <c r="L60" s="12">
        <f t="shared" si="2"/>
        <v>3</v>
      </c>
      <c r="M60" s="12">
        <f>IF('Indicator Data'!U62="No data","x",ROUND(IF('Indicator Data'!U62&gt;M$140,10,IF('Indicator Data'!U62&lt;M$139,0,10-(M$140-'Indicator Data'!U62)/(M$140-M$139)*10)),1))</f>
        <v>10</v>
      </c>
      <c r="N60" s="125">
        <f>'Indicator Data'!Q62/'Indicator Data'!BD62*1000000</f>
        <v>13.659811004853502</v>
      </c>
      <c r="O60" s="12">
        <f t="shared" si="3"/>
        <v>1.4</v>
      </c>
      <c r="P60" s="52">
        <f t="shared" si="4"/>
        <v>4.8</v>
      </c>
      <c r="Q60" s="45">
        <f t="shared" si="5"/>
        <v>6.3</v>
      </c>
      <c r="R60" s="35">
        <f>IF(AND('Indicator Data'!AM62="No data",'Indicator Data'!AN62="No data"),0,SUM('Indicator Data'!AM62:AO62))</f>
        <v>4203</v>
      </c>
      <c r="S60" s="12">
        <f t="shared" si="6"/>
        <v>2.1</v>
      </c>
      <c r="T60" s="41">
        <f>R60/'Indicator Data'!$BB62</f>
        <v>3.4915423761761005E-3</v>
      </c>
      <c r="U60" s="12">
        <f t="shared" si="7"/>
        <v>4.3</v>
      </c>
      <c r="V60" s="13">
        <f t="shared" si="8"/>
        <v>3.2</v>
      </c>
      <c r="W60" s="12">
        <f>IF('Indicator Data'!AB62="No data","x",ROUND(IF('Indicator Data'!AB62&gt;W$140,10,IF('Indicator Data'!AB62&lt;W$139,0,10-(W$140-'Indicator Data'!AB62)/(W$140-W$139)*10)),1))</f>
        <v>2.2000000000000002</v>
      </c>
      <c r="X60" s="12">
        <f>IF('Indicator Data'!AA62="No data","x",ROUND(IF('Indicator Data'!AA62&gt;X$140,10,IF('Indicator Data'!AA62&lt;X$139,0,10-(X$140-'Indicator Data'!AA62)/(X$140-X$139)*10)),1))</f>
        <v>2.8</v>
      </c>
      <c r="Y60" s="12">
        <f>IF('Indicator Data'!AF62="No data","x",ROUND(IF('Indicator Data'!AF62&gt;Y$140,10,IF('Indicator Data'!AF62&lt;Y$139,0,10-(Y$140-'Indicator Data'!AF62)/(Y$140-Y$139)*10)),1))</f>
        <v>7.2</v>
      </c>
      <c r="Z60" s="129">
        <f>IF('Indicator Data'!AC62="No data","x",'Indicator Data'!AC62/'Indicator Data'!$BB62*100000)</f>
        <v>0</v>
      </c>
      <c r="AA60" s="127">
        <f t="shared" si="9"/>
        <v>0</v>
      </c>
      <c r="AB60" s="129">
        <f>IF('Indicator Data'!AD62="No data","x",'Indicator Data'!AD62/'Indicator Data'!$BB62*100000)</f>
        <v>0.58150836624393776</v>
      </c>
      <c r="AC60" s="127">
        <f t="shared" si="10"/>
        <v>5.9</v>
      </c>
      <c r="AD60" s="52">
        <f t="shared" si="11"/>
        <v>3.6</v>
      </c>
      <c r="AE60" s="12">
        <f>IF('Indicator Data'!V62="No data","x",ROUND(IF('Indicator Data'!V62&gt;AE$140,10,IF('Indicator Data'!V62&lt;AE$139,0,10-(AE$140-'Indicator Data'!V62)/(AE$140-AE$139)*10)),1))</f>
        <v>4.3</v>
      </c>
      <c r="AF60" s="12">
        <f>IF('Indicator Data'!W62="No data","x",ROUND(IF('Indicator Data'!W62&gt;AF$140,10,IF('Indicator Data'!W62&lt;AF$139,0,10-(AF$140-'Indicator Data'!W62)/(AF$140-AF$139)*10)),1))</f>
        <v>3.1</v>
      </c>
      <c r="AG60" s="52">
        <f t="shared" si="12"/>
        <v>3.7</v>
      </c>
      <c r="AH60" s="12">
        <f>IF('Indicator Data'!AP62="No data","x",ROUND(IF('Indicator Data'!AP62&gt;AH$140,10,IF('Indicator Data'!AP62&lt;AH$139,0,10-(AH$140-'Indicator Data'!AP62)/(AH$140-AH$139)*10)),1))</f>
        <v>4.0999999999999996</v>
      </c>
      <c r="AI60" s="12">
        <f>IF('Indicator Data'!AQ62="No data","x",ROUND(IF('Indicator Data'!AQ62&gt;AI$140,10,IF('Indicator Data'!AQ62&lt;AI$139,0,10-(AI$140-'Indicator Data'!AQ62)/(AI$140-AI$139)*10)),1))</f>
        <v>0</v>
      </c>
      <c r="AJ60" s="52">
        <f t="shared" si="13"/>
        <v>2.1</v>
      </c>
      <c r="AK60" s="35">
        <f>'Indicator Data'!AK62+'Indicator Data'!AJ62*0.5+'Indicator Data'!AI62*0.25</f>
        <v>7992.3568088333104</v>
      </c>
      <c r="AL60" s="42">
        <f>AK60/'Indicator Data'!BB62</f>
        <v>6.6394605004903868E-3</v>
      </c>
      <c r="AM60" s="52">
        <f t="shared" si="14"/>
        <v>0.7</v>
      </c>
      <c r="AN60" s="42">
        <f>IF('Indicator Data'!AL62="No data","x",'Indicator Data'!AL62/'Indicator Data'!BB62)</f>
        <v>0</v>
      </c>
      <c r="AO60" s="12">
        <f t="shared" si="15"/>
        <v>0</v>
      </c>
      <c r="AP60" s="52">
        <f t="shared" si="16"/>
        <v>0</v>
      </c>
      <c r="AQ60" s="36">
        <f t="shared" si="17"/>
        <v>2.1</v>
      </c>
      <c r="AR60" s="55">
        <f t="shared" si="18"/>
        <v>2.7</v>
      </c>
      <c r="AU60" s="11">
        <v>2.9</v>
      </c>
    </row>
    <row r="61" spans="1:47" s="11" customFormat="1" x14ac:dyDescent="0.25">
      <c r="A61" s="11" t="s">
        <v>377</v>
      </c>
      <c r="B61" s="30" t="s">
        <v>12</v>
      </c>
      <c r="C61" s="30" t="s">
        <v>505</v>
      </c>
      <c r="D61" s="12">
        <f>ROUND(IF('Indicator Data'!O63="No data",IF((0.1284*LN('Indicator Data'!BA63)-0.4735)&gt;D$140,0,IF((0.1284*LN('Indicator Data'!BA63)-0.4735)&lt;D$139,10,(D$140-(0.1284*LN('Indicator Data'!BA63)-0.4735))/(D$140-D$139)*10)),IF('Indicator Data'!O63&gt;D$140,0,IF('Indicator Data'!O63&lt;D$139,10,(D$140-'Indicator Data'!O63)/(D$140-D$139)*10))),1)</f>
        <v>9.1999999999999993</v>
      </c>
      <c r="E61" s="12">
        <f>IF('Indicator Data'!P63="No data","x",ROUND(IF('Indicator Data'!P63&gt;E$140,10,IF('Indicator Data'!P63&lt;E$139,0,10-(E$140-'Indicator Data'!P63)/(E$140-E$139)*10)),1))</f>
        <v>10</v>
      </c>
      <c r="F61" s="52">
        <f t="shared" si="0"/>
        <v>9.6999999999999993</v>
      </c>
      <c r="G61" s="12">
        <f>IF('Indicator Data'!AG63="No data","x",ROUND(IF('Indicator Data'!AG63&gt;G$140,10,IF('Indicator Data'!AG63&lt;G$139,0,10-(G$140-'Indicator Data'!AG63)/(G$140-G$139)*10)),1))</f>
        <v>8.6999999999999993</v>
      </c>
      <c r="H61" s="12">
        <f>IF('Indicator Data'!AH63="No data","x",ROUND(IF('Indicator Data'!AH63&gt;H$140,10,IF('Indicator Data'!AH63&lt;H$139,0,10-(H$140-'Indicator Data'!AH63)/(H$140-H$139)*10)),1))</f>
        <v>2.2999999999999998</v>
      </c>
      <c r="I61" s="52">
        <f t="shared" si="1"/>
        <v>5.5</v>
      </c>
      <c r="J61" s="35">
        <f>SUM('Indicator Data'!R63,SUM('Indicator Data'!S63:T63)*1000000)</f>
        <v>3086670957</v>
      </c>
      <c r="K61" s="35">
        <f>J61/'Indicator Data'!BD63</f>
        <v>149.46784631498514</v>
      </c>
      <c r="L61" s="12">
        <f t="shared" si="2"/>
        <v>3</v>
      </c>
      <c r="M61" s="12">
        <f>IF('Indicator Data'!U63="No data","x",ROUND(IF('Indicator Data'!U63&gt;M$140,10,IF('Indicator Data'!U63&lt;M$139,0,10-(M$140-'Indicator Data'!U63)/(M$140-M$139)*10)),1))</f>
        <v>10</v>
      </c>
      <c r="N61" s="125">
        <f>'Indicator Data'!Q63/'Indicator Data'!BD63*1000000</f>
        <v>13.659811004853502</v>
      </c>
      <c r="O61" s="12">
        <f t="shared" si="3"/>
        <v>1.4</v>
      </c>
      <c r="P61" s="52">
        <f t="shared" si="4"/>
        <v>4.8</v>
      </c>
      <c r="Q61" s="45">
        <f t="shared" si="5"/>
        <v>7.4</v>
      </c>
      <c r="R61" s="35">
        <f>IF(AND('Indicator Data'!AM63="No data",'Indicator Data'!AN63="No data"),0,SUM('Indicator Data'!AM63:AO63))</f>
        <v>19133</v>
      </c>
      <c r="S61" s="12">
        <f t="shared" si="6"/>
        <v>4.3</v>
      </c>
      <c r="T61" s="41">
        <f>R61/'Indicator Data'!$BB63</f>
        <v>4.8034581484304468E-3</v>
      </c>
      <c r="U61" s="12">
        <f t="shared" si="7"/>
        <v>4.7</v>
      </c>
      <c r="V61" s="13">
        <f t="shared" si="8"/>
        <v>4.5</v>
      </c>
      <c r="W61" s="12">
        <f>IF('Indicator Data'!AB63="No data","x",ROUND(IF('Indicator Data'!AB63&gt;W$140,10,IF('Indicator Data'!AB63&lt;W$139,0,10-(W$140-'Indicator Data'!AB63)/(W$140-W$139)*10)),1))</f>
        <v>0.6</v>
      </c>
      <c r="X61" s="12">
        <f>IF('Indicator Data'!AA63="No data","x",ROUND(IF('Indicator Data'!AA63&gt;X$140,10,IF('Indicator Data'!AA63&lt;X$139,0,10-(X$140-'Indicator Data'!AA63)/(X$140-X$139)*10)),1))</f>
        <v>2.8</v>
      </c>
      <c r="Y61" s="12">
        <f>IF('Indicator Data'!AF63="No data","x",ROUND(IF('Indicator Data'!AF63&gt;Y$140,10,IF('Indicator Data'!AF63&lt;Y$139,0,10-(Y$140-'Indicator Data'!AF63)/(Y$140-Y$139)*10)),1))</f>
        <v>7.2</v>
      </c>
      <c r="Z61" s="129">
        <f>IF('Indicator Data'!AC63="No data","x",'Indicator Data'!AC63/'Indicator Data'!$BB63*100000)</f>
        <v>7.381052086126334</v>
      </c>
      <c r="AA61" s="127">
        <f t="shared" si="9"/>
        <v>7.8</v>
      </c>
      <c r="AB61" s="129">
        <f>IF('Indicator Data'!AD63="No data","x",'Indicator Data'!AD63/'Indicator Data'!$BB63*100000)</f>
        <v>0.27616181274622337</v>
      </c>
      <c r="AC61" s="127">
        <f t="shared" si="10"/>
        <v>4.8</v>
      </c>
      <c r="AD61" s="52">
        <f t="shared" si="11"/>
        <v>4.5999999999999996</v>
      </c>
      <c r="AE61" s="12">
        <f>IF('Indicator Data'!V63="No data","x",ROUND(IF('Indicator Data'!V63&gt;AE$140,10,IF('Indicator Data'!V63&lt;AE$139,0,10-(AE$140-'Indicator Data'!V63)/(AE$140-AE$139)*10)),1))</f>
        <v>5.5</v>
      </c>
      <c r="AF61" s="12">
        <f>IF('Indicator Data'!W63="No data","x",ROUND(IF('Indicator Data'!W63&gt;AF$140,10,IF('Indicator Data'!W63&lt;AF$139,0,10-(AF$140-'Indicator Data'!W63)/(AF$140-AF$139)*10)),1))</f>
        <v>7.7</v>
      </c>
      <c r="AG61" s="52">
        <f t="shared" si="12"/>
        <v>6.6</v>
      </c>
      <c r="AH61" s="12">
        <f>IF('Indicator Data'!AP63="No data","x",ROUND(IF('Indicator Data'!AP63&gt;AH$140,10,IF('Indicator Data'!AP63&lt;AH$139,0,10-(AH$140-'Indicator Data'!AP63)/(AH$140-AH$139)*10)),1))</f>
        <v>10</v>
      </c>
      <c r="AI61" s="12">
        <f>IF('Indicator Data'!AQ63="No data","x",ROUND(IF('Indicator Data'!AQ63&gt;AI$140,10,IF('Indicator Data'!AQ63&lt;AI$139,0,10-(AI$140-'Indicator Data'!AQ63)/(AI$140-AI$139)*10)),1))</f>
        <v>1</v>
      </c>
      <c r="AJ61" s="52">
        <f t="shared" si="13"/>
        <v>5.5</v>
      </c>
      <c r="AK61" s="35">
        <f>'Indicator Data'!AK63+'Indicator Data'!AJ63*0.5+'Indicator Data'!AI63*0.25</f>
        <v>27823.002929824532</v>
      </c>
      <c r="AL61" s="42">
        <f>AK61/'Indicator Data'!BB63</f>
        <v>6.9851372046762054E-3</v>
      </c>
      <c r="AM61" s="52">
        <f t="shared" si="14"/>
        <v>0.7</v>
      </c>
      <c r="AN61" s="42">
        <f>IF('Indicator Data'!AL63="No data","x",'Indicator Data'!AL63/'Indicator Data'!BB63)</f>
        <v>4.1936275912764998E-2</v>
      </c>
      <c r="AO61" s="12">
        <f t="shared" si="15"/>
        <v>2.1</v>
      </c>
      <c r="AP61" s="52">
        <f t="shared" si="16"/>
        <v>2.1</v>
      </c>
      <c r="AQ61" s="36">
        <f t="shared" si="17"/>
        <v>4.2</v>
      </c>
      <c r="AR61" s="55">
        <f t="shared" si="18"/>
        <v>4.4000000000000004</v>
      </c>
      <c r="AU61" s="11">
        <v>2.9</v>
      </c>
    </row>
    <row r="62" spans="1:47" s="11" customFormat="1" x14ac:dyDescent="0.25">
      <c r="A62" s="11" t="s">
        <v>378</v>
      </c>
      <c r="B62" s="30" t="s">
        <v>12</v>
      </c>
      <c r="C62" s="30" t="s">
        <v>506</v>
      </c>
      <c r="D62" s="12">
        <f>ROUND(IF('Indicator Data'!O64="No data",IF((0.1284*LN('Indicator Data'!BA64)-0.4735)&gt;D$140,0,IF((0.1284*LN('Indicator Data'!BA64)-0.4735)&lt;D$139,10,(D$140-(0.1284*LN('Indicator Data'!BA64)-0.4735))/(D$140-D$139)*10)),IF('Indicator Data'!O64&gt;D$140,0,IF('Indicator Data'!O64&lt;D$139,10,(D$140-'Indicator Data'!O64)/(D$140-D$139)*10))),1)</f>
        <v>9.1999999999999993</v>
      </c>
      <c r="E62" s="12">
        <f>IF('Indicator Data'!P64="No data","x",ROUND(IF('Indicator Data'!P64&gt;E$140,10,IF('Indicator Data'!P64&lt;E$139,0,10-(E$140-'Indicator Data'!P64)/(E$140-E$139)*10)),1))</f>
        <v>10</v>
      </c>
      <c r="F62" s="52">
        <f t="shared" si="0"/>
        <v>9.6999999999999993</v>
      </c>
      <c r="G62" s="12">
        <f>IF('Indicator Data'!AG64="No data","x",ROUND(IF('Indicator Data'!AG64&gt;G$140,10,IF('Indicator Data'!AG64&lt;G$139,0,10-(G$140-'Indicator Data'!AG64)/(G$140-G$139)*10)),1))</f>
        <v>8.6999999999999993</v>
      </c>
      <c r="H62" s="12">
        <f>IF('Indicator Data'!AH64="No data","x",ROUND(IF('Indicator Data'!AH64&gt;H$140,10,IF('Indicator Data'!AH64&lt;H$139,0,10-(H$140-'Indicator Data'!AH64)/(H$140-H$139)*10)),1))</f>
        <v>2.2999999999999998</v>
      </c>
      <c r="I62" s="52">
        <f t="shared" si="1"/>
        <v>5.5</v>
      </c>
      <c r="J62" s="35">
        <f>SUM('Indicator Data'!R64,SUM('Indicator Data'!S64:T64)*1000000)</f>
        <v>3086670957</v>
      </c>
      <c r="K62" s="35">
        <f>J62/'Indicator Data'!BD64</f>
        <v>149.46784631498514</v>
      </c>
      <c r="L62" s="12">
        <f t="shared" si="2"/>
        <v>3</v>
      </c>
      <c r="M62" s="12">
        <f>IF('Indicator Data'!U64="No data","x",ROUND(IF('Indicator Data'!U64&gt;M$140,10,IF('Indicator Data'!U64&lt;M$139,0,10-(M$140-'Indicator Data'!U64)/(M$140-M$139)*10)),1))</f>
        <v>10</v>
      </c>
      <c r="N62" s="125">
        <f>'Indicator Data'!Q64/'Indicator Data'!BD64*1000000</f>
        <v>13.659811004853502</v>
      </c>
      <c r="O62" s="12">
        <f t="shared" si="3"/>
        <v>1.4</v>
      </c>
      <c r="P62" s="52">
        <f t="shared" si="4"/>
        <v>4.8</v>
      </c>
      <c r="Q62" s="45">
        <f t="shared" si="5"/>
        <v>7.4</v>
      </c>
      <c r="R62" s="35">
        <f>IF(AND('Indicator Data'!AM64="No data",'Indicator Data'!AN64="No data"),0,SUM('Indicator Data'!AM64:AO64))</f>
        <v>33410</v>
      </c>
      <c r="S62" s="12">
        <f t="shared" si="6"/>
        <v>5.0999999999999996</v>
      </c>
      <c r="T62" s="41">
        <f>R62/'Indicator Data'!$BB64</f>
        <v>1.0184941589771526E-2</v>
      </c>
      <c r="U62" s="12">
        <f t="shared" si="7"/>
        <v>5.7</v>
      </c>
      <c r="V62" s="13">
        <f t="shared" si="8"/>
        <v>5.4</v>
      </c>
      <c r="W62" s="12">
        <f>IF('Indicator Data'!AB64="No data","x",ROUND(IF('Indicator Data'!AB64&gt;W$140,10,IF('Indicator Data'!AB64&lt;W$139,0,10-(W$140-'Indicator Data'!AB64)/(W$140-W$139)*10)),1))</f>
        <v>0.4</v>
      </c>
      <c r="X62" s="12">
        <f>IF('Indicator Data'!AA64="No data","x",ROUND(IF('Indicator Data'!AA64&gt;X$140,10,IF('Indicator Data'!AA64&lt;X$139,0,10-(X$140-'Indicator Data'!AA64)/(X$140-X$139)*10)),1))</f>
        <v>2.8</v>
      </c>
      <c r="Y62" s="12">
        <f>IF('Indicator Data'!AF64="No data","x",ROUND(IF('Indicator Data'!AF64&gt;Y$140,10,IF('Indicator Data'!AF64&lt;Y$139,0,10-(Y$140-'Indicator Data'!AF64)/(Y$140-Y$139)*10)),1))</f>
        <v>7.2</v>
      </c>
      <c r="Z62" s="129">
        <f>IF('Indicator Data'!AC64="No data","x",'Indicator Data'!AC64/'Indicator Data'!$BB64*100000)</f>
        <v>0</v>
      </c>
      <c r="AA62" s="127">
        <f t="shared" si="9"/>
        <v>0</v>
      </c>
      <c r="AB62" s="129">
        <f>IF('Indicator Data'!AD64="No data","x",'Indicator Data'!AD64/'Indicator Data'!$BB64*100000)</f>
        <v>0.12193883974584287</v>
      </c>
      <c r="AC62" s="127">
        <f t="shared" si="10"/>
        <v>3.6</v>
      </c>
      <c r="AD62" s="52">
        <f t="shared" si="11"/>
        <v>2.8</v>
      </c>
      <c r="AE62" s="12">
        <f>IF('Indicator Data'!V64="No data","x",ROUND(IF('Indicator Data'!V64&gt;AE$140,10,IF('Indicator Data'!V64&lt;AE$139,0,10-(AE$140-'Indicator Data'!V64)/(AE$140-AE$139)*10)),1))</f>
        <v>10</v>
      </c>
      <c r="AF62" s="12">
        <f>IF('Indicator Data'!W64="No data","x",ROUND(IF('Indicator Data'!W64&gt;AF$140,10,IF('Indicator Data'!W64&lt;AF$139,0,10-(AF$140-'Indicator Data'!W64)/(AF$140-AF$139)*10)),1))</f>
        <v>6</v>
      </c>
      <c r="AG62" s="52">
        <f t="shared" si="12"/>
        <v>8</v>
      </c>
      <c r="AH62" s="12">
        <f>IF('Indicator Data'!AP64="No data","x",ROUND(IF('Indicator Data'!AP64&gt;AH$140,10,IF('Indicator Data'!AP64&lt;AH$139,0,10-(AH$140-'Indicator Data'!AP64)/(AH$140-AH$139)*10)),1))</f>
        <v>7</v>
      </c>
      <c r="AI62" s="12">
        <f>IF('Indicator Data'!AQ64="No data","x",ROUND(IF('Indicator Data'!AQ64&gt;AI$140,10,IF('Indicator Data'!AQ64&lt;AI$139,0,10-(AI$140-'Indicator Data'!AQ64)/(AI$140-AI$139)*10)),1))</f>
        <v>1.1000000000000001</v>
      </c>
      <c r="AJ62" s="52">
        <f t="shared" si="13"/>
        <v>4.0999999999999996</v>
      </c>
      <c r="AK62" s="35">
        <f>'Indicator Data'!AK64+'Indicator Data'!AJ64*0.5+'Indicator Data'!AI64*0.25</f>
        <v>146330.56063216078</v>
      </c>
      <c r="AL62" s="42">
        <f>AK62/'Indicator Data'!BB64</f>
        <v>4.4608446957110991E-2</v>
      </c>
      <c r="AM62" s="52">
        <f t="shared" si="14"/>
        <v>4.5</v>
      </c>
      <c r="AN62" s="42">
        <f>IF('Indicator Data'!AL64="No data","x",'Indicator Data'!AL64/'Indicator Data'!BB64)</f>
        <v>0.11885968284317475</v>
      </c>
      <c r="AO62" s="12">
        <f t="shared" si="15"/>
        <v>5.9</v>
      </c>
      <c r="AP62" s="52">
        <f t="shared" si="16"/>
        <v>5.9</v>
      </c>
      <c r="AQ62" s="36">
        <f t="shared" si="17"/>
        <v>5.4</v>
      </c>
      <c r="AR62" s="55">
        <f t="shared" si="18"/>
        <v>5.4</v>
      </c>
      <c r="AU62" s="11">
        <v>3</v>
      </c>
    </row>
    <row r="63" spans="1:47" s="11" customFormat="1" x14ac:dyDescent="0.25">
      <c r="A63" s="11" t="s">
        <v>379</v>
      </c>
      <c r="B63" s="30" t="s">
        <v>12</v>
      </c>
      <c r="C63" s="30" t="s">
        <v>507</v>
      </c>
      <c r="D63" s="12">
        <f>ROUND(IF('Indicator Data'!O65="No data",IF((0.1284*LN('Indicator Data'!BA65)-0.4735)&gt;D$140,0,IF((0.1284*LN('Indicator Data'!BA65)-0.4735)&lt;D$139,10,(D$140-(0.1284*LN('Indicator Data'!BA65)-0.4735))/(D$140-D$139)*10)),IF('Indicator Data'!O65&gt;D$140,0,IF('Indicator Data'!O65&lt;D$139,10,(D$140-'Indicator Data'!O65)/(D$140-D$139)*10))),1)</f>
        <v>9.1999999999999993</v>
      </c>
      <c r="E63" s="12">
        <f>IF('Indicator Data'!P65="No data","x",ROUND(IF('Indicator Data'!P65&gt;E$140,10,IF('Indicator Data'!P65&lt;E$139,0,10-(E$140-'Indicator Data'!P65)/(E$140-E$139)*10)),1))</f>
        <v>10</v>
      </c>
      <c r="F63" s="52">
        <f t="shared" si="0"/>
        <v>9.6999999999999993</v>
      </c>
      <c r="G63" s="12">
        <f>IF('Indicator Data'!AG65="No data","x",ROUND(IF('Indicator Data'!AG65&gt;G$140,10,IF('Indicator Data'!AG65&lt;G$139,0,10-(G$140-'Indicator Data'!AG65)/(G$140-G$139)*10)),1))</f>
        <v>8.6999999999999993</v>
      </c>
      <c r="H63" s="12">
        <f>IF('Indicator Data'!AH65="No data","x",ROUND(IF('Indicator Data'!AH65&gt;H$140,10,IF('Indicator Data'!AH65&lt;H$139,0,10-(H$140-'Indicator Data'!AH65)/(H$140-H$139)*10)),1))</f>
        <v>2.2999999999999998</v>
      </c>
      <c r="I63" s="52">
        <f t="shared" si="1"/>
        <v>5.5</v>
      </c>
      <c r="J63" s="35">
        <f>SUM('Indicator Data'!R65,SUM('Indicator Data'!S65:T65)*1000000)</f>
        <v>3086670957</v>
      </c>
      <c r="K63" s="35">
        <f>J63/'Indicator Data'!BD65</f>
        <v>149.46784631498514</v>
      </c>
      <c r="L63" s="12">
        <f t="shared" si="2"/>
        <v>3</v>
      </c>
      <c r="M63" s="12">
        <f>IF('Indicator Data'!U65="No data","x",ROUND(IF('Indicator Data'!U65&gt;M$140,10,IF('Indicator Data'!U65&lt;M$139,0,10-(M$140-'Indicator Data'!U65)/(M$140-M$139)*10)),1))</f>
        <v>10</v>
      </c>
      <c r="N63" s="125">
        <f>'Indicator Data'!Q65/'Indicator Data'!BD65*1000000</f>
        <v>13.659811004853502</v>
      </c>
      <c r="O63" s="12">
        <f t="shared" si="3"/>
        <v>1.4</v>
      </c>
      <c r="P63" s="52">
        <f t="shared" si="4"/>
        <v>4.8</v>
      </c>
      <c r="Q63" s="45">
        <f t="shared" si="5"/>
        <v>7.4</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0.4</v>
      </c>
      <c r="X63" s="12">
        <f>IF('Indicator Data'!AA65="No data","x",ROUND(IF('Indicator Data'!AA65&gt;X$140,10,IF('Indicator Data'!AA65&lt;X$139,0,10-(X$140-'Indicator Data'!AA65)/(X$140-X$139)*10)),1))</f>
        <v>2.8</v>
      </c>
      <c r="Y63" s="12">
        <f>IF('Indicator Data'!AF65="No data","x",ROUND(IF('Indicator Data'!AF65&gt;Y$140,10,IF('Indicator Data'!AF65&lt;Y$139,0,10-(Y$140-'Indicator Data'!AF65)/(Y$140-Y$139)*10)),1))</f>
        <v>7.2</v>
      </c>
      <c r="Z63" s="129">
        <f>IF('Indicator Data'!AC65="No data","x",'Indicator Data'!AC65/'Indicator Data'!$BB65*100000)</f>
        <v>0.34835494024203234</v>
      </c>
      <c r="AA63" s="127">
        <f t="shared" si="9"/>
        <v>4.2</v>
      </c>
      <c r="AB63" s="129">
        <f>IF('Indicator Data'!AD65="No data","x",'Indicator Data'!AD65/'Indicator Data'!$BB65*100000)</f>
        <v>0.2322366268280216</v>
      </c>
      <c r="AC63" s="127">
        <f t="shared" si="10"/>
        <v>4.5999999999999996</v>
      </c>
      <c r="AD63" s="52">
        <f t="shared" si="11"/>
        <v>3.8</v>
      </c>
      <c r="AE63" s="12">
        <f>IF('Indicator Data'!V65="No data","x",ROUND(IF('Indicator Data'!V65&gt;AE$140,10,IF('Indicator Data'!V65&lt;AE$139,0,10-(AE$140-'Indicator Data'!V65)/(AE$140-AE$139)*10)),1))</f>
        <v>7.2</v>
      </c>
      <c r="AF63" s="12">
        <f>IF('Indicator Data'!W65="No data","x",ROUND(IF('Indicator Data'!W65&gt;AF$140,10,IF('Indicator Data'!W65&lt;AF$139,0,10-(AF$140-'Indicator Data'!W65)/(AF$140-AF$139)*10)),1))</f>
        <v>10</v>
      </c>
      <c r="AG63" s="52">
        <f t="shared" si="12"/>
        <v>8.6</v>
      </c>
      <c r="AH63" s="12">
        <f>IF('Indicator Data'!AP65="No data","x",ROUND(IF('Indicator Data'!AP65&gt;AH$140,10,IF('Indicator Data'!AP65&lt;AH$139,0,10-(AH$140-'Indicator Data'!AP65)/(AH$140-AH$139)*10)),1))</f>
        <v>10</v>
      </c>
      <c r="AI63" s="12">
        <f>IF('Indicator Data'!AQ65="No data","x",ROUND(IF('Indicator Data'!AQ65&gt;AI$140,10,IF('Indicator Data'!AQ65&lt;AI$139,0,10-(AI$140-'Indicator Data'!AQ65)/(AI$140-AI$139)*10)),1))</f>
        <v>4.5</v>
      </c>
      <c r="AJ63" s="52">
        <f t="shared" si="13"/>
        <v>7.3</v>
      </c>
      <c r="AK63" s="35">
        <f>'Indicator Data'!AK65+'Indicator Data'!AJ65*0.5+'Indicator Data'!AI65*0.25</f>
        <v>249855.40819487473</v>
      </c>
      <c r="AL63" s="42">
        <f>AK63/'Indicator Data'!BB65</f>
        <v>5.8025577193916128E-2</v>
      </c>
      <c r="AM63" s="52">
        <f t="shared" si="14"/>
        <v>5.8</v>
      </c>
      <c r="AN63" s="42">
        <f>IF('Indicator Data'!AL65="No data","x",'Indicator Data'!AL65/'Indicator Data'!BB65)</f>
        <v>4.5745861601369078E-2</v>
      </c>
      <c r="AO63" s="12">
        <f t="shared" si="15"/>
        <v>2.2999999999999998</v>
      </c>
      <c r="AP63" s="52">
        <f t="shared" si="16"/>
        <v>2.2999999999999998</v>
      </c>
      <c r="AQ63" s="36">
        <f t="shared" si="17"/>
        <v>6.1</v>
      </c>
      <c r="AR63" s="55">
        <f t="shared" si="18"/>
        <v>3.6</v>
      </c>
      <c r="AU63" s="11">
        <v>3.6</v>
      </c>
    </row>
    <row r="64" spans="1:47" s="11" customFormat="1" x14ac:dyDescent="0.25">
      <c r="A64" s="11" t="s">
        <v>381</v>
      </c>
      <c r="B64" s="30" t="s">
        <v>14</v>
      </c>
      <c r="C64" s="30" t="s">
        <v>509</v>
      </c>
      <c r="D64" s="12">
        <f>ROUND(IF('Indicator Data'!O66="No data",IF((0.1284*LN('Indicator Data'!BA66)-0.4735)&gt;D$140,0,IF((0.1284*LN('Indicator Data'!BA66)-0.4735)&lt;D$139,10,(D$140-(0.1284*LN('Indicator Data'!BA66)-0.4735))/(D$140-D$139)*10)),IF('Indicator Data'!O66&gt;D$140,0,IF('Indicator Data'!O66&lt;D$139,10,(D$140-'Indicator Data'!O66)/(D$140-D$139)*10))),1)</f>
        <v>6.3</v>
      </c>
      <c r="E64" s="12">
        <f>IF('Indicator Data'!P66="No data","x",ROUND(IF('Indicator Data'!P66&gt;E$140,10,IF('Indicator Data'!P66&lt;E$139,0,10-(E$140-'Indicator Data'!P66)/(E$140-E$139)*10)),1))</f>
        <v>0</v>
      </c>
      <c r="F64" s="52">
        <f t="shared" si="0"/>
        <v>3.8</v>
      </c>
      <c r="G64" s="12">
        <f>IF('Indicator Data'!AG66="No data","x",ROUND(IF('Indicator Data'!AG66&gt;G$140,10,IF('Indicator Data'!AG66&lt;G$139,0,10-(G$140-'Indicator Data'!AG66)/(G$140-G$139)*10)),1))</f>
        <v>7.4</v>
      </c>
      <c r="H64" s="12">
        <f>IF('Indicator Data'!AH66="No data","x",ROUND(IF('Indicator Data'!AH66&gt;H$140,10,IF('Indicator Data'!AH66&lt;H$139,0,10-(H$140-'Indicator Data'!AH66)/(H$140-H$139)*10)),1))</f>
        <v>0</v>
      </c>
      <c r="I64" s="52">
        <f t="shared" si="1"/>
        <v>3.7</v>
      </c>
      <c r="J64" s="35">
        <f>SUM('Indicator Data'!R66,SUM('Indicator Data'!S66:T66)*1000000)</f>
        <v>8374141967</v>
      </c>
      <c r="K64" s="35">
        <f>J64/'Indicator Data'!BD66</f>
        <v>46.933580939738398</v>
      </c>
      <c r="L64" s="12">
        <f t="shared" si="2"/>
        <v>0.9</v>
      </c>
      <c r="M64" s="12">
        <f>IF('Indicator Data'!U66="No data","x",ROUND(IF('Indicator Data'!U66&gt;M$140,10,IF('Indicator Data'!U66&lt;M$139,0,10-(M$140-'Indicator Data'!U66)/(M$140-M$139)*10)),1))</f>
        <v>0.6</v>
      </c>
      <c r="N64" s="125">
        <f>'Indicator Data'!Q66/'Indicator Data'!BD66*1000000</f>
        <v>136.25320644547992</v>
      </c>
      <c r="O64" s="12">
        <f t="shared" si="3"/>
        <v>10</v>
      </c>
      <c r="P64" s="52">
        <f t="shared" si="4"/>
        <v>3.8</v>
      </c>
      <c r="Q64" s="45">
        <f t="shared" si="5"/>
        <v>3.8</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4.2</v>
      </c>
      <c r="X64" s="12">
        <f>IF('Indicator Data'!AA66="No data","x",ROUND(IF('Indicator Data'!AA66&gt;X$140,10,IF('Indicator Data'!AA66&lt;X$139,0,10-(X$140-'Indicator Data'!AA66)/(X$140-X$139)*10)),1))</f>
        <v>6</v>
      </c>
      <c r="Y64" s="12">
        <f>IF('Indicator Data'!AF66="No data","x",ROUND(IF('Indicator Data'!AF66&gt;Y$140,10,IF('Indicator Data'!AF66&lt;Y$139,0,10-(Y$140-'Indicator Data'!AF66)/(Y$140-Y$139)*10)),1))</f>
        <v>5.0999999999999996</v>
      </c>
      <c r="Z64" s="129">
        <f>IF('Indicator Data'!AC66="No data","x",'Indicator Data'!AC66/'Indicator Data'!$BB66*100000)</f>
        <v>0.43771446298864319</v>
      </c>
      <c r="AA64" s="127">
        <f t="shared" si="9"/>
        <v>4.4000000000000004</v>
      </c>
      <c r="AB64" s="129">
        <f>IF('Indicator Data'!AD66="No data","x",'Indicator Data'!AD66/'Indicator Data'!$BB66*100000)</f>
        <v>5.0884306322429769</v>
      </c>
      <c r="AC64" s="127">
        <f t="shared" si="10"/>
        <v>9</v>
      </c>
      <c r="AD64" s="52">
        <f t="shared" si="11"/>
        <v>5.7</v>
      </c>
      <c r="AE64" s="12">
        <f>IF('Indicator Data'!V66="No data","x",ROUND(IF('Indicator Data'!V66&gt;AE$140,10,IF('Indicator Data'!V66&lt;AE$139,0,10-(AE$140-'Indicator Data'!V66)/(AE$140-AE$139)*10)),1))</f>
        <v>6.4</v>
      </c>
      <c r="AF64" s="12">
        <f>IF('Indicator Data'!W66="No data","x",ROUND(IF('Indicator Data'!W66&gt;AF$140,10,IF('Indicator Data'!W66&lt;AF$139,0,10-(AF$140-'Indicator Data'!W66)/(AF$140-AF$139)*10)),1))</f>
        <v>3.9</v>
      </c>
      <c r="AG64" s="52">
        <f t="shared" si="12"/>
        <v>5.2</v>
      </c>
      <c r="AH64" s="12">
        <f>IF('Indicator Data'!AP66="No data","x",ROUND(IF('Indicator Data'!AP66&gt;AH$140,10,IF('Indicator Data'!AP66&lt;AH$139,0,10-(AH$140-'Indicator Data'!AP66)/(AH$140-AH$139)*10)),1))</f>
        <v>0</v>
      </c>
      <c r="AI64" s="12">
        <f>IF('Indicator Data'!AQ66="No data","x",ROUND(IF('Indicator Data'!AQ66&gt;AI$140,10,IF('Indicator Data'!AQ66&lt;AI$139,0,10-(AI$140-'Indicator Data'!AQ66)/(AI$140-AI$139)*10)),1))</f>
        <v>0</v>
      </c>
      <c r="AJ64" s="52">
        <f t="shared" si="13"/>
        <v>0</v>
      </c>
      <c r="AK64" s="35">
        <f>'Indicator Data'!AK66+'Indicator Data'!AJ66*0.5+'Indicator Data'!AI66*0.25</f>
        <v>13.13413925248736</v>
      </c>
      <c r="AL64" s="42">
        <f>AK64/'Indicator Data'!BB66</f>
        <v>3.5931266935753532E-6</v>
      </c>
      <c r="AM64" s="52">
        <f t="shared" si="14"/>
        <v>0</v>
      </c>
      <c r="AN64" s="42" t="str">
        <f>IF('Indicator Data'!AL66="No data","x",'Indicator Data'!AL66/'Indicator Data'!BB66)</f>
        <v>x</v>
      </c>
      <c r="AO64" s="12" t="str">
        <f t="shared" si="15"/>
        <v>x</v>
      </c>
      <c r="AP64" s="52" t="str">
        <f t="shared" si="16"/>
        <v>x</v>
      </c>
      <c r="AQ64" s="36">
        <f t="shared" si="17"/>
        <v>3.2</v>
      </c>
      <c r="AR64" s="55">
        <f t="shared" si="18"/>
        <v>1.7</v>
      </c>
      <c r="AU64" s="11">
        <v>4.4000000000000004</v>
      </c>
    </row>
    <row r="65" spans="1:47" s="11" customFormat="1" x14ac:dyDescent="0.25">
      <c r="A65" s="11" t="s">
        <v>382</v>
      </c>
      <c r="B65" s="30" t="s">
        <v>14</v>
      </c>
      <c r="C65" s="30" t="s">
        <v>510</v>
      </c>
      <c r="D65" s="12">
        <f>ROUND(IF('Indicator Data'!O67="No data",IF((0.1284*LN('Indicator Data'!BA67)-0.4735)&gt;D$140,0,IF((0.1284*LN('Indicator Data'!BA67)-0.4735)&lt;D$139,10,(D$140-(0.1284*LN('Indicator Data'!BA67)-0.4735))/(D$140-D$139)*10)),IF('Indicator Data'!O67&gt;D$140,0,IF('Indicator Data'!O67&lt;D$139,10,(D$140-'Indicator Data'!O67)/(D$140-D$139)*10))),1)</f>
        <v>8</v>
      </c>
      <c r="E65" s="12">
        <f>IF('Indicator Data'!P67="No data","x",ROUND(IF('Indicator Data'!P67&gt;E$140,10,IF('Indicator Data'!P67&lt;E$139,0,10-(E$140-'Indicator Data'!P67)/(E$140-E$139)*10)),1))</f>
        <v>6</v>
      </c>
      <c r="F65" s="52">
        <f t="shared" si="0"/>
        <v>7.1</v>
      </c>
      <c r="G65" s="12">
        <f>IF('Indicator Data'!AG67="No data","x",ROUND(IF('Indicator Data'!AG67&gt;G$140,10,IF('Indicator Data'!AG67&lt;G$139,0,10-(G$140-'Indicator Data'!AG67)/(G$140-G$139)*10)),1))</f>
        <v>10</v>
      </c>
      <c r="H65" s="12">
        <f>IF('Indicator Data'!AH67="No data","x",ROUND(IF('Indicator Data'!AH67&gt;H$140,10,IF('Indicator Data'!AH67&lt;H$139,0,10-(H$140-'Indicator Data'!AH67)/(H$140-H$139)*10)),1))</f>
        <v>1.3</v>
      </c>
      <c r="I65" s="52">
        <f t="shared" si="1"/>
        <v>5.7</v>
      </c>
      <c r="J65" s="35">
        <f>SUM('Indicator Data'!R67,SUM('Indicator Data'!S67:T67)*1000000)</f>
        <v>8374141967</v>
      </c>
      <c r="K65" s="35">
        <f>J65/'Indicator Data'!BD67</f>
        <v>46.933580939738398</v>
      </c>
      <c r="L65" s="12">
        <f t="shared" si="2"/>
        <v>0.9</v>
      </c>
      <c r="M65" s="12">
        <f>IF('Indicator Data'!U67="No data","x",ROUND(IF('Indicator Data'!U67&gt;M$140,10,IF('Indicator Data'!U67&lt;M$139,0,10-(M$140-'Indicator Data'!U67)/(M$140-M$139)*10)),1))</f>
        <v>0.6</v>
      </c>
      <c r="N65" s="125">
        <f>'Indicator Data'!Q67/'Indicator Data'!BD67*1000000</f>
        <v>136.25320644547992</v>
      </c>
      <c r="O65" s="12">
        <f t="shared" si="3"/>
        <v>10</v>
      </c>
      <c r="P65" s="52">
        <f t="shared" si="4"/>
        <v>3.8</v>
      </c>
      <c r="Q65" s="45">
        <f t="shared" si="5"/>
        <v>5.9</v>
      </c>
      <c r="R65" s="35">
        <f>IF(AND('Indicator Data'!AM67="No data",'Indicator Data'!AN67="No data"),0,SUM('Indicator Data'!AM67:AO67))</f>
        <v>272756.5</v>
      </c>
      <c r="S65" s="12">
        <f t="shared" si="6"/>
        <v>8.1</v>
      </c>
      <c r="T65" s="41">
        <f>R65/'Indicator Data'!$BB67</f>
        <v>6.8904508836871617E-2</v>
      </c>
      <c r="U65" s="12">
        <f t="shared" si="7"/>
        <v>9.1</v>
      </c>
      <c r="V65" s="13">
        <f t="shared" si="8"/>
        <v>8.6</v>
      </c>
      <c r="W65" s="12">
        <f>IF('Indicator Data'!AB67="No data","x",ROUND(IF('Indicator Data'!AB67&gt;W$140,10,IF('Indicator Data'!AB67&lt;W$139,0,10-(W$140-'Indicator Data'!AB67)/(W$140-W$139)*10)),1))</f>
        <v>2.8</v>
      </c>
      <c r="X65" s="12">
        <f>IF('Indicator Data'!AA67="No data","x",ROUND(IF('Indicator Data'!AA67&gt;X$140,10,IF('Indicator Data'!AA67&lt;X$139,0,10-(X$140-'Indicator Data'!AA67)/(X$140-X$139)*10)),1))</f>
        <v>6</v>
      </c>
      <c r="Y65" s="12">
        <f>IF('Indicator Data'!AF67="No data","x",ROUND(IF('Indicator Data'!AF67&gt;Y$140,10,IF('Indicator Data'!AF67&lt;Y$139,0,10-(Y$140-'Indicator Data'!AF67)/(Y$140-Y$139)*10)),1))</f>
        <v>5.0999999999999996</v>
      </c>
      <c r="Z65" s="129">
        <f>IF('Indicator Data'!AC67="No data","x",'Indicator Data'!AC67/'Indicator Data'!$BB67*100000)</f>
        <v>28.925309797646619</v>
      </c>
      <c r="AA65" s="127">
        <f t="shared" si="9"/>
        <v>9.4</v>
      </c>
      <c r="AB65" s="129">
        <f>IF('Indicator Data'!AD67="No data","x",'Indicator Data'!AD67/'Indicator Data'!$BB67*100000)</f>
        <v>8.8923223133376492</v>
      </c>
      <c r="AC65" s="127">
        <f t="shared" si="10"/>
        <v>9.8000000000000007</v>
      </c>
      <c r="AD65" s="52">
        <f t="shared" si="11"/>
        <v>6.6</v>
      </c>
      <c r="AE65" s="12">
        <f>IF('Indicator Data'!V67="No data","x",ROUND(IF('Indicator Data'!V67&gt;AE$140,10,IF('Indicator Data'!V67&lt;AE$139,0,10-(AE$140-'Indicator Data'!V67)/(AE$140-AE$139)*10)),1))</f>
        <v>6.5</v>
      </c>
      <c r="AF65" s="12">
        <f>IF('Indicator Data'!W67="No data","x",ROUND(IF('Indicator Data'!W67&gt;AF$140,10,IF('Indicator Data'!W67&lt;AF$139,0,10-(AF$140-'Indicator Data'!W67)/(AF$140-AF$139)*10)),1))</f>
        <v>3.9</v>
      </c>
      <c r="AG65" s="52">
        <f t="shared" si="12"/>
        <v>5.2</v>
      </c>
      <c r="AH65" s="12">
        <f>IF('Indicator Data'!AP67="No data","x",ROUND(IF('Indicator Data'!AP67&gt;AH$140,10,IF('Indicator Data'!AP67&lt;AH$139,0,10-(AH$140-'Indicator Data'!AP67)/(AH$140-AH$139)*10)),1))</f>
        <v>2.1</v>
      </c>
      <c r="AI65" s="12">
        <f>IF('Indicator Data'!AQ67="No data","x",ROUND(IF('Indicator Data'!AQ67&gt;AI$140,10,IF('Indicator Data'!AQ67&lt;AI$139,0,10-(AI$140-'Indicator Data'!AQ67)/(AI$140-AI$139)*10)),1))</f>
        <v>3.6</v>
      </c>
      <c r="AJ65" s="52">
        <f t="shared" si="13"/>
        <v>2.9</v>
      </c>
      <c r="AK65" s="35">
        <f>'Indicator Data'!AK67+'Indicator Data'!AJ67*0.5+'Indicator Data'!AI67*0.25</f>
        <v>39.755203483608128</v>
      </c>
      <c r="AL65" s="42">
        <f>AK65/'Indicator Data'!BB67</f>
        <v>1.0043070540016115E-5</v>
      </c>
      <c r="AM65" s="52">
        <f t="shared" si="14"/>
        <v>0</v>
      </c>
      <c r="AN65" s="42">
        <f>IF('Indicator Data'!AL67="No data","x",'Indicator Data'!AL67/'Indicator Data'!BB67)</f>
        <v>0.15073857305004887</v>
      </c>
      <c r="AO65" s="12">
        <f t="shared" si="15"/>
        <v>7.5</v>
      </c>
      <c r="AP65" s="52">
        <f t="shared" si="16"/>
        <v>7.5</v>
      </c>
      <c r="AQ65" s="36">
        <f t="shared" si="17"/>
        <v>5</v>
      </c>
      <c r="AR65" s="55">
        <f t="shared" si="18"/>
        <v>7.2</v>
      </c>
      <c r="AU65" s="11">
        <v>5.2</v>
      </c>
    </row>
    <row r="66" spans="1:47" s="11" customFormat="1" ht="14.25" customHeight="1" x14ac:dyDescent="0.25">
      <c r="A66" s="11" t="s">
        <v>383</v>
      </c>
      <c r="B66" s="30" t="s">
        <v>14</v>
      </c>
      <c r="C66" s="30" t="s">
        <v>511</v>
      </c>
      <c r="D66" s="12">
        <f>ROUND(IF('Indicator Data'!O68="No data",IF((0.1284*LN('Indicator Data'!BA68)-0.4735)&gt;D$140,0,IF((0.1284*LN('Indicator Data'!BA68)-0.4735)&lt;D$139,10,(D$140-(0.1284*LN('Indicator Data'!BA68)-0.4735))/(D$140-D$139)*10)),IF('Indicator Data'!O68&gt;D$140,0,IF('Indicator Data'!O68&lt;D$139,10,(D$140-'Indicator Data'!O68)/(D$140-D$139)*10))),1)</f>
        <v>5.9</v>
      </c>
      <c r="E66" s="12">
        <f>IF('Indicator Data'!P68="No data","x",ROUND(IF('Indicator Data'!P68&gt;E$140,10,IF('Indicator Data'!P68&lt;E$139,0,10-(E$140-'Indicator Data'!P68)/(E$140-E$139)*10)),1))</f>
        <v>0.9</v>
      </c>
      <c r="F66" s="52">
        <f t="shared" si="0"/>
        <v>3.8</v>
      </c>
      <c r="G66" s="12">
        <f>IF('Indicator Data'!AG68="No data","x",ROUND(IF('Indicator Data'!AG68&gt;G$140,10,IF('Indicator Data'!AG68&lt;G$139,0,10-(G$140-'Indicator Data'!AG68)/(G$140-G$139)*10)),1))</f>
        <v>6.8</v>
      </c>
      <c r="H66" s="12">
        <f>IF('Indicator Data'!AH68="No data","x",ROUND(IF('Indicator Data'!AH68&gt;H$140,10,IF('Indicator Data'!AH68&lt;H$139,0,10-(H$140-'Indicator Data'!AH68)/(H$140-H$139)*10)),1))</f>
        <v>1</v>
      </c>
      <c r="I66" s="52">
        <f t="shared" si="1"/>
        <v>3.9</v>
      </c>
      <c r="J66" s="35">
        <f>SUM('Indicator Data'!R68,SUM('Indicator Data'!S68:T68)*1000000)</f>
        <v>8374141967</v>
      </c>
      <c r="K66" s="35">
        <f>J66/'Indicator Data'!BD68</f>
        <v>46.933580939738398</v>
      </c>
      <c r="L66" s="12">
        <f t="shared" si="2"/>
        <v>0.9</v>
      </c>
      <c r="M66" s="12">
        <f>IF('Indicator Data'!U68="No data","x",ROUND(IF('Indicator Data'!U68&gt;M$140,10,IF('Indicator Data'!U68&lt;M$139,0,10-(M$140-'Indicator Data'!U68)/(M$140-M$139)*10)),1))</f>
        <v>0.6</v>
      </c>
      <c r="N66" s="125">
        <f>'Indicator Data'!Q68/'Indicator Data'!BD68*1000000</f>
        <v>136.25320644547992</v>
      </c>
      <c r="O66" s="12">
        <f t="shared" si="3"/>
        <v>10</v>
      </c>
      <c r="P66" s="52">
        <f t="shared" si="4"/>
        <v>3.8</v>
      </c>
      <c r="Q66" s="45">
        <f t="shared" si="5"/>
        <v>3.8</v>
      </c>
      <c r="R66" s="35">
        <f>IF(AND('Indicator Data'!AM68="No data",'Indicator Data'!AN68="No data"),0,SUM('Indicator Data'!AM68:AO68))</f>
        <v>520</v>
      </c>
      <c r="S66" s="12">
        <f t="shared" si="6"/>
        <v>0</v>
      </c>
      <c r="T66" s="41">
        <f>R66/'Indicator Data'!$BB68</f>
        <v>1.0770645930135376E-4</v>
      </c>
      <c r="U66" s="12">
        <f t="shared" si="7"/>
        <v>1.8</v>
      </c>
      <c r="V66" s="13">
        <f t="shared" si="8"/>
        <v>0.9</v>
      </c>
      <c r="W66" s="12">
        <f>IF('Indicator Data'!AB68="No data","x",ROUND(IF('Indicator Data'!AB68&gt;W$140,10,IF('Indicator Data'!AB68&lt;W$139,0,10-(W$140-'Indicator Data'!AB68)/(W$140-W$139)*10)),1))</f>
        <v>10</v>
      </c>
      <c r="X66" s="12">
        <f>IF('Indicator Data'!AA68="No data","x",ROUND(IF('Indicator Data'!AA68&gt;X$140,10,IF('Indicator Data'!AA68&lt;X$139,0,10-(X$140-'Indicator Data'!AA68)/(X$140-X$139)*10)),1))</f>
        <v>6</v>
      </c>
      <c r="Y66" s="12">
        <f>IF('Indicator Data'!AF68="No data","x",ROUND(IF('Indicator Data'!AF68&gt;Y$140,10,IF('Indicator Data'!AF68&lt;Y$139,0,10-(Y$140-'Indicator Data'!AF68)/(Y$140-Y$139)*10)),1))</f>
        <v>5.0999999999999996</v>
      </c>
      <c r="Z66" s="129">
        <f>IF('Indicator Data'!AC68="No data","x",'Indicator Data'!AC68/'Indicator Data'!$BB68*100000)</f>
        <v>0</v>
      </c>
      <c r="AA66" s="127">
        <f t="shared" si="9"/>
        <v>0</v>
      </c>
      <c r="AB66" s="129">
        <f>IF('Indicator Data'!AD68="No data","x",'Indicator Data'!AD68/'Indicator Data'!$BB68*100000)</f>
        <v>2.5269592374548386</v>
      </c>
      <c r="AC66" s="127">
        <f t="shared" si="10"/>
        <v>8</v>
      </c>
      <c r="AD66" s="52">
        <f t="shared" si="11"/>
        <v>5.8</v>
      </c>
      <c r="AE66" s="12">
        <f>IF('Indicator Data'!V68="No data","x",ROUND(IF('Indicator Data'!V68&gt;AE$140,10,IF('Indicator Data'!V68&lt;AE$139,0,10-(AE$140-'Indicator Data'!V68)/(AE$140-AE$139)*10)),1))</f>
        <v>5.6</v>
      </c>
      <c r="AF66" s="12">
        <f>IF('Indicator Data'!W68="No data","x",ROUND(IF('Indicator Data'!W68&gt;AF$140,10,IF('Indicator Data'!W68&lt;AF$139,0,10-(AF$140-'Indicator Data'!W68)/(AF$140-AF$139)*10)),1))</f>
        <v>4.3</v>
      </c>
      <c r="AG66" s="52">
        <f t="shared" si="12"/>
        <v>5</v>
      </c>
      <c r="AH66" s="12">
        <f>IF('Indicator Data'!AP68="No data","x",ROUND(IF('Indicator Data'!AP68&gt;AH$140,10,IF('Indicator Data'!AP68&lt;AH$139,0,10-(AH$140-'Indicator Data'!AP68)/(AH$140-AH$139)*10)),1))</f>
        <v>3</v>
      </c>
      <c r="AI66" s="12">
        <f>IF('Indicator Data'!AQ68="No data","x",ROUND(IF('Indicator Data'!AQ68&gt;AI$140,10,IF('Indicator Data'!AQ68&lt;AI$139,0,10-(AI$140-'Indicator Data'!AQ68)/(AI$140-AI$139)*10)),1))</f>
        <v>0</v>
      </c>
      <c r="AJ66" s="52">
        <f t="shared" si="13"/>
        <v>1.5</v>
      </c>
      <c r="AK66" s="35">
        <f>'Indicator Data'!AK68+'Indicator Data'!AJ68*0.5+'Indicator Data'!AI68*0.25</f>
        <v>41.441143903342962</v>
      </c>
      <c r="AL66" s="42">
        <f>AK66/'Indicator Data'!BB68</f>
        <v>8.5836132292826023E-6</v>
      </c>
      <c r="AM66" s="52">
        <f t="shared" si="14"/>
        <v>0</v>
      </c>
      <c r="AN66" s="42" t="str">
        <f>IF('Indicator Data'!AL68="No data","x",'Indicator Data'!AL68/'Indicator Data'!BB68)</f>
        <v>x</v>
      </c>
      <c r="AO66" s="12" t="str">
        <f t="shared" si="15"/>
        <v>x</v>
      </c>
      <c r="AP66" s="52" t="str">
        <f t="shared" si="16"/>
        <v>x</v>
      </c>
      <c r="AQ66" s="36">
        <f t="shared" si="17"/>
        <v>3.4</v>
      </c>
      <c r="AR66" s="55">
        <f t="shared" si="18"/>
        <v>2.2000000000000002</v>
      </c>
      <c r="AU66" s="11">
        <v>3.9</v>
      </c>
    </row>
    <row r="67" spans="1:47" s="11" customFormat="1" x14ac:dyDescent="0.25">
      <c r="A67" s="11" t="s">
        <v>384</v>
      </c>
      <c r="B67" s="30" t="s">
        <v>14</v>
      </c>
      <c r="C67" s="30" t="s">
        <v>512</v>
      </c>
      <c r="D67" s="12">
        <f>ROUND(IF('Indicator Data'!O69="No data",IF((0.1284*LN('Indicator Data'!BA69)-0.4735)&gt;D$140,0,IF((0.1284*LN('Indicator Data'!BA69)-0.4735)&lt;D$139,10,(D$140-(0.1284*LN('Indicator Data'!BA69)-0.4735))/(D$140-D$139)*10)),IF('Indicator Data'!O69&gt;D$140,0,IF('Indicator Data'!O69&lt;D$139,10,(D$140-'Indicator Data'!O69)/(D$140-D$139)*10))),1)</f>
        <v>7.4</v>
      </c>
      <c r="E67" s="12">
        <f>IF('Indicator Data'!P69="No data","x",ROUND(IF('Indicator Data'!P69&gt;E$140,10,IF('Indicator Data'!P69&lt;E$139,0,10-(E$140-'Indicator Data'!P69)/(E$140-E$139)*10)),1))</f>
        <v>0</v>
      </c>
      <c r="F67" s="52">
        <f t="shared" si="0"/>
        <v>4.7</v>
      </c>
      <c r="G67" s="12">
        <f>IF('Indicator Data'!AG69="No data","x",ROUND(IF('Indicator Data'!AG69&gt;G$140,10,IF('Indicator Data'!AG69&lt;G$139,0,10-(G$140-'Indicator Data'!AG69)/(G$140-G$139)*10)),1))</f>
        <v>6.4</v>
      </c>
      <c r="H67" s="12">
        <f>IF('Indicator Data'!AH69="No data","x",ROUND(IF('Indicator Data'!AH69&gt;H$140,10,IF('Indicator Data'!AH69&lt;H$139,0,10-(H$140-'Indicator Data'!AH69)/(H$140-H$139)*10)),1))</f>
        <v>0</v>
      </c>
      <c r="I67" s="52">
        <f t="shared" si="1"/>
        <v>3.2</v>
      </c>
      <c r="J67" s="35">
        <f>SUM('Indicator Data'!R69,SUM('Indicator Data'!S69:T69)*1000000)</f>
        <v>8374141967</v>
      </c>
      <c r="K67" s="35">
        <f>J67/'Indicator Data'!BD69</f>
        <v>46.933580939738398</v>
      </c>
      <c r="L67" s="12">
        <f t="shared" si="2"/>
        <v>0.9</v>
      </c>
      <c r="M67" s="12">
        <f>IF('Indicator Data'!U69="No data","x",ROUND(IF('Indicator Data'!U69&gt;M$140,10,IF('Indicator Data'!U69&lt;M$139,0,10-(M$140-'Indicator Data'!U69)/(M$140-M$139)*10)),1))</f>
        <v>0.6</v>
      </c>
      <c r="N67" s="125">
        <f>'Indicator Data'!Q69/'Indicator Data'!BD69*1000000</f>
        <v>136.25320644547992</v>
      </c>
      <c r="O67" s="12">
        <f t="shared" si="3"/>
        <v>10</v>
      </c>
      <c r="P67" s="52">
        <f t="shared" si="4"/>
        <v>3.8</v>
      </c>
      <c r="Q67" s="45">
        <f t="shared" si="5"/>
        <v>4.0999999999999996</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4.8</v>
      </c>
      <c r="X67" s="12">
        <f>IF('Indicator Data'!AA69="No data","x",ROUND(IF('Indicator Data'!AA69&gt;X$140,10,IF('Indicator Data'!AA69&lt;X$139,0,10-(X$140-'Indicator Data'!AA69)/(X$140-X$139)*10)),1))</f>
        <v>6</v>
      </c>
      <c r="Y67" s="12">
        <f>IF('Indicator Data'!AF69="No data","x",ROUND(IF('Indicator Data'!AF69&gt;Y$140,10,IF('Indicator Data'!AF69&lt;Y$139,0,10-(Y$140-'Indicator Data'!AF69)/(Y$140-Y$139)*10)),1))</f>
        <v>5.0999999999999996</v>
      </c>
      <c r="Z67" s="129">
        <f>IF('Indicator Data'!AC69="No data","x",'Indicator Data'!AC69/'Indicator Data'!$BB69*100000)</f>
        <v>0</v>
      </c>
      <c r="AA67" s="127">
        <f t="shared" si="9"/>
        <v>0</v>
      </c>
      <c r="AB67" s="129">
        <f>IF('Indicator Data'!AD69="No data","x",'Indicator Data'!AD69/'Indicator Data'!$BB69*100000)</f>
        <v>4.3780733471984687</v>
      </c>
      <c r="AC67" s="127">
        <f t="shared" si="10"/>
        <v>8.8000000000000007</v>
      </c>
      <c r="AD67" s="52">
        <f t="shared" si="11"/>
        <v>4.9000000000000004</v>
      </c>
      <c r="AE67" s="12">
        <f>IF('Indicator Data'!V69="No data","x",ROUND(IF('Indicator Data'!V69&gt;AE$140,10,IF('Indicator Data'!V69&lt;AE$139,0,10-(AE$140-'Indicator Data'!V69)/(AE$140-AE$139)*10)),1))</f>
        <v>4.0999999999999996</v>
      </c>
      <c r="AF67" s="12">
        <f>IF('Indicator Data'!W69="No data","x",ROUND(IF('Indicator Data'!W69&gt;AF$140,10,IF('Indicator Data'!W69&lt;AF$139,0,10-(AF$140-'Indicator Data'!W69)/(AF$140-AF$139)*10)),1))</f>
        <v>1.3</v>
      </c>
      <c r="AG67" s="52">
        <f t="shared" si="12"/>
        <v>2.7</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526502.07393170858</v>
      </c>
      <c r="AL67" s="42">
        <f>AK67/'Indicator Data'!BB69</f>
        <v>9.7672232929030989E-2</v>
      </c>
      <c r="AM67" s="52">
        <f t="shared" si="14"/>
        <v>9.8000000000000007</v>
      </c>
      <c r="AN67" s="42" t="str">
        <f>IF('Indicator Data'!AL69="No data","x",'Indicator Data'!AL69/'Indicator Data'!BB69)</f>
        <v>x</v>
      </c>
      <c r="AO67" s="12" t="str">
        <f t="shared" si="15"/>
        <v>x</v>
      </c>
      <c r="AP67" s="52" t="str">
        <f t="shared" si="16"/>
        <v>x</v>
      </c>
      <c r="AQ67" s="36">
        <f t="shared" si="17"/>
        <v>5.9</v>
      </c>
      <c r="AR67" s="55">
        <f t="shared" si="18"/>
        <v>3.5</v>
      </c>
      <c r="AU67" s="11">
        <v>3.9</v>
      </c>
    </row>
    <row r="68" spans="1:47" s="88" customFormat="1" x14ac:dyDescent="0.25">
      <c r="A68" s="88" t="s">
        <v>385</v>
      </c>
      <c r="B68" s="190" t="s">
        <v>14</v>
      </c>
      <c r="C68" s="190" t="s">
        <v>513</v>
      </c>
      <c r="D68" s="12">
        <f>ROUND(IF('Indicator Data'!O70="No data",IF((0.1284*LN('Indicator Data'!BA70)-0.4735)&gt;D$140,0,IF((0.1284*LN('Indicator Data'!BA70)-0.4735)&lt;D$139,10,(D$140-(0.1284*LN('Indicator Data'!BA70)-0.4735))/(D$140-D$139)*10)),IF('Indicator Data'!O70&gt;D$140,0,IF('Indicator Data'!O70&lt;D$139,10,(D$140-'Indicator Data'!O70)/(D$140-D$139)*10))),1)</f>
        <v>9.6</v>
      </c>
      <c r="E68" s="12">
        <f>IF('Indicator Data'!P70="No data","x",ROUND(IF('Indicator Data'!P70&gt;E$140,10,IF('Indicator Data'!P70&lt;E$139,0,10-(E$140-'Indicator Data'!P70)/(E$140-E$139)*10)),1))</f>
        <v>10</v>
      </c>
      <c r="F68" s="52">
        <f t="shared" ref="F68:F119" si="19">IF(E68="x",D68,ROUND((10-GEOMEAN(((10-D68)/10*9+1),((10-E68)/10*9+1)))/9*10,1))</f>
        <v>9.8000000000000007</v>
      </c>
      <c r="G68" s="12">
        <f>IF('Indicator Data'!AG70="No data","x",ROUND(IF('Indicator Data'!AG70&gt;G$140,10,IF('Indicator Data'!AG70&lt;G$139,0,10-(G$140-'Indicator Data'!AG70)/(G$140-G$139)*10)),1))</f>
        <v>9.3000000000000007</v>
      </c>
      <c r="H68" s="12">
        <f>IF('Indicator Data'!AH70="No data","x",ROUND(IF('Indicator Data'!AH70&gt;H$140,10,IF('Indicator Data'!AH70&lt;H$139,0,10-(H$140-'Indicator Data'!AH70)/(H$140-H$139)*10)),1))</f>
        <v>1.5</v>
      </c>
      <c r="I68" s="52">
        <f t="shared" ref="I68:I119" si="20">IF(AND(G68="x",H68="x"),"x",ROUND(AVERAGE(G68,H68),1))</f>
        <v>5.4</v>
      </c>
      <c r="J68" s="35">
        <f>SUM('Indicator Data'!R70,SUM('Indicator Data'!S70:T70)*1000000)</f>
        <v>8374141967</v>
      </c>
      <c r="K68" s="35">
        <f>J68/'Indicator Data'!BD70</f>
        <v>46.933580939738398</v>
      </c>
      <c r="L68" s="12">
        <f t="shared" ref="L68:L119" si="21">IF(K68="x","x",ROUND(IF(K68&gt;L$140,10,IF(K68&lt;L$139,0,10-(L$140-K68)/(L$140-L$139)*10)),1))</f>
        <v>0.9</v>
      </c>
      <c r="M68" s="12">
        <f>IF('Indicator Data'!U70="No data","x",ROUND(IF('Indicator Data'!U70&gt;M$140,10,IF('Indicator Data'!U70&lt;M$139,0,10-(M$140-'Indicator Data'!U70)/(M$140-M$139)*10)),1))</f>
        <v>0.6</v>
      </c>
      <c r="N68" s="125">
        <f>'Indicator Data'!Q70/'Indicator Data'!BD70*1000000</f>
        <v>136.25320644547992</v>
      </c>
      <c r="O68" s="12">
        <f t="shared" ref="O68:O119" si="22">IF(N68="No data","x",ROUND(IF(N68&gt;O$140,10,IF(N68&lt;O$139,0,10-(O$140-N68)/(O$140-O$139)*10)),1))</f>
        <v>10</v>
      </c>
      <c r="P68" s="52">
        <f t="shared" ref="P68:P119" si="23">ROUND(AVERAGE(L68,M68,O68),1)</f>
        <v>3.8</v>
      </c>
      <c r="Q68" s="45">
        <f t="shared" ref="Q68:Q119" si="24">ROUND(AVERAGE(F68,F68,I68,P68),1)</f>
        <v>7.2</v>
      </c>
      <c r="R68" s="35">
        <f>IF(AND('Indicator Data'!AM70="No data",'Indicator Data'!AN70="No data"),0,SUM('Indicator Data'!AM70:AO70))</f>
        <v>64387</v>
      </c>
      <c r="S68" s="12">
        <f t="shared" ref="S68:S119" si="25">ROUND(IF(R68=0,0,IF(LOG(R68)&gt;$S$140,10,IF(LOG(R68)&lt;S$139,0,10-(S$140-LOG(R68))/(S$140-S$139)*10))),1)</f>
        <v>6</v>
      </c>
      <c r="T68" s="41">
        <f>R68/'Indicator Data'!$BB70</f>
        <v>1.109145597689204E-2</v>
      </c>
      <c r="U68" s="12">
        <f t="shared" ref="U68:U119" si="26">IF(T68="x","x",ROUND(IF(T68&gt;$U$140,10,IF(T68&lt;$U$139,0,((T68*100)/0.0052)^(1/4.0545)/6.5*10)),1))</f>
        <v>5.8</v>
      </c>
      <c r="V68" s="13">
        <f t="shared" ref="V68:V119" si="27">ROUND(AVERAGE(S68,U68),1)</f>
        <v>5.9</v>
      </c>
      <c r="W68" s="12">
        <f>IF('Indicator Data'!AB70="No data","x",ROUND(IF('Indicator Data'!AB70&gt;W$140,10,IF('Indicator Data'!AB70&lt;W$139,0,10-(W$140-'Indicator Data'!AB70)/(W$140-W$139)*10)),1))</f>
        <v>1</v>
      </c>
      <c r="X68" s="12">
        <f>IF('Indicator Data'!AA70="No data","x",ROUND(IF('Indicator Data'!AA70&gt;X$140,10,IF('Indicator Data'!AA70&lt;X$139,0,10-(X$140-'Indicator Data'!AA70)/(X$140-X$139)*10)),1))</f>
        <v>6</v>
      </c>
      <c r="Y68" s="12">
        <f>IF('Indicator Data'!AF70="No data","x",ROUND(IF('Indicator Data'!AF70&gt;Y$140,10,IF('Indicator Data'!AF70&lt;Y$139,0,10-(Y$140-'Indicator Data'!AF70)/(Y$140-Y$139)*10)),1))</f>
        <v>5.0999999999999996</v>
      </c>
      <c r="Z68" s="129">
        <f>IF('Indicator Data'!AC70="No data","x",'Indicator Data'!AC70/'Indicator Data'!$BB70*100000)</f>
        <v>0.80963304846308393</v>
      </c>
      <c r="AA68" s="127">
        <f t="shared" ref="AA68:AA119" si="28">IF(Z68="x","x",ROUND(IF(Z68&lt;=AA$139,0,IF(Z68&gt;AA$140,10,10-(LOG(AA$140*100)-LOG(Z68*100))/(LOG(AA$140*100))*10)),1))</f>
        <v>5.2</v>
      </c>
      <c r="AB68" s="129">
        <f>IF('Indicator Data'!AD70="No data","x",'Indicator Data'!AD70/'Indicator Data'!$BB70*100000)</f>
        <v>8.4064027159571264</v>
      </c>
      <c r="AC68" s="127">
        <f t="shared" ref="AC68:AC119" si="29">IF(AB68="x","x",ROUND(IF(AB68&lt;=AC$139,0,IF(AB68&gt;AC$140,10,10-(LOG(AC$140*100)-LOG(AB68*100))/(LOG(AC$140*100))*10)),1))</f>
        <v>9.6999999999999993</v>
      </c>
      <c r="AD68" s="52">
        <f t="shared" ref="AD68:AD119" si="30">IF(AND(W68="x",X68="x",Y68="x",AA68="x",AC68="x"),"x",ROUND(AVERAGE(W68,X68,Y68,AA68,AC68),1))</f>
        <v>5.4</v>
      </c>
      <c r="AE68" s="12">
        <f>IF('Indicator Data'!V70="No data","x",ROUND(IF('Indicator Data'!V70&gt;AE$140,10,IF('Indicator Data'!V70&lt;AE$139,0,10-(AE$140-'Indicator Data'!V70)/(AE$140-AE$139)*10)),1))</f>
        <v>10</v>
      </c>
      <c r="AF68" s="12">
        <f>IF('Indicator Data'!W70="No data","x",ROUND(IF('Indicator Data'!W70&gt;AF$140,10,IF('Indicator Data'!W70&lt;AF$139,0,10-(AF$140-'Indicator Data'!W70)/(AF$140-AF$139)*10)),1))</f>
        <v>6.3</v>
      </c>
      <c r="AG68" s="52">
        <f t="shared" ref="AG68:AG119" si="31">IF(AND(AE68="x",AF68="x"),"x",ROUND(AVERAGE(AF68,AE68),1))</f>
        <v>8.1999999999999993</v>
      </c>
      <c r="AH68" s="12">
        <f>IF('Indicator Data'!AP70="No data","x",ROUND(IF('Indicator Data'!AP70&gt;AH$140,10,IF('Indicator Data'!AP70&lt;AH$139,0,10-(AH$140-'Indicator Data'!AP70)/(AH$140-AH$139)*10)),1))</f>
        <v>4.4000000000000004</v>
      </c>
      <c r="AI68" s="12">
        <f>IF('Indicator Data'!AQ70="No data","x",ROUND(IF('Indicator Data'!AQ70&gt;AI$140,10,IF('Indicator Data'!AQ70&lt;AI$139,0,10-(AI$140-'Indicator Data'!AQ70)/(AI$140-AI$139)*10)),1))</f>
        <v>3.6</v>
      </c>
      <c r="AJ68" s="52">
        <f t="shared" ref="AJ68:AJ119" si="32">IF(AND(AH68="x",AI68="x"),"x",ROUND(AVERAGE(AH68,AI68),1))</f>
        <v>4</v>
      </c>
      <c r="AK68" s="35">
        <f>'Indicator Data'!AK70+'Indicator Data'!AJ70*0.5+'Indicator Data'!AI70*0.25</f>
        <v>2664.2828022185008</v>
      </c>
      <c r="AL68" s="42">
        <f>AK68/'Indicator Data'!BB70</f>
        <v>4.5895561853785796E-4</v>
      </c>
      <c r="AM68" s="52">
        <f t="shared" ref="AM68:AM119" si="33">IF(AL68="x","x",ROUND(IF(AL68&gt;AM$140,10,IF(AL68&lt;AM$139,0,10-(AM$140-AL68)/(AM$140-AM$139)*10)),1))</f>
        <v>0</v>
      </c>
      <c r="AN68" s="42">
        <f>IF('Indicator Data'!AL70="No data","x",'Indicator Data'!AL70/'Indicator Data'!BB70)</f>
        <v>2.3613440528748954E-2</v>
      </c>
      <c r="AO68" s="12">
        <f t="shared" ref="AO68:AO119" si="34">IF(AN68="x","x",ROUND(IF(AN68&gt;AO$140,10,IF(AN68&lt;AO$139,0,10-(AO$140-AN68)/(AO$140-AO$139)*10)),1))</f>
        <v>1.2</v>
      </c>
      <c r="AP68" s="52">
        <f t="shared" ref="AP68:AP119" si="35">AO68</f>
        <v>1.2</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4.5</v>
      </c>
      <c r="AR68" s="55">
        <f t="shared" ref="AR68:AR119" si="37">ROUND((10-GEOMEAN(((10-V68)/10*9+1),((10-AQ68)/10*9+1)))/9*10,1)</f>
        <v>5.2</v>
      </c>
      <c r="AT68" s="11"/>
      <c r="AU68" s="88">
        <v>5.3</v>
      </c>
    </row>
    <row r="69" spans="1:47" s="88" customFormat="1" x14ac:dyDescent="0.25">
      <c r="A69" s="88" t="s">
        <v>388</v>
      </c>
      <c r="B69" s="190" t="s">
        <v>14</v>
      </c>
      <c r="C69" s="190" t="s">
        <v>516</v>
      </c>
      <c r="D69" s="12">
        <f>ROUND(IF('Indicator Data'!O71="No data",IF((0.1284*LN('Indicator Data'!BA71)-0.4735)&gt;D$140,0,IF((0.1284*LN('Indicator Data'!BA71)-0.4735)&lt;D$139,10,(D$140-(0.1284*LN('Indicator Data'!BA71)-0.4735))/(D$140-D$139)*10)),IF('Indicator Data'!O71&gt;D$140,0,IF('Indicator Data'!O71&lt;D$139,10,(D$140-'Indicator Data'!O71)/(D$140-D$139)*10))),1)</f>
        <v>5.5</v>
      </c>
      <c r="E69" s="12">
        <f>IF('Indicator Data'!P71="No data","x",ROUND(IF('Indicator Data'!P71&gt;E$140,10,IF('Indicator Data'!P71&lt;E$139,0,10-(E$140-'Indicator Data'!P71)/(E$140-E$139)*10)),1))</f>
        <v>1.1000000000000001</v>
      </c>
      <c r="F69" s="52">
        <f t="shared" si="19"/>
        <v>3.6</v>
      </c>
      <c r="G69" s="12">
        <f>IF('Indicator Data'!AG71="No data","x",ROUND(IF('Indicator Data'!AG71&gt;G$140,10,IF('Indicator Data'!AG71&lt;G$139,0,10-(G$140-'Indicator Data'!AG71)/(G$140-G$139)*10)),1))</f>
        <v>10</v>
      </c>
      <c r="H69" s="12">
        <f>IF('Indicator Data'!AH71="No data","x",ROUND(IF('Indicator Data'!AH71&gt;H$140,10,IF('Indicator Data'!AH71&lt;H$139,0,10-(H$140-'Indicator Data'!AH71)/(H$140-H$139)*10)),1))</f>
        <v>0</v>
      </c>
      <c r="I69" s="52">
        <f t="shared" si="20"/>
        <v>5</v>
      </c>
      <c r="J69" s="35">
        <f>SUM('Indicator Data'!R71,SUM('Indicator Data'!S71:T71)*1000000)</f>
        <v>8374141967</v>
      </c>
      <c r="K69" s="35">
        <f>J69/'Indicator Data'!BD71</f>
        <v>46.933580939738398</v>
      </c>
      <c r="L69" s="12">
        <f t="shared" si="21"/>
        <v>0.9</v>
      </c>
      <c r="M69" s="12">
        <f>IF('Indicator Data'!U71="No data","x",ROUND(IF('Indicator Data'!U71&gt;M$140,10,IF('Indicator Data'!U71&lt;M$139,0,10-(M$140-'Indicator Data'!U71)/(M$140-M$139)*10)),1))</f>
        <v>0.6</v>
      </c>
      <c r="N69" s="125">
        <f>'Indicator Data'!Q71/'Indicator Data'!BD71*1000000</f>
        <v>136.25320644547992</v>
      </c>
      <c r="O69" s="12">
        <f t="shared" si="22"/>
        <v>10</v>
      </c>
      <c r="P69" s="52">
        <f t="shared" si="23"/>
        <v>3.8</v>
      </c>
      <c r="Q69" s="45">
        <f t="shared" si="24"/>
        <v>4</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3.6</v>
      </c>
      <c r="X69" s="12">
        <f>IF('Indicator Data'!AA71="No data","x",ROUND(IF('Indicator Data'!AA71&gt;X$140,10,IF('Indicator Data'!AA71&lt;X$139,0,10-(X$140-'Indicator Data'!AA71)/(X$140-X$139)*10)),1))</f>
        <v>6</v>
      </c>
      <c r="Y69" s="12">
        <f>IF('Indicator Data'!AF71="No data","x",ROUND(IF('Indicator Data'!AF71&gt;Y$140,10,IF('Indicator Data'!AF71&lt;Y$139,0,10-(Y$140-'Indicator Data'!AF71)/(Y$140-Y$139)*10)),1))</f>
        <v>5.0999999999999996</v>
      </c>
      <c r="Z69" s="129">
        <f>IF('Indicator Data'!AC71="No data","x",'Indicator Data'!AC71/'Indicator Data'!$BB71*100000)</f>
        <v>23.445174968607919</v>
      </c>
      <c r="AA69" s="127">
        <f t="shared" si="28"/>
        <v>9.1</v>
      </c>
      <c r="AB69" s="129">
        <f>IF('Indicator Data'!AD71="No data","x",'Indicator Data'!AD71/'Indicator Data'!$BB71*100000)</f>
        <v>1.4383542925526331</v>
      </c>
      <c r="AC69" s="127">
        <f t="shared" si="29"/>
        <v>7.2</v>
      </c>
      <c r="AD69" s="52">
        <f t="shared" si="30"/>
        <v>6.2</v>
      </c>
      <c r="AE69" s="12">
        <f>IF('Indicator Data'!V71="No data","x",ROUND(IF('Indicator Data'!V71&gt;AE$140,10,IF('Indicator Data'!V71&lt;AE$139,0,10-(AE$140-'Indicator Data'!V71)/(AE$140-AE$139)*10)),1))</f>
        <v>7.3</v>
      </c>
      <c r="AF69" s="12">
        <f>IF('Indicator Data'!W71="No data","x",ROUND(IF('Indicator Data'!W71&gt;AF$140,10,IF('Indicator Data'!W71&lt;AF$139,0,10-(AF$140-'Indicator Data'!W71)/(AF$140-AF$139)*10)),1))</f>
        <v>2.8</v>
      </c>
      <c r="AG69" s="52">
        <f t="shared" si="31"/>
        <v>5.0999999999999996</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7.4942454279439046</v>
      </c>
      <c r="AL69" s="42">
        <f>AK69/'Indicator Data'!BB71</f>
        <v>3.5931266935753532E-6</v>
      </c>
      <c r="AM69" s="52">
        <f t="shared" si="33"/>
        <v>0</v>
      </c>
      <c r="AN69" s="42" t="str">
        <f>IF('Indicator Data'!AL71="No data","x",'Indicator Data'!AL71/'Indicator Data'!BB71)</f>
        <v>x</v>
      </c>
      <c r="AO69" s="12" t="str">
        <f t="shared" si="34"/>
        <v>x</v>
      </c>
      <c r="AP69" s="52" t="str">
        <f t="shared" si="35"/>
        <v>x</v>
      </c>
      <c r="AQ69" s="36">
        <f t="shared" si="36"/>
        <v>3.3</v>
      </c>
      <c r="AR69" s="55">
        <f t="shared" si="37"/>
        <v>1.8</v>
      </c>
      <c r="AT69" s="11"/>
      <c r="AU69" s="88">
        <v>3.4</v>
      </c>
    </row>
    <row r="70" spans="1:47" s="11" customFormat="1" x14ac:dyDescent="0.25">
      <c r="A70" s="11" t="s">
        <v>386</v>
      </c>
      <c r="B70" s="30" t="s">
        <v>14</v>
      </c>
      <c r="C70" s="30" t="s">
        <v>514</v>
      </c>
      <c r="D70" s="12">
        <f>ROUND(IF('Indicator Data'!O72="No data",IF((0.1284*LN('Indicator Data'!BA72)-0.4735)&gt;D$140,0,IF((0.1284*LN('Indicator Data'!BA72)-0.4735)&lt;D$139,10,(D$140-(0.1284*LN('Indicator Data'!BA72)-0.4735))/(D$140-D$139)*10)),IF('Indicator Data'!O72&gt;D$140,0,IF('Indicator Data'!O72&lt;D$139,10,(D$140-'Indicator Data'!O72)/(D$140-D$139)*10))),1)</f>
        <v>7.5</v>
      </c>
      <c r="E70" s="12">
        <f>IF('Indicator Data'!P72="No data","x",ROUND(IF('Indicator Data'!P72&gt;E$140,10,IF('Indicator Data'!P72&lt;E$139,0,10-(E$140-'Indicator Data'!P72)/(E$140-E$139)*10)),1))</f>
        <v>2.9</v>
      </c>
      <c r="F70" s="52">
        <f t="shared" si="19"/>
        <v>5.7</v>
      </c>
      <c r="G70" s="12">
        <f>IF('Indicator Data'!AG72="No data","x",ROUND(IF('Indicator Data'!AG72&gt;G$140,10,IF('Indicator Data'!AG72&lt;G$139,0,10-(G$140-'Indicator Data'!AG72)/(G$140-G$139)*10)),1))</f>
        <v>8.5</v>
      </c>
      <c r="H70" s="12">
        <f>IF('Indicator Data'!AH72="No data","x",ROUND(IF('Indicator Data'!AH72&gt;H$140,10,IF('Indicator Data'!AH72&lt;H$139,0,10-(H$140-'Indicator Data'!AH72)/(H$140-H$139)*10)),1))</f>
        <v>2.8</v>
      </c>
      <c r="I70" s="52">
        <f t="shared" si="20"/>
        <v>5.7</v>
      </c>
      <c r="J70" s="35">
        <f>SUM('Indicator Data'!R72,SUM('Indicator Data'!S72:T72)*1000000)</f>
        <v>8374141967</v>
      </c>
      <c r="K70" s="35">
        <f>J70/'Indicator Data'!BD72</f>
        <v>46.933580939738398</v>
      </c>
      <c r="L70" s="12">
        <f t="shared" si="21"/>
        <v>0.9</v>
      </c>
      <c r="M70" s="12">
        <f>IF('Indicator Data'!U72="No data","x",ROUND(IF('Indicator Data'!U72&gt;M$140,10,IF('Indicator Data'!U72&lt;M$139,0,10-(M$140-'Indicator Data'!U72)/(M$140-M$139)*10)),1))</f>
        <v>0.6</v>
      </c>
      <c r="N70" s="125">
        <f>'Indicator Data'!Q72/'Indicator Data'!BD72*1000000</f>
        <v>136.25320644547992</v>
      </c>
      <c r="O70" s="12">
        <f t="shared" si="22"/>
        <v>10</v>
      </c>
      <c r="P70" s="52">
        <f t="shared" si="23"/>
        <v>3.8</v>
      </c>
      <c r="Q70" s="45">
        <f t="shared" si="24"/>
        <v>5.2</v>
      </c>
      <c r="R70" s="35">
        <f>IF(AND('Indicator Data'!AM72="No data",'Indicator Data'!AN72="No data"),0,SUM('Indicator Data'!AM72:AO72))</f>
        <v>4780</v>
      </c>
      <c r="S70" s="12">
        <f t="shared" si="25"/>
        <v>2.2999999999999998</v>
      </c>
      <c r="T70" s="41">
        <f>R70/'Indicator Data'!$BB72</f>
        <v>8.9968832763562094E-4</v>
      </c>
      <c r="U70" s="12">
        <f t="shared" si="26"/>
        <v>3.1</v>
      </c>
      <c r="V70" s="13">
        <f t="shared" si="27"/>
        <v>2.7</v>
      </c>
      <c r="W70" s="12">
        <f>IF('Indicator Data'!AB72="No data","x",ROUND(IF('Indicator Data'!AB72&gt;W$140,10,IF('Indicator Data'!AB72&lt;W$139,0,10-(W$140-'Indicator Data'!AB72)/(W$140-W$139)*10)),1))</f>
        <v>9.6</v>
      </c>
      <c r="X70" s="12">
        <f>IF('Indicator Data'!AA72="No data","x",ROUND(IF('Indicator Data'!AA72&gt;X$140,10,IF('Indicator Data'!AA72&lt;X$139,0,10-(X$140-'Indicator Data'!AA72)/(X$140-X$139)*10)),1))</f>
        <v>6</v>
      </c>
      <c r="Y70" s="12">
        <f>IF('Indicator Data'!AF72="No data","x",ROUND(IF('Indicator Data'!AF72&gt;Y$140,10,IF('Indicator Data'!AF72&lt;Y$139,0,10-(Y$140-'Indicator Data'!AF72)/(Y$140-Y$139)*10)),1))</f>
        <v>5.0999999999999996</v>
      </c>
      <c r="Z70" s="129">
        <f>IF('Indicator Data'!AC72="No data","x",'Indicator Data'!AC72/'Indicator Data'!$BB72*100000)</f>
        <v>0</v>
      </c>
      <c r="AA70" s="127">
        <f t="shared" si="28"/>
        <v>0</v>
      </c>
      <c r="AB70" s="129">
        <f>IF('Indicator Data'!AD72="No data","x",'Indicator Data'!AD72/'Indicator Data'!$BB72*100000)</f>
        <v>1.5433983863205214</v>
      </c>
      <c r="AC70" s="127">
        <f t="shared" si="29"/>
        <v>7.3</v>
      </c>
      <c r="AD70" s="52">
        <f t="shared" si="30"/>
        <v>5.6</v>
      </c>
      <c r="AE70" s="12">
        <f>IF('Indicator Data'!V72="No data","x",ROUND(IF('Indicator Data'!V72&gt;AE$140,10,IF('Indicator Data'!V72&lt;AE$139,0,10-(AE$140-'Indicator Data'!V72)/(AE$140-AE$139)*10)),1))</f>
        <v>6.3</v>
      </c>
      <c r="AF70" s="12">
        <f>IF('Indicator Data'!W72="No data","x",ROUND(IF('Indicator Data'!W72&gt;AF$140,10,IF('Indicator Data'!W72&lt;AF$139,0,10-(AF$140-'Indicator Data'!W72)/(AF$140-AF$139)*10)),1))</f>
        <v>3</v>
      </c>
      <c r="AG70" s="52">
        <f t="shared" si="31"/>
        <v>4.7</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2951.6149192617877</v>
      </c>
      <c r="AL70" s="42">
        <f>AK70/'Indicator Data'!BB72</f>
        <v>5.5555093944246569E-4</v>
      </c>
      <c r="AM70" s="52">
        <f t="shared" si="33"/>
        <v>0.1</v>
      </c>
      <c r="AN70" s="42">
        <f>IF('Indicator Data'!AL72="No data","x",'Indicator Data'!AL72/'Indicator Data'!BB72)</f>
        <v>1.9894994326128738E-2</v>
      </c>
      <c r="AO70" s="12">
        <f t="shared" si="34"/>
        <v>1</v>
      </c>
      <c r="AP70" s="52">
        <f t="shared" si="35"/>
        <v>1</v>
      </c>
      <c r="AQ70" s="36">
        <f t="shared" si="36"/>
        <v>2.6</v>
      </c>
      <c r="AR70" s="55">
        <f t="shared" si="37"/>
        <v>2.7</v>
      </c>
      <c r="AU70" s="11">
        <v>4.0999999999999996</v>
      </c>
    </row>
    <row r="71" spans="1:47" s="189" customFormat="1" x14ac:dyDescent="0.25">
      <c r="A71" s="11" t="s">
        <v>387</v>
      </c>
      <c r="B71" s="30" t="s">
        <v>14</v>
      </c>
      <c r="C71" s="30" t="s">
        <v>515</v>
      </c>
      <c r="D71" s="12">
        <f>ROUND(IF('Indicator Data'!O73="No data",IF((0.1284*LN('Indicator Data'!BA73)-0.4735)&gt;D$140,0,IF((0.1284*LN('Indicator Data'!BA73)-0.4735)&lt;D$139,10,(D$140-(0.1284*LN('Indicator Data'!BA73)-0.4735))/(D$140-D$139)*10)),IF('Indicator Data'!O73&gt;D$140,0,IF('Indicator Data'!O73&lt;D$139,10,(D$140-'Indicator Data'!O73)/(D$140-D$139)*10))),1)</f>
        <v>9.6</v>
      </c>
      <c r="E71" s="12">
        <f>IF('Indicator Data'!P73="No data","x",ROUND(IF('Indicator Data'!P73&gt;E$140,10,IF('Indicator Data'!P73&lt;E$139,0,10-(E$140-'Indicator Data'!P73)/(E$140-E$139)*10)),1))</f>
        <v>6.3</v>
      </c>
      <c r="F71" s="52">
        <f t="shared" si="19"/>
        <v>8.4</v>
      </c>
      <c r="G71" s="12">
        <f>IF('Indicator Data'!AG73="No data","x",ROUND(IF('Indicator Data'!AG73&gt;G$140,10,IF('Indicator Data'!AG73&lt;G$139,0,10-(G$140-'Indicator Data'!AG73)/(G$140-G$139)*10)),1))</f>
        <v>10</v>
      </c>
      <c r="H71" s="12">
        <f>IF('Indicator Data'!AH73="No data","x",ROUND(IF('Indicator Data'!AH73&gt;H$140,10,IF('Indicator Data'!AH73&lt;H$139,0,10-(H$140-'Indicator Data'!AH73)/(H$140-H$139)*10)),1))</f>
        <v>0.3</v>
      </c>
      <c r="I71" s="52">
        <f t="shared" si="20"/>
        <v>5.2</v>
      </c>
      <c r="J71" s="35">
        <f>SUM('Indicator Data'!R73,SUM('Indicator Data'!S73:T73)*1000000)</f>
        <v>8374141967</v>
      </c>
      <c r="K71" s="35">
        <f>J71/'Indicator Data'!BD73</f>
        <v>46.933580939738398</v>
      </c>
      <c r="L71" s="12">
        <f t="shared" si="21"/>
        <v>0.9</v>
      </c>
      <c r="M71" s="12">
        <f>IF('Indicator Data'!U73="No data","x",ROUND(IF('Indicator Data'!U73&gt;M$140,10,IF('Indicator Data'!U73&lt;M$139,0,10-(M$140-'Indicator Data'!U73)/(M$140-M$139)*10)),1))</f>
        <v>0.6</v>
      </c>
      <c r="N71" s="125">
        <f>'Indicator Data'!Q73/'Indicator Data'!BD73*1000000</f>
        <v>136.25320644547992</v>
      </c>
      <c r="O71" s="12">
        <f t="shared" si="22"/>
        <v>10</v>
      </c>
      <c r="P71" s="52">
        <f t="shared" si="23"/>
        <v>3.8</v>
      </c>
      <c r="Q71" s="45">
        <f t="shared" si="24"/>
        <v>6.5</v>
      </c>
      <c r="R71" s="35">
        <f>IF(AND('Indicator Data'!AM73="No data",'Indicator Data'!AN73="No data"),0,SUM('Indicator Data'!AM73:AO73))</f>
        <v>1507440.14</v>
      </c>
      <c r="S71" s="12">
        <f t="shared" si="25"/>
        <v>10</v>
      </c>
      <c r="T71" s="41">
        <f>R71/'Indicator Data'!$BB73</f>
        <v>0.28580304269564588</v>
      </c>
      <c r="U71" s="12">
        <f t="shared" si="26"/>
        <v>10</v>
      </c>
      <c r="V71" s="13">
        <f t="shared" si="27"/>
        <v>10</v>
      </c>
      <c r="W71" s="12">
        <f>IF('Indicator Data'!AB73="No data","x",ROUND(IF('Indicator Data'!AB73&gt;W$140,10,IF('Indicator Data'!AB73&lt;W$139,0,10-(W$140-'Indicator Data'!AB73)/(W$140-W$139)*10)),1))</f>
        <v>3</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5.0999999999999996</v>
      </c>
      <c r="Z71" s="129">
        <f>IF('Indicator Data'!AC73="No data","x",'Indicator Data'!AC73/'Indicator Data'!$BB73*100000)</f>
        <v>77.411619364621814</v>
      </c>
      <c r="AA71" s="127">
        <f t="shared" si="28"/>
        <v>10</v>
      </c>
      <c r="AB71" s="129">
        <f>IF('Indicator Data'!AD73="No data","x",'Indicator Data'!AD73/'Indicator Data'!$BB73*100000)</f>
        <v>12.589104888099165</v>
      </c>
      <c r="AC71" s="127">
        <f t="shared" si="29"/>
        <v>10</v>
      </c>
      <c r="AD71" s="52">
        <f t="shared" si="30"/>
        <v>6.8</v>
      </c>
      <c r="AE71" s="12">
        <f>IF('Indicator Data'!V73="No data","x",ROUND(IF('Indicator Data'!V73&gt;AE$140,10,IF('Indicator Data'!V73&lt;AE$139,0,10-(AE$140-'Indicator Data'!V73)/(AE$140-AE$139)*10)),1))</f>
        <v>6.3</v>
      </c>
      <c r="AF71" s="12">
        <f>IF('Indicator Data'!W73="No data","x",ROUND(IF('Indicator Data'!W73&gt;AF$140,10,IF('Indicator Data'!W73&lt;AF$139,0,10-(AF$140-'Indicator Data'!W73)/(AF$140-AF$139)*10)),1))</f>
        <v>6</v>
      </c>
      <c r="AG71" s="52">
        <f t="shared" si="31"/>
        <v>6.2</v>
      </c>
      <c r="AH71" s="12">
        <f>IF('Indicator Data'!AP73="No data","x",ROUND(IF('Indicator Data'!AP73&gt;AH$140,10,IF('Indicator Data'!AP73&lt;AH$139,0,10-(AH$140-'Indicator Data'!AP73)/(AH$140-AH$139)*10)),1))</f>
        <v>5.6</v>
      </c>
      <c r="AI71" s="12">
        <f>IF('Indicator Data'!AQ73="No data","x",ROUND(IF('Indicator Data'!AQ73&gt;AI$140,10,IF('Indicator Data'!AQ73&lt;AI$139,0,10-(AI$140-'Indicator Data'!AQ73)/(AI$140-AI$139)*10)),1))</f>
        <v>3.6</v>
      </c>
      <c r="AJ71" s="52">
        <f t="shared" si="32"/>
        <v>4.5999999999999996</v>
      </c>
      <c r="AK71" s="35">
        <f>'Indicator Data'!AK73+'Indicator Data'!AJ73*0.5+'Indicator Data'!AI73*0.25</f>
        <v>110.18541898106179</v>
      </c>
      <c r="AL71" s="42">
        <f>AK71/'Indicator Data'!BB73</f>
        <v>2.0890599347767158E-5</v>
      </c>
      <c r="AM71" s="52">
        <f t="shared" si="33"/>
        <v>0</v>
      </c>
      <c r="AN71" s="42">
        <f>IF('Indicator Data'!AL73="No data","x",'Indicator Data'!AL73/'Indicator Data'!BB73)</f>
        <v>0.25153145323394005</v>
      </c>
      <c r="AO71" s="12">
        <f t="shared" si="34"/>
        <v>10</v>
      </c>
      <c r="AP71" s="52">
        <f t="shared" si="35"/>
        <v>10</v>
      </c>
      <c r="AQ71" s="36">
        <f t="shared" si="36"/>
        <v>6.7</v>
      </c>
      <c r="AR71" s="55">
        <f t="shared" si="37"/>
        <v>8.9</v>
      </c>
      <c r="AT71" s="11"/>
      <c r="AU71" s="189">
        <v>7.2</v>
      </c>
    </row>
    <row r="72" spans="1:47" s="11" customFormat="1" x14ac:dyDescent="0.25">
      <c r="A72" s="11" t="s">
        <v>389</v>
      </c>
      <c r="B72" s="30" t="s">
        <v>14</v>
      </c>
      <c r="C72" s="30" t="s">
        <v>517</v>
      </c>
      <c r="D72" s="12">
        <f>ROUND(IF('Indicator Data'!O74="No data",IF((0.1284*LN('Indicator Data'!BA74)-0.4735)&gt;D$140,0,IF((0.1284*LN('Indicator Data'!BA74)-0.4735)&lt;D$139,10,(D$140-(0.1284*LN('Indicator Data'!BA74)-0.4735))/(D$140-D$139)*10)),IF('Indicator Data'!O74&gt;D$140,0,IF('Indicator Data'!O74&lt;D$139,10,(D$140-'Indicator Data'!O74)/(D$140-D$139)*10))),1)</f>
        <v>6.1</v>
      </c>
      <c r="E72" s="12">
        <f>IF('Indicator Data'!P74="No data","x",ROUND(IF('Indicator Data'!P74&gt;E$140,10,IF('Indicator Data'!P74&lt;E$139,0,10-(E$140-'Indicator Data'!P74)/(E$140-E$139)*10)),1))</f>
        <v>1.5</v>
      </c>
      <c r="F72" s="52">
        <f t="shared" si="19"/>
        <v>4.2</v>
      </c>
      <c r="G72" s="12">
        <f>IF('Indicator Data'!AG74="No data","x",ROUND(IF('Indicator Data'!AG74&gt;G$140,10,IF('Indicator Data'!AG74&lt;G$139,0,10-(G$140-'Indicator Data'!AG74)/(G$140-G$139)*10)),1))</f>
        <v>7.8</v>
      </c>
      <c r="H72" s="12">
        <f>IF('Indicator Data'!AH74="No data","x",ROUND(IF('Indicator Data'!AH74&gt;H$140,10,IF('Indicator Data'!AH74&lt;H$139,0,10-(H$140-'Indicator Data'!AH74)/(H$140-H$139)*10)),1))</f>
        <v>1.5</v>
      </c>
      <c r="I72" s="52">
        <f t="shared" si="20"/>
        <v>4.7</v>
      </c>
      <c r="J72" s="35">
        <f>SUM('Indicator Data'!R74,SUM('Indicator Data'!S74:T74)*1000000)</f>
        <v>8374141967</v>
      </c>
      <c r="K72" s="35">
        <f>J72/'Indicator Data'!BD74</f>
        <v>46.933580939738398</v>
      </c>
      <c r="L72" s="12">
        <f t="shared" si="21"/>
        <v>0.9</v>
      </c>
      <c r="M72" s="12">
        <f>IF('Indicator Data'!U74="No data","x",ROUND(IF('Indicator Data'!U74&gt;M$140,10,IF('Indicator Data'!U74&lt;M$139,0,10-(M$140-'Indicator Data'!U74)/(M$140-M$139)*10)),1))</f>
        <v>0.6</v>
      </c>
      <c r="N72" s="125">
        <f>'Indicator Data'!Q74/'Indicator Data'!BD74*1000000</f>
        <v>136.25320644547992</v>
      </c>
      <c r="O72" s="12">
        <f t="shared" si="22"/>
        <v>10</v>
      </c>
      <c r="P72" s="52">
        <f t="shared" si="23"/>
        <v>3.8</v>
      </c>
      <c r="Q72" s="45">
        <f t="shared" si="24"/>
        <v>4.2</v>
      </c>
      <c r="R72" s="35">
        <f>IF(AND('Indicator Data'!AM74="No data",'Indicator Data'!AN74="No data"),0,SUM('Indicator Data'!AM74:AO74))</f>
        <v>28713</v>
      </c>
      <c r="S72" s="12">
        <f t="shared" si="25"/>
        <v>4.9000000000000004</v>
      </c>
      <c r="T72" s="41">
        <f>R72/'Indicator Data'!$BB74</f>
        <v>7.9494521929585338E-3</v>
      </c>
      <c r="U72" s="12">
        <f t="shared" si="26"/>
        <v>5.3</v>
      </c>
      <c r="V72" s="13">
        <f t="shared" si="27"/>
        <v>5.0999999999999996</v>
      </c>
      <c r="W72" s="12">
        <f>IF('Indicator Data'!AB74="No data","x",ROUND(IF('Indicator Data'!AB74&gt;W$140,10,IF('Indicator Data'!AB74&lt;W$139,0,10-(W$140-'Indicator Data'!AB74)/(W$140-W$139)*10)),1))</f>
        <v>3.4</v>
      </c>
      <c r="X72" s="12">
        <f>IF('Indicator Data'!AA74="No data","x",ROUND(IF('Indicator Data'!AA74&gt;X$140,10,IF('Indicator Data'!AA74&lt;X$139,0,10-(X$140-'Indicator Data'!AA74)/(X$140-X$139)*10)),1))</f>
        <v>6</v>
      </c>
      <c r="Y72" s="12">
        <f>IF('Indicator Data'!AF74="No data","x",ROUND(IF('Indicator Data'!AF74&gt;Y$140,10,IF('Indicator Data'!AF74&lt;Y$139,0,10-(Y$140-'Indicator Data'!AF74)/(Y$140-Y$139)*10)),1))</f>
        <v>5.0999999999999996</v>
      </c>
      <c r="Z72" s="129">
        <f>IF('Indicator Data'!AC74="No data","x",'Indicator Data'!AC74/'Indicator Data'!$BB74*100000)</f>
        <v>1.0243782646866082</v>
      </c>
      <c r="AA72" s="127">
        <f t="shared" si="28"/>
        <v>5.4</v>
      </c>
      <c r="AB72" s="129">
        <f>IF('Indicator Data'!AD74="No data","x",'Indicator Data'!AD74/'Indicator Data'!$BB74*100000)</f>
        <v>3.3499937845156644</v>
      </c>
      <c r="AC72" s="127">
        <f t="shared" si="29"/>
        <v>8.4</v>
      </c>
      <c r="AD72" s="52">
        <f t="shared" si="30"/>
        <v>5.7</v>
      </c>
      <c r="AE72" s="12">
        <f>IF('Indicator Data'!V74="No data","x",ROUND(IF('Indicator Data'!V74&gt;AE$140,10,IF('Indicator Data'!V74&lt;AE$139,0,10-(AE$140-'Indicator Data'!V74)/(AE$140-AE$139)*10)),1))</f>
        <v>4</v>
      </c>
      <c r="AF72" s="12">
        <f>IF('Indicator Data'!W74="No data","x",ROUND(IF('Indicator Data'!W74&gt;AF$140,10,IF('Indicator Data'!W74&lt;AF$139,0,10-(AF$140-'Indicator Data'!W74)/(AF$140-AF$139)*10)),1))</f>
        <v>2.9</v>
      </c>
      <c r="AG72" s="52">
        <f t="shared" si="31"/>
        <v>3.5</v>
      </c>
      <c r="AH72" s="12">
        <f>IF('Indicator Data'!AP74="No data","x",ROUND(IF('Indicator Data'!AP74&gt;AH$140,10,IF('Indicator Data'!AP74&lt;AH$139,0,10-(AH$140-'Indicator Data'!AP74)/(AH$140-AH$139)*10)),1))</f>
        <v>0</v>
      </c>
      <c r="AI72" s="12">
        <f>IF('Indicator Data'!AQ74="No data","x",ROUND(IF('Indicator Data'!AQ74&gt;AI$140,10,IF('Indicator Data'!AQ74&lt;AI$139,0,10-(AI$140-'Indicator Data'!AQ74)/(AI$140-AI$139)*10)),1))</f>
        <v>0</v>
      </c>
      <c r="AJ72" s="52">
        <f t="shared" si="32"/>
        <v>0</v>
      </c>
      <c r="AK72" s="35">
        <f>'Indicator Data'!AK74+'Indicator Data'!AJ74*0.5+'Indicator Data'!AI74*0.25</f>
        <v>61.739870830476008</v>
      </c>
      <c r="AL72" s="42">
        <f>AK72/'Indicator Data'!BB74</f>
        <v>1.7093238308999552E-5</v>
      </c>
      <c r="AM72" s="52">
        <f t="shared" si="33"/>
        <v>0</v>
      </c>
      <c r="AN72" s="42" t="str">
        <f>IF('Indicator Data'!AL74="No data","x",'Indicator Data'!AL74/'Indicator Data'!BB74)</f>
        <v>x</v>
      </c>
      <c r="AO72" s="12" t="str">
        <f t="shared" si="34"/>
        <v>x</v>
      </c>
      <c r="AP72" s="52" t="str">
        <f t="shared" si="35"/>
        <v>x</v>
      </c>
      <c r="AQ72" s="36">
        <f t="shared" si="36"/>
        <v>2.7</v>
      </c>
      <c r="AR72" s="55">
        <f t="shared" si="37"/>
        <v>4</v>
      </c>
      <c r="AU72" s="11">
        <v>3.6</v>
      </c>
    </row>
    <row r="73" spans="1:47" s="11" customFormat="1" x14ac:dyDescent="0.25">
      <c r="A73" s="11" t="s">
        <v>390</v>
      </c>
      <c r="B73" s="30" t="s">
        <v>14</v>
      </c>
      <c r="C73" s="30" t="s">
        <v>518</v>
      </c>
      <c r="D73" s="12">
        <f>ROUND(IF('Indicator Data'!O75="No data",IF((0.1284*LN('Indicator Data'!BA75)-0.4735)&gt;D$140,0,IF((0.1284*LN('Indicator Data'!BA75)-0.4735)&lt;D$139,10,(D$140-(0.1284*LN('Indicator Data'!BA75)-0.4735))/(D$140-D$139)*10)),IF('Indicator Data'!O75&gt;D$140,0,IF('Indicator Data'!O75&lt;D$139,10,(D$140-'Indicator Data'!O75)/(D$140-D$139)*10))),1)</f>
        <v>6.1</v>
      </c>
      <c r="E73" s="12">
        <f>IF('Indicator Data'!P75="No data","x",ROUND(IF('Indicator Data'!P75&gt;E$140,10,IF('Indicator Data'!P75&lt;E$139,0,10-(E$140-'Indicator Data'!P75)/(E$140-E$139)*10)),1))</f>
        <v>0</v>
      </c>
      <c r="F73" s="52">
        <f t="shared" si="19"/>
        <v>3.6</v>
      </c>
      <c r="G73" s="12">
        <f>IF('Indicator Data'!AG75="No data","x",ROUND(IF('Indicator Data'!AG75&gt;G$140,10,IF('Indicator Data'!AG75&lt;G$139,0,10-(G$140-'Indicator Data'!AG75)/(G$140-G$139)*10)),1))</f>
        <v>7</v>
      </c>
      <c r="H73" s="12">
        <f>IF('Indicator Data'!AH75="No data","x",ROUND(IF('Indicator Data'!AH75&gt;H$140,10,IF('Indicator Data'!AH75&lt;H$139,0,10-(H$140-'Indicator Data'!AH75)/(H$140-H$139)*10)),1))</f>
        <v>0</v>
      </c>
      <c r="I73" s="52">
        <f t="shared" si="20"/>
        <v>3.5</v>
      </c>
      <c r="J73" s="35">
        <f>SUM('Indicator Data'!R75,SUM('Indicator Data'!S75:T75)*1000000)</f>
        <v>8374141967</v>
      </c>
      <c r="K73" s="35">
        <f>J73/'Indicator Data'!BD75</f>
        <v>46.933580939738398</v>
      </c>
      <c r="L73" s="12">
        <f t="shared" si="21"/>
        <v>0.9</v>
      </c>
      <c r="M73" s="12">
        <f>IF('Indicator Data'!U75="No data","x",ROUND(IF('Indicator Data'!U75&gt;M$140,10,IF('Indicator Data'!U75&lt;M$139,0,10-(M$140-'Indicator Data'!U75)/(M$140-M$139)*10)),1))</f>
        <v>0.6</v>
      </c>
      <c r="N73" s="125">
        <f>'Indicator Data'!Q75/'Indicator Data'!BD75*1000000</f>
        <v>136.25320644547992</v>
      </c>
      <c r="O73" s="12">
        <f t="shared" si="22"/>
        <v>10</v>
      </c>
      <c r="P73" s="52">
        <f t="shared" si="23"/>
        <v>3.8</v>
      </c>
      <c r="Q73" s="45">
        <f t="shared" si="24"/>
        <v>3.6</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3.8</v>
      </c>
      <c r="X73" s="12">
        <f>IF('Indicator Data'!AA75="No data","x",ROUND(IF('Indicator Data'!AA75&gt;X$140,10,IF('Indicator Data'!AA75&lt;X$139,0,10-(X$140-'Indicator Data'!AA75)/(X$140-X$139)*10)),1))</f>
        <v>6</v>
      </c>
      <c r="Y73" s="12">
        <f>IF('Indicator Data'!AF75="No data","x",ROUND(IF('Indicator Data'!AF75&gt;Y$140,10,IF('Indicator Data'!AF75&lt;Y$139,0,10-(Y$140-'Indicator Data'!AF75)/(Y$140-Y$139)*10)),1))</f>
        <v>5.0999999999999996</v>
      </c>
      <c r="Z73" s="129">
        <f>IF('Indicator Data'!AC75="No data","x",'Indicator Data'!AC75/'Indicator Data'!$BB75*100000)</f>
        <v>0</v>
      </c>
      <c r="AA73" s="127">
        <f t="shared" si="28"/>
        <v>0</v>
      </c>
      <c r="AB73" s="129">
        <f>IF('Indicator Data'!AD75="No data","x",'Indicator Data'!AD75/'Indicator Data'!$BB75*100000)</f>
        <v>1.8770515738303404</v>
      </c>
      <c r="AC73" s="127">
        <f t="shared" si="29"/>
        <v>7.6</v>
      </c>
      <c r="AD73" s="52">
        <f t="shared" si="30"/>
        <v>4.5</v>
      </c>
      <c r="AE73" s="12">
        <f>IF('Indicator Data'!V75="No data","x",ROUND(IF('Indicator Data'!V75&gt;AE$140,10,IF('Indicator Data'!V75&lt;AE$139,0,10-(AE$140-'Indicator Data'!V75)/(AE$140-AE$139)*10)),1))</f>
        <v>4.8</v>
      </c>
      <c r="AF73" s="12">
        <f>IF('Indicator Data'!W75="No data","x",ROUND(IF('Indicator Data'!W75&gt;AF$140,10,IF('Indicator Data'!W75&lt;AF$139,0,10-(AF$140-'Indicator Data'!W75)/(AF$140-AF$139)*10)),1))</f>
        <v>3.4</v>
      </c>
      <c r="AG73" s="52">
        <f t="shared" si="31"/>
        <v>4.0999999999999996</v>
      </c>
      <c r="AH73" s="12">
        <f>IF('Indicator Data'!AP75="No data","x",ROUND(IF('Indicator Data'!AP75&gt;AH$140,10,IF('Indicator Data'!AP75&lt;AH$139,0,10-(AH$140-'Indicator Data'!AP75)/(AH$140-AH$139)*10)),1))</f>
        <v>2.5</v>
      </c>
      <c r="AI73" s="12">
        <f>IF('Indicator Data'!AQ75="No data","x",ROUND(IF('Indicator Data'!AQ75&gt;AI$140,10,IF('Indicator Data'!AQ75&lt;AI$139,0,10-(AI$140-'Indicator Data'!AQ75)/(AI$140-AI$139)*10)),1))</f>
        <v>0</v>
      </c>
      <c r="AJ73" s="52">
        <f t="shared" si="32"/>
        <v>1.3</v>
      </c>
      <c r="AK73" s="35">
        <f>'Indicator Data'!AK75+'Indicator Data'!AJ75*0.5+'Indicator Data'!AI75*0.25</f>
        <v>504805.79181620141</v>
      </c>
      <c r="AL73" s="42">
        <f>AK73/'Indicator Data'!BB75</f>
        <v>9.7685206804873415E-2</v>
      </c>
      <c r="AM73" s="52">
        <f t="shared" si="33"/>
        <v>9.8000000000000007</v>
      </c>
      <c r="AN73" s="42" t="str">
        <f>IF('Indicator Data'!AL75="No data","x",'Indicator Data'!AL75/'Indicator Data'!BB75)</f>
        <v>x</v>
      </c>
      <c r="AO73" s="12" t="str">
        <f t="shared" si="34"/>
        <v>x</v>
      </c>
      <c r="AP73" s="52" t="str">
        <f t="shared" si="35"/>
        <v>x</v>
      </c>
      <c r="AQ73" s="36">
        <f t="shared" si="36"/>
        <v>6.2</v>
      </c>
      <c r="AR73" s="55">
        <f t="shared" si="37"/>
        <v>3.7</v>
      </c>
      <c r="AU73" s="11">
        <v>3</v>
      </c>
    </row>
    <row r="74" spans="1:47" s="11" customFormat="1" x14ac:dyDescent="0.25">
      <c r="A74" s="11" t="s">
        <v>391</v>
      </c>
      <c r="B74" s="30" t="s">
        <v>14</v>
      </c>
      <c r="C74" s="30" t="s">
        <v>519</v>
      </c>
      <c r="D74" s="12">
        <f>ROUND(IF('Indicator Data'!O76="No data",IF((0.1284*LN('Indicator Data'!BA76)-0.4735)&gt;D$140,0,IF((0.1284*LN('Indicator Data'!BA76)-0.4735)&lt;D$139,10,(D$140-(0.1284*LN('Indicator Data'!BA76)-0.4735))/(D$140-D$139)*10)),IF('Indicator Data'!O76&gt;D$140,0,IF('Indicator Data'!O76&lt;D$139,10,(D$140-'Indicator Data'!O76)/(D$140-D$139)*10))),1)</f>
        <v>7.9</v>
      </c>
      <c r="E74" s="12">
        <f>IF('Indicator Data'!P76="No data","x",ROUND(IF('Indicator Data'!P76&gt;E$140,10,IF('Indicator Data'!P76&lt;E$139,0,10-(E$140-'Indicator Data'!P76)/(E$140-E$139)*10)),1))</f>
        <v>2.6</v>
      </c>
      <c r="F74" s="52">
        <f t="shared" si="19"/>
        <v>5.9</v>
      </c>
      <c r="G74" s="12">
        <f>IF('Indicator Data'!AG76="No data","x",ROUND(IF('Indicator Data'!AG76&gt;G$140,10,IF('Indicator Data'!AG76&lt;G$139,0,10-(G$140-'Indicator Data'!AG76)/(G$140-G$139)*10)),1))</f>
        <v>6.7</v>
      </c>
      <c r="H74" s="12">
        <f>IF('Indicator Data'!AH76="No data","x",ROUND(IF('Indicator Data'!AH76&gt;H$140,10,IF('Indicator Data'!AH76&lt;H$139,0,10-(H$140-'Indicator Data'!AH76)/(H$140-H$139)*10)),1))</f>
        <v>0.5</v>
      </c>
      <c r="I74" s="52">
        <f t="shared" si="20"/>
        <v>3.6</v>
      </c>
      <c r="J74" s="35">
        <f>SUM('Indicator Data'!R76,SUM('Indicator Data'!S76:T76)*1000000)</f>
        <v>8374141967</v>
      </c>
      <c r="K74" s="35">
        <f>J74/'Indicator Data'!BD76</f>
        <v>46.933580939738398</v>
      </c>
      <c r="L74" s="12">
        <f t="shared" si="21"/>
        <v>0.9</v>
      </c>
      <c r="M74" s="12">
        <f>IF('Indicator Data'!U76="No data","x",ROUND(IF('Indicator Data'!U76&gt;M$140,10,IF('Indicator Data'!U76&lt;M$139,0,10-(M$140-'Indicator Data'!U76)/(M$140-M$139)*10)),1))</f>
        <v>0.6</v>
      </c>
      <c r="N74" s="125">
        <f>'Indicator Data'!Q76/'Indicator Data'!BD76*1000000</f>
        <v>136.25320644547992</v>
      </c>
      <c r="O74" s="12">
        <f t="shared" si="22"/>
        <v>10</v>
      </c>
      <c r="P74" s="52">
        <f t="shared" si="23"/>
        <v>3.8</v>
      </c>
      <c r="Q74" s="45">
        <f t="shared" si="24"/>
        <v>4.8</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1.8</v>
      </c>
      <c r="X74" s="12">
        <f>IF('Indicator Data'!AA76="No data","x",ROUND(IF('Indicator Data'!AA76&gt;X$140,10,IF('Indicator Data'!AA76&lt;X$139,0,10-(X$140-'Indicator Data'!AA76)/(X$140-X$139)*10)),1))</f>
        <v>6</v>
      </c>
      <c r="Y74" s="12">
        <f>IF('Indicator Data'!AF76="No data","x",ROUND(IF('Indicator Data'!AF76&gt;Y$140,10,IF('Indicator Data'!AF76&lt;Y$139,0,10-(Y$140-'Indicator Data'!AF76)/(Y$140-Y$139)*10)),1))</f>
        <v>5.0999999999999996</v>
      </c>
      <c r="Z74" s="129">
        <f>IF('Indicator Data'!AC76="No data","x",'Indicator Data'!AC76/'Indicator Data'!$BB76*100000)</f>
        <v>2.1658855406582607</v>
      </c>
      <c r="AA74" s="127">
        <f t="shared" si="28"/>
        <v>6.3</v>
      </c>
      <c r="AB74" s="129">
        <f>IF('Indicator Data'!AD76="No data","x",'Indicator Data'!AD76/'Indicator Data'!$BB76*100000)</f>
        <v>4.6988703254958866</v>
      </c>
      <c r="AC74" s="127">
        <f t="shared" si="29"/>
        <v>8.9</v>
      </c>
      <c r="AD74" s="52">
        <f t="shared" si="30"/>
        <v>5.6</v>
      </c>
      <c r="AE74" s="12">
        <f>IF('Indicator Data'!V76="No data","x",ROUND(IF('Indicator Data'!V76&gt;AE$140,10,IF('Indicator Data'!V76&lt;AE$139,0,10-(AE$140-'Indicator Data'!V76)/(AE$140-AE$139)*10)),1))</f>
        <v>4.8</v>
      </c>
      <c r="AF74" s="12">
        <f>IF('Indicator Data'!W76="No data","x",ROUND(IF('Indicator Data'!W76&gt;AF$140,10,IF('Indicator Data'!W76&lt;AF$139,0,10-(AF$140-'Indicator Data'!W76)/(AF$140-AF$139)*10)),1))</f>
        <v>4.5</v>
      </c>
      <c r="AG74" s="52">
        <f t="shared" si="31"/>
        <v>4.7</v>
      </c>
      <c r="AH74" s="12">
        <f>IF('Indicator Data'!AP76="No data","x",ROUND(IF('Indicator Data'!AP76&gt;AH$140,10,IF('Indicator Data'!AP76&lt;AH$139,0,10-(AH$140-'Indicator Data'!AP76)/(AH$140-AH$139)*10)),1))</f>
        <v>2.1</v>
      </c>
      <c r="AI74" s="12">
        <f>IF('Indicator Data'!AQ76="No data","x",ROUND(IF('Indicator Data'!AQ76&gt;AI$140,10,IF('Indicator Data'!AQ76&lt;AI$139,0,10-(AI$140-'Indicator Data'!AQ76)/(AI$140-AI$139)*10)),1))</f>
        <v>0</v>
      </c>
      <c r="AJ74" s="52">
        <f t="shared" si="32"/>
        <v>1.1000000000000001</v>
      </c>
      <c r="AK74" s="35">
        <f>'Indicator Data'!AK76+'Indicator Data'!AJ76*0.5+'Indicator Data'!AI76*0.25</f>
        <v>51.154862104574683</v>
      </c>
      <c r="AL74" s="42">
        <f>AK74/'Indicator Data'!BB76</f>
        <v>1.8778911214689067E-5</v>
      </c>
      <c r="AM74" s="52">
        <f t="shared" si="33"/>
        <v>0</v>
      </c>
      <c r="AN74" s="42" t="str">
        <f>IF('Indicator Data'!AL76="No data","x",'Indicator Data'!AL76/'Indicator Data'!BB76)</f>
        <v>x</v>
      </c>
      <c r="AO74" s="12" t="str">
        <f t="shared" si="34"/>
        <v>x</v>
      </c>
      <c r="AP74" s="52" t="str">
        <f t="shared" si="35"/>
        <v>x</v>
      </c>
      <c r="AQ74" s="36">
        <f t="shared" si="36"/>
        <v>3.2</v>
      </c>
      <c r="AR74" s="55">
        <f t="shared" si="37"/>
        <v>1.7</v>
      </c>
      <c r="AU74" s="11">
        <v>4.0999999999999996</v>
      </c>
    </row>
    <row r="75" spans="1:47" s="11" customFormat="1" x14ac:dyDescent="0.25">
      <c r="A75" s="11" t="s">
        <v>392</v>
      </c>
      <c r="B75" s="30" t="s">
        <v>14</v>
      </c>
      <c r="C75" s="30" t="s">
        <v>520</v>
      </c>
      <c r="D75" s="12">
        <f>ROUND(IF('Indicator Data'!O77="No data",IF((0.1284*LN('Indicator Data'!BA77)-0.4735)&gt;D$140,0,IF((0.1284*LN('Indicator Data'!BA77)-0.4735)&lt;D$139,10,(D$140-(0.1284*LN('Indicator Data'!BA77)-0.4735))/(D$140-D$139)*10)),IF('Indicator Data'!O77&gt;D$140,0,IF('Indicator Data'!O77&lt;D$139,10,(D$140-'Indicator Data'!O77)/(D$140-D$139)*10))),1)</f>
        <v>6.5</v>
      </c>
      <c r="E75" s="12">
        <f>IF('Indicator Data'!P77="No data","x",ROUND(IF('Indicator Data'!P77&gt;E$140,10,IF('Indicator Data'!P77&lt;E$139,0,10-(E$140-'Indicator Data'!P77)/(E$140-E$139)*10)),1))</f>
        <v>0</v>
      </c>
      <c r="F75" s="52">
        <f t="shared" si="19"/>
        <v>4</v>
      </c>
      <c r="G75" s="12">
        <f>IF('Indicator Data'!AG77="No data","x",ROUND(IF('Indicator Data'!AG77&gt;G$140,10,IF('Indicator Data'!AG77&lt;G$139,0,10-(G$140-'Indicator Data'!AG77)/(G$140-G$139)*10)),1))</f>
        <v>7.6</v>
      </c>
      <c r="H75" s="12">
        <f>IF('Indicator Data'!AH77="No data","x",ROUND(IF('Indicator Data'!AH77&gt;H$140,10,IF('Indicator Data'!AH77&lt;H$139,0,10-(H$140-'Indicator Data'!AH77)/(H$140-H$139)*10)),1))</f>
        <v>0</v>
      </c>
      <c r="I75" s="52">
        <f t="shared" si="20"/>
        <v>3.8</v>
      </c>
      <c r="J75" s="35">
        <f>SUM('Indicator Data'!R77,SUM('Indicator Data'!S77:T77)*1000000)</f>
        <v>8374141967</v>
      </c>
      <c r="K75" s="35">
        <f>J75/'Indicator Data'!BD77</f>
        <v>46.933580939738398</v>
      </c>
      <c r="L75" s="12">
        <f t="shared" si="21"/>
        <v>0.9</v>
      </c>
      <c r="M75" s="12">
        <f>IF('Indicator Data'!U77="No data","x",ROUND(IF('Indicator Data'!U77&gt;M$140,10,IF('Indicator Data'!U77&lt;M$139,0,10-(M$140-'Indicator Data'!U77)/(M$140-M$139)*10)),1))</f>
        <v>0.6</v>
      </c>
      <c r="N75" s="125">
        <f>'Indicator Data'!Q77/'Indicator Data'!BD77*1000000</f>
        <v>136.25320644547992</v>
      </c>
      <c r="O75" s="12">
        <f t="shared" si="22"/>
        <v>10</v>
      </c>
      <c r="P75" s="52">
        <f t="shared" si="23"/>
        <v>3.8</v>
      </c>
      <c r="Q75" s="45">
        <f t="shared" si="24"/>
        <v>3.9</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3.8</v>
      </c>
      <c r="X75" s="12">
        <f>IF('Indicator Data'!AA77="No data","x",ROUND(IF('Indicator Data'!AA77&gt;X$140,10,IF('Indicator Data'!AA77&lt;X$139,0,10-(X$140-'Indicator Data'!AA77)/(X$140-X$139)*10)),1))</f>
        <v>6</v>
      </c>
      <c r="Y75" s="12">
        <f>IF('Indicator Data'!AF77="No data","x",ROUND(IF('Indicator Data'!AF77&gt;Y$140,10,IF('Indicator Data'!AF77&lt;Y$139,0,10-(Y$140-'Indicator Data'!AF77)/(Y$140-Y$139)*10)),1))</f>
        <v>5.0999999999999996</v>
      </c>
      <c r="Z75" s="129">
        <f>IF('Indicator Data'!AC77="No data","x",'Indicator Data'!AC77/'Indicator Data'!$BB77*100000)</f>
        <v>4.8146504034195577E-2</v>
      </c>
      <c r="AA75" s="127">
        <f t="shared" si="28"/>
        <v>1.8</v>
      </c>
      <c r="AB75" s="129">
        <f>IF('Indicator Data'!AD77="No data","x",'Indicator Data'!AD77/'Indicator Data'!$BB77*100000)</f>
        <v>3.6832075586159614</v>
      </c>
      <c r="AC75" s="127">
        <f t="shared" si="29"/>
        <v>8.6</v>
      </c>
      <c r="AD75" s="52">
        <f t="shared" si="30"/>
        <v>5.0999999999999996</v>
      </c>
      <c r="AE75" s="12" t="str">
        <f>IF('Indicator Data'!V77="No data","x",ROUND(IF('Indicator Data'!V77&gt;AE$140,10,IF('Indicator Data'!V77&lt;AE$139,0,10-(AE$140-'Indicator Data'!V77)/(AE$140-AE$139)*10)),1))</f>
        <v>x</v>
      </c>
      <c r="AF75" s="12">
        <f>IF('Indicator Data'!W77="No data","x",ROUND(IF('Indicator Data'!W77&gt;AF$140,10,IF('Indicator Data'!W77&lt;AF$139,0,10-(AF$140-'Indicator Data'!W77)/(AF$140-AF$139)*10)),1))</f>
        <v>2.9</v>
      </c>
      <c r="AG75" s="52">
        <f t="shared" si="31"/>
        <v>2.9</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1900.6915159229418</v>
      </c>
      <c r="AL75" s="42">
        <f>AK75/'Indicator Data'!BB77</f>
        <v>4.5755825869572608E-4</v>
      </c>
      <c r="AM75" s="52">
        <f t="shared" si="33"/>
        <v>0</v>
      </c>
      <c r="AN75" s="42" t="str">
        <f>IF('Indicator Data'!AL77="No data","x",'Indicator Data'!AL77/'Indicator Data'!BB77)</f>
        <v>x</v>
      </c>
      <c r="AO75" s="12" t="str">
        <f t="shared" si="34"/>
        <v>x</v>
      </c>
      <c r="AP75" s="52" t="str">
        <f t="shared" si="35"/>
        <v>x</v>
      </c>
      <c r="AQ75" s="36">
        <f t="shared" si="36"/>
        <v>2.2999999999999998</v>
      </c>
      <c r="AR75" s="55">
        <f t="shared" si="37"/>
        <v>1.2</v>
      </c>
      <c r="AU75" s="11">
        <v>2.9</v>
      </c>
    </row>
    <row r="76" spans="1:47" s="11" customFormat="1" x14ac:dyDescent="0.25">
      <c r="A76" s="11" t="s">
        <v>393</v>
      </c>
      <c r="B76" s="30" t="s">
        <v>14</v>
      </c>
      <c r="C76" s="30" t="s">
        <v>521</v>
      </c>
      <c r="D76" s="12">
        <f>ROUND(IF('Indicator Data'!O78="No data",IF((0.1284*LN('Indicator Data'!BA78)-0.4735)&gt;D$140,0,IF((0.1284*LN('Indicator Data'!BA78)-0.4735)&lt;D$139,10,(D$140-(0.1284*LN('Indicator Data'!BA78)-0.4735))/(D$140-D$139)*10)),IF('Indicator Data'!O78&gt;D$140,0,IF('Indicator Data'!O78&lt;D$139,10,(D$140-'Indicator Data'!O78)/(D$140-D$139)*10))),1)</f>
        <v>6</v>
      </c>
      <c r="E76" s="12">
        <f>IF('Indicator Data'!P78="No data","x",ROUND(IF('Indicator Data'!P78&gt;E$140,10,IF('Indicator Data'!P78&lt;E$139,0,10-(E$140-'Indicator Data'!P78)/(E$140-E$139)*10)),1))</f>
        <v>0.1</v>
      </c>
      <c r="F76" s="52">
        <f t="shared" si="19"/>
        <v>3.6</v>
      </c>
      <c r="G76" s="12">
        <f>IF('Indicator Data'!AG78="No data","x",ROUND(IF('Indicator Data'!AG78&gt;G$140,10,IF('Indicator Data'!AG78&lt;G$139,0,10-(G$140-'Indicator Data'!AG78)/(G$140-G$139)*10)),1))</f>
        <v>8.6</v>
      </c>
      <c r="H76" s="12">
        <f>IF('Indicator Data'!AH78="No data","x",ROUND(IF('Indicator Data'!AH78&gt;H$140,10,IF('Indicator Data'!AH78&lt;H$139,0,10-(H$140-'Indicator Data'!AH78)/(H$140-H$139)*10)),1))</f>
        <v>1</v>
      </c>
      <c r="I76" s="52">
        <f t="shared" si="20"/>
        <v>4.8</v>
      </c>
      <c r="J76" s="35">
        <f>SUM('Indicator Data'!R78,SUM('Indicator Data'!S78:T78)*1000000)</f>
        <v>8374141967</v>
      </c>
      <c r="K76" s="35">
        <f>J76/'Indicator Data'!BD78</f>
        <v>46.933580939738398</v>
      </c>
      <c r="L76" s="12">
        <f t="shared" si="21"/>
        <v>0.9</v>
      </c>
      <c r="M76" s="12">
        <f>IF('Indicator Data'!U78="No data","x",ROUND(IF('Indicator Data'!U78&gt;M$140,10,IF('Indicator Data'!U78&lt;M$139,0,10-(M$140-'Indicator Data'!U78)/(M$140-M$139)*10)),1))</f>
        <v>0.6</v>
      </c>
      <c r="N76" s="125">
        <f>'Indicator Data'!Q78/'Indicator Data'!BD78*1000000</f>
        <v>136.25320644547992</v>
      </c>
      <c r="O76" s="12">
        <f t="shared" si="22"/>
        <v>10</v>
      </c>
      <c r="P76" s="52">
        <f t="shared" si="23"/>
        <v>3.8</v>
      </c>
      <c r="Q76" s="45">
        <f t="shared" si="24"/>
        <v>4</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1.4</v>
      </c>
      <c r="X76" s="12">
        <f>IF('Indicator Data'!AA78="No data","x",ROUND(IF('Indicator Data'!AA78&gt;X$140,10,IF('Indicator Data'!AA78&lt;X$139,0,10-(X$140-'Indicator Data'!AA78)/(X$140-X$139)*10)),1))</f>
        <v>6</v>
      </c>
      <c r="Y76" s="12">
        <f>IF('Indicator Data'!AF78="No data","x",ROUND(IF('Indicator Data'!AF78&gt;Y$140,10,IF('Indicator Data'!AF78&lt;Y$139,0,10-(Y$140-'Indicator Data'!AF78)/(Y$140-Y$139)*10)),1))</f>
        <v>5.0999999999999996</v>
      </c>
      <c r="Z76" s="129">
        <f>IF('Indicator Data'!AC78="No data","x",'Indicator Data'!AC78/'Indicator Data'!$BB78*100000)</f>
        <v>0.32739965118841163</v>
      </c>
      <c r="AA76" s="127">
        <f t="shared" si="28"/>
        <v>4.0999999999999996</v>
      </c>
      <c r="AB76" s="129">
        <f>IF('Indicator Data'!AD78="No data","x",'Indicator Data'!AD78/'Indicator Data'!$BB78*100000)</f>
        <v>7.9230715587595606</v>
      </c>
      <c r="AC76" s="127">
        <f t="shared" si="29"/>
        <v>9.6999999999999993</v>
      </c>
      <c r="AD76" s="52">
        <f t="shared" si="30"/>
        <v>5.3</v>
      </c>
      <c r="AE76" s="12">
        <f>IF('Indicator Data'!V78="No data","x",ROUND(IF('Indicator Data'!V78&gt;AE$140,10,IF('Indicator Data'!V78&lt;AE$139,0,10-(AE$140-'Indicator Data'!V78)/(AE$140-AE$139)*10)),1))</f>
        <v>6.6</v>
      </c>
      <c r="AF76" s="12">
        <f>IF('Indicator Data'!W78="No data","x",ROUND(IF('Indicator Data'!W78&gt;AF$140,10,IF('Indicator Data'!W78&lt;AF$139,0,10-(AF$140-'Indicator Data'!W78)/(AF$140-AF$139)*10)),1))</f>
        <v>2.9</v>
      </c>
      <c r="AG76" s="52">
        <f t="shared" si="31"/>
        <v>4.8</v>
      </c>
      <c r="AH76" s="12">
        <f>IF('Indicator Data'!AP78="No data","x",ROUND(IF('Indicator Data'!AP78&gt;AH$140,10,IF('Indicator Data'!AP78&lt;AH$139,0,10-(AH$140-'Indicator Data'!AP78)/(AH$140-AH$139)*10)),1))</f>
        <v>0.3</v>
      </c>
      <c r="AI76" s="12">
        <f>IF('Indicator Data'!AQ78="No data","x",ROUND(IF('Indicator Data'!AQ78&gt;AI$140,10,IF('Indicator Data'!AQ78&lt;AI$139,0,10-(AI$140-'Indicator Data'!AQ78)/(AI$140-AI$139)*10)),1))</f>
        <v>0</v>
      </c>
      <c r="AJ76" s="52">
        <f t="shared" si="32"/>
        <v>0.2</v>
      </c>
      <c r="AK76" s="35">
        <f>'Indicator Data'!AK78+'Indicator Data'!AJ78*0.5+'Indicator Data'!AI78*0.25</f>
        <v>51.06673119755802</v>
      </c>
      <c r="AL76" s="42">
        <f>AK76/'Indicator Data'!BB78</f>
        <v>1.6719229981412875E-5</v>
      </c>
      <c r="AM76" s="52">
        <f t="shared" si="33"/>
        <v>0</v>
      </c>
      <c r="AN76" s="42" t="str">
        <f>IF('Indicator Data'!AL78="No data","x",'Indicator Data'!AL78/'Indicator Data'!BB78)</f>
        <v>x</v>
      </c>
      <c r="AO76" s="12" t="str">
        <f t="shared" si="34"/>
        <v>x</v>
      </c>
      <c r="AP76" s="52" t="str">
        <f t="shared" si="35"/>
        <v>x</v>
      </c>
      <c r="AQ76" s="36">
        <f t="shared" si="36"/>
        <v>2.9</v>
      </c>
      <c r="AR76" s="55">
        <f t="shared" si="37"/>
        <v>1.6</v>
      </c>
      <c r="AU76" s="11">
        <v>2.8</v>
      </c>
    </row>
    <row r="77" spans="1:47" s="11" customFormat="1" x14ac:dyDescent="0.25">
      <c r="A77" s="11" t="s">
        <v>394</v>
      </c>
      <c r="B77" s="30" t="s">
        <v>14</v>
      </c>
      <c r="C77" s="30" t="s">
        <v>522</v>
      </c>
      <c r="D77" s="12">
        <f>ROUND(IF('Indicator Data'!O79="No data",IF((0.1284*LN('Indicator Data'!BA79)-0.4735)&gt;D$140,0,IF((0.1284*LN('Indicator Data'!BA79)-0.4735)&lt;D$139,10,(D$140-(0.1284*LN('Indicator Data'!BA79)-0.4735))/(D$140-D$139)*10)),IF('Indicator Data'!O79&gt;D$140,0,IF('Indicator Data'!O79&lt;D$139,10,(D$140-'Indicator Data'!O79)/(D$140-D$139)*10))),1)</f>
        <v>6.3</v>
      </c>
      <c r="E77" s="12">
        <f>IF('Indicator Data'!P79="No data","x",ROUND(IF('Indicator Data'!P79&gt;E$140,10,IF('Indicator Data'!P79&lt;E$139,0,10-(E$140-'Indicator Data'!P79)/(E$140-E$139)*10)),1))</f>
        <v>0</v>
      </c>
      <c r="F77" s="52">
        <f t="shared" si="19"/>
        <v>3.8</v>
      </c>
      <c r="G77" s="12">
        <f>IF('Indicator Data'!AG79="No data","x",ROUND(IF('Indicator Data'!AG79&gt;G$140,10,IF('Indicator Data'!AG79&lt;G$139,0,10-(G$140-'Indicator Data'!AG79)/(G$140-G$139)*10)),1))</f>
        <v>6.4</v>
      </c>
      <c r="H77" s="12">
        <f>IF('Indicator Data'!AH79="No data","x",ROUND(IF('Indicator Data'!AH79&gt;H$140,10,IF('Indicator Data'!AH79&lt;H$139,0,10-(H$140-'Indicator Data'!AH79)/(H$140-H$139)*10)),1))</f>
        <v>0</v>
      </c>
      <c r="I77" s="52">
        <f t="shared" si="20"/>
        <v>3.2</v>
      </c>
      <c r="J77" s="35">
        <f>SUM('Indicator Data'!R79,SUM('Indicator Data'!S79:T79)*1000000)</f>
        <v>8374141967</v>
      </c>
      <c r="K77" s="35">
        <f>J77/'Indicator Data'!BD79</f>
        <v>46.933580939738398</v>
      </c>
      <c r="L77" s="12">
        <f t="shared" si="21"/>
        <v>0.9</v>
      </c>
      <c r="M77" s="12">
        <f>IF('Indicator Data'!U79="No data","x",ROUND(IF('Indicator Data'!U79&gt;M$140,10,IF('Indicator Data'!U79&lt;M$139,0,10-(M$140-'Indicator Data'!U79)/(M$140-M$139)*10)),1))</f>
        <v>0.6</v>
      </c>
      <c r="N77" s="125">
        <f>'Indicator Data'!Q79/'Indicator Data'!BD79*1000000</f>
        <v>136.25320644547992</v>
      </c>
      <c r="O77" s="12">
        <f t="shared" si="22"/>
        <v>10</v>
      </c>
      <c r="P77" s="52">
        <f t="shared" si="23"/>
        <v>3.8</v>
      </c>
      <c r="Q77" s="45">
        <f t="shared" si="24"/>
        <v>3.7</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4.2</v>
      </c>
      <c r="X77" s="12">
        <f>IF('Indicator Data'!AA79="No data","x",ROUND(IF('Indicator Data'!AA79&gt;X$140,10,IF('Indicator Data'!AA79&lt;X$139,0,10-(X$140-'Indicator Data'!AA79)/(X$140-X$139)*10)),1))</f>
        <v>6</v>
      </c>
      <c r="Y77" s="12">
        <f>IF('Indicator Data'!AF79="No data","x",ROUND(IF('Indicator Data'!AF79&gt;Y$140,10,IF('Indicator Data'!AF79&lt;Y$139,0,10-(Y$140-'Indicator Data'!AF79)/(Y$140-Y$139)*10)),1))</f>
        <v>5.0999999999999996</v>
      </c>
      <c r="Z77" s="129">
        <f>IF('Indicator Data'!AC79="No data","x",'Indicator Data'!AC79/'Indicator Data'!$BB79*100000)</f>
        <v>0.36110269206871642</v>
      </c>
      <c r="AA77" s="127">
        <f t="shared" si="28"/>
        <v>4.2</v>
      </c>
      <c r="AB77" s="129">
        <f>IF('Indicator Data'!AD79="No data","x",'Indicator Data'!AD79/'Indicator Data'!$BB79*100000)</f>
        <v>3.4184388182505154</v>
      </c>
      <c r="AC77" s="127">
        <f t="shared" si="29"/>
        <v>8.4</v>
      </c>
      <c r="AD77" s="52">
        <f t="shared" si="30"/>
        <v>5.6</v>
      </c>
      <c r="AE77" s="12" t="str">
        <f>IF('Indicator Data'!V79="No data","x",ROUND(IF('Indicator Data'!V79&gt;AE$140,10,IF('Indicator Data'!V79&lt;AE$139,0,10-(AE$140-'Indicator Data'!V79)/(AE$140-AE$139)*10)),1))</f>
        <v>x</v>
      </c>
      <c r="AF77" s="12">
        <f>IF('Indicator Data'!W79="No data","x",ROUND(IF('Indicator Data'!W79&gt;AF$140,10,IF('Indicator Data'!W79&lt;AF$139,0,10-(AF$140-'Indicator Data'!W79)/(AF$140-AF$139)*10)),1))</f>
        <v>2</v>
      </c>
      <c r="AG77" s="52">
        <f t="shared" si="31"/>
        <v>2</v>
      </c>
      <c r="AH77" s="12">
        <f>IF('Indicator Data'!AP79="No data","x",ROUND(IF('Indicator Data'!AP79&gt;AH$140,10,IF('Indicator Data'!AP79&lt;AH$139,0,10-(AH$140-'Indicator Data'!AP79)/(AH$140-AH$139)*10)),1))</f>
        <v>0.5</v>
      </c>
      <c r="AI77" s="12">
        <f>IF('Indicator Data'!AQ79="No data","x",ROUND(IF('Indicator Data'!AQ79&gt;AI$140,10,IF('Indicator Data'!AQ79&lt;AI$139,0,10-(AI$140-'Indicator Data'!AQ79)/(AI$140-AI$139)*10)),1))</f>
        <v>0</v>
      </c>
      <c r="AJ77" s="52">
        <f t="shared" si="32"/>
        <v>0.3</v>
      </c>
      <c r="AK77" s="35">
        <f>'Indicator Data'!AK79+'Indicator Data'!AJ79*0.5+'Indicator Data'!AI79*0.25</f>
        <v>23.481441918089473</v>
      </c>
      <c r="AL77" s="42">
        <f>AK77/'Indicator Data'!BB79</f>
        <v>5.6528079268515413E-6</v>
      </c>
      <c r="AM77" s="52">
        <f t="shared" si="33"/>
        <v>0</v>
      </c>
      <c r="AN77" s="42" t="str">
        <f>IF('Indicator Data'!AL79="No data","x",'Indicator Data'!AL79/'Indicator Data'!BB79)</f>
        <v>x</v>
      </c>
      <c r="AO77" s="12" t="str">
        <f t="shared" si="34"/>
        <v>x</v>
      </c>
      <c r="AP77" s="52" t="str">
        <f t="shared" si="35"/>
        <v>x</v>
      </c>
      <c r="AQ77" s="36">
        <f t="shared" si="36"/>
        <v>2.2999999999999998</v>
      </c>
      <c r="AR77" s="55">
        <f t="shared" si="37"/>
        <v>1.2</v>
      </c>
      <c r="AU77" s="11">
        <v>3.2</v>
      </c>
    </row>
    <row r="78" spans="1:47" s="11" customFormat="1" x14ac:dyDescent="0.25">
      <c r="A78" s="11" t="s">
        <v>395</v>
      </c>
      <c r="B78" s="30" t="s">
        <v>14</v>
      </c>
      <c r="C78" s="30" t="s">
        <v>523</v>
      </c>
      <c r="D78" s="12">
        <f>ROUND(IF('Indicator Data'!O80="No data",IF((0.1284*LN('Indicator Data'!BA80)-0.4735)&gt;D$140,0,IF((0.1284*LN('Indicator Data'!BA80)-0.4735)&lt;D$139,10,(D$140-(0.1284*LN('Indicator Data'!BA80)-0.4735))/(D$140-D$139)*10)),IF('Indicator Data'!O80&gt;D$140,0,IF('Indicator Data'!O80&lt;D$139,10,(D$140-'Indicator Data'!O80)/(D$140-D$139)*10))),1)</f>
        <v>4.9000000000000004</v>
      </c>
      <c r="E78" s="12">
        <f>IF('Indicator Data'!P80="No data","x",ROUND(IF('Indicator Data'!P80&gt;E$140,10,IF('Indicator Data'!P80&lt;E$139,0,10-(E$140-'Indicator Data'!P80)/(E$140-E$139)*10)),1))</f>
        <v>1.4</v>
      </c>
      <c r="F78" s="52">
        <f t="shared" si="19"/>
        <v>3.3</v>
      </c>
      <c r="G78" s="12">
        <f>IF('Indicator Data'!AG80="No data","x",ROUND(IF('Indicator Data'!AG80&gt;G$140,10,IF('Indicator Data'!AG80&lt;G$139,0,10-(G$140-'Indicator Data'!AG80)/(G$140-G$139)*10)),1))</f>
        <v>7</v>
      </c>
      <c r="H78" s="12">
        <f>IF('Indicator Data'!AH80="No data","x",ROUND(IF('Indicator Data'!AH80&gt;H$140,10,IF('Indicator Data'!AH80&lt;H$139,0,10-(H$140-'Indicator Data'!AH80)/(H$140-H$139)*10)),1))</f>
        <v>1.5</v>
      </c>
      <c r="I78" s="52">
        <f t="shared" si="20"/>
        <v>4.3</v>
      </c>
      <c r="J78" s="35">
        <f>SUM('Indicator Data'!R80,SUM('Indicator Data'!S80:T80)*1000000)</f>
        <v>8374141967</v>
      </c>
      <c r="K78" s="35">
        <f>J78/'Indicator Data'!BD80</f>
        <v>46.933580939738398</v>
      </c>
      <c r="L78" s="12">
        <f t="shared" si="21"/>
        <v>0.9</v>
      </c>
      <c r="M78" s="12">
        <f>IF('Indicator Data'!U80="No data","x",ROUND(IF('Indicator Data'!U80&gt;M$140,10,IF('Indicator Data'!U80&lt;M$139,0,10-(M$140-'Indicator Data'!U80)/(M$140-M$139)*10)),1))</f>
        <v>0.6</v>
      </c>
      <c r="N78" s="125">
        <f>'Indicator Data'!Q80/'Indicator Data'!BD80*1000000</f>
        <v>136.25320644547992</v>
      </c>
      <c r="O78" s="12">
        <f t="shared" si="22"/>
        <v>10</v>
      </c>
      <c r="P78" s="52">
        <f t="shared" si="23"/>
        <v>3.8</v>
      </c>
      <c r="Q78" s="45">
        <f t="shared" si="24"/>
        <v>3.7</v>
      </c>
      <c r="R78" s="35">
        <f>IF(AND('Indicator Data'!AM80="No data",'Indicator Data'!AN80="No data"),0,SUM('Indicator Data'!AM80:AO80))</f>
        <v>0</v>
      </c>
      <c r="S78" s="12">
        <f t="shared" si="25"/>
        <v>0</v>
      </c>
      <c r="T78" s="41">
        <f>R78/'Indicator Data'!$BB80</f>
        <v>0</v>
      </c>
      <c r="U78" s="12">
        <f t="shared" si="26"/>
        <v>0</v>
      </c>
      <c r="V78" s="13">
        <f t="shared" si="27"/>
        <v>0</v>
      </c>
      <c r="W78" s="12">
        <f>IF('Indicator Data'!AB80="No data","x",ROUND(IF('Indicator Data'!AB80&gt;W$140,10,IF('Indicator Data'!AB80&lt;W$139,0,10-(W$140-'Indicator Data'!AB80)/(W$140-W$139)*10)),1))</f>
        <v>3.4</v>
      </c>
      <c r="X78" s="12">
        <f>IF('Indicator Data'!AA80="No data","x",ROUND(IF('Indicator Data'!AA80&gt;X$140,10,IF('Indicator Data'!AA80&lt;X$139,0,10-(X$140-'Indicator Data'!AA80)/(X$140-X$139)*10)),1))</f>
        <v>6</v>
      </c>
      <c r="Y78" s="12">
        <f>IF('Indicator Data'!AF80="No data","x",ROUND(IF('Indicator Data'!AF80&gt;Y$140,10,IF('Indicator Data'!AF80&lt;Y$139,0,10-(Y$140-'Indicator Data'!AF80)/(Y$140-Y$139)*10)),1))</f>
        <v>5.0999999999999996</v>
      </c>
      <c r="Z78" s="129">
        <f>IF('Indicator Data'!AC80="No data","x",'Indicator Data'!AC80/'Indicator Data'!$BB80*100000)</f>
        <v>2.6047683115212301</v>
      </c>
      <c r="AA78" s="127">
        <f t="shared" si="28"/>
        <v>6.5</v>
      </c>
      <c r="AB78" s="129">
        <f>IF('Indicator Data'!AD80="No data","x",'Indicator Data'!AD80/'Indicator Data'!$BB80*100000)</f>
        <v>0.28312699038274236</v>
      </c>
      <c r="AC78" s="127">
        <f t="shared" si="29"/>
        <v>4.8</v>
      </c>
      <c r="AD78" s="52">
        <f t="shared" si="30"/>
        <v>5.2</v>
      </c>
      <c r="AE78" s="12">
        <f>IF('Indicator Data'!V80="No data","x",ROUND(IF('Indicator Data'!V80&gt;AE$140,10,IF('Indicator Data'!V80&lt;AE$139,0,10-(AE$140-'Indicator Data'!V80)/(AE$140-AE$139)*10)),1))</f>
        <v>5.5</v>
      </c>
      <c r="AF78" s="12">
        <f>IF('Indicator Data'!W80="No data","x",ROUND(IF('Indicator Data'!W80&gt;AF$140,10,IF('Indicator Data'!W80&lt;AF$139,0,10-(AF$140-'Indicator Data'!W80)/(AF$140-AF$139)*10)),1))</f>
        <v>2.6</v>
      </c>
      <c r="AG78" s="52">
        <f t="shared" si="31"/>
        <v>4.0999999999999996</v>
      </c>
      <c r="AH78" s="12">
        <f>IF('Indicator Data'!AP80="No data","x",ROUND(IF('Indicator Data'!AP80&gt;AH$140,10,IF('Indicator Data'!AP80&lt;AH$139,0,10-(AH$140-'Indicator Data'!AP80)/(AH$140-AH$139)*10)),1))</f>
        <v>0.5</v>
      </c>
      <c r="AI78" s="12">
        <f>IF('Indicator Data'!AQ80="No data","x",ROUND(IF('Indicator Data'!AQ80&gt;AI$140,10,IF('Indicator Data'!AQ80&lt;AI$139,0,10-(AI$140-'Indicator Data'!AQ80)/(AI$140-AI$139)*10)),1))</f>
        <v>0</v>
      </c>
      <c r="AJ78" s="52">
        <f t="shared" si="32"/>
        <v>0.3</v>
      </c>
      <c r="AK78" s="35">
        <f>'Indicator Data'!AK80+'Indicator Data'!AJ80*0.5+'Indicator Data'!AI80*0.25</f>
        <v>815.79739304333032</v>
      </c>
      <c r="AL78" s="42">
        <f>AK78/'Indicator Data'!BB80</f>
        <v>4.6194852130889059E-4</v>
      </c>
      <c r="AM78" s="52">
        <f t="shared" si="33"/>
        <v>0</v>
      </c>
      <c r="AN78" s="42">
        <f>IF('Indicator Data'!AL80="No data","x",'Indicator Data'!AL80/'Indicator Data'!BB80)</f>
        <v>1.1846914935061993E-2</v>
      </c>
      <c r="AO78" s="12">
        <f t="shared" si="34"/>
        <v>0.6</v>
      </c>
      <c r="AP78" s="52">
        <f t="shared" si="35"/>
        <v>0.6</v>
      </c>
      <c r="AQ78" s="36">
        <f t="shared" si="36"/>
        <v>2.2999999999999998</v>
      </c>
      <c r="AR78" s="55">
        <f t="shared" si="37"/>
        <v>1.2</v>
      </c>
      <c r="AU78" s="11">
        <v>3.7</v>
      </c>
    </row>
    <row r="79" spans="1:47" s="11" customFormat="1" x14ac:dyDescent="0.25">
      <c r="A79" s="11" t="s">
        <v>396</v>
      </c>
      <c r="B79" s="30" t="s">
        <v>14</v>
      </c>
      <c r="C79" s="30" t="s">
        <v>524</v>
      </c>
      <c r="D79" s="12">
        <f>ROUND(IF('Indicator Data'!O81="No data",IF((0.1284*LN('Indicator Data'!BA81)-0.4735)&gt;D$140,0,IF((0.1284*LN('Indicator Data'!BA81)-0.4735)&lt;D$139,10,(D$140-(0.1284*LN('Indicator Data'!BA81)-0.4735))/(D$140-D$139)*10)),IF('Indicator Data'!O81&gt;D$140,0,IF('Indicator Data'!O81&lt;D$139,10,(D$140-'Indicator Data'!O81)/(D$140-D$139)*10))),1)</f>
        <v>8.4</v>
      </c>
      <c r="E79" s="12">
        <f>IF('Indicator Data'!P81="No data","x",ROUND(IF('Indicator Data'!P81&gt;E$140,10,IF('Indicator Data'!P81&lt;E$139,0,10-(E$140-'Indicator Data'!P81)/(E$140-E$139)*10)),1))</f>
        <v>9</v>
      </c>
      <c r="F79" s="52">
        <f t="shared" si="19"/>
        <v>8.6999999999999993</v>
      </c>
      <c r="G79" s="12">
        <f>IF('Indicator Data'!AG81="No data","x",ROUND(IF('Indicator Data'!AG81&gt;G$140,10,IF('Indicator Data'!AG81&lt;G$139,0,10-(G$140-'Indicator Data'!AG81)/(G$140-G$139)*10)),1))</f>
        <v>10</v>
      </c>
      <c r="H79" s="12">
        <f>IF('Indicator Data'!AH81="No data","x",ROUND(IF('Indicator Data'!AH81&gt;H$140,10,IF('Indicator Data'!AH81&lt;H$139,0,10-(H$140-'Indicator Data'!AH81)/(H$140-H$139)*10)),1))</f>
        <v>0.8</v>
      </c>
      <c r="I79" s="52">
        <f t="shared" si="20"/>
        <v>5.4</v>
      </c>
      <c r="J79" s="35">
        <f>SUM('Indicator Data'!R81,SUM('Indicator Data'!S81:T81)*1000000)</f>
        <v>8374141967</v>
      </c>
      <c r="K79" s="35">
        <f>J79/'Indicator Data'!BD81</f>
        <v>46.933580939738398</v>
      </c>
      <c r="L79" s="12">
        <f t="shared" si="21"/>
        <v>0.9</v>
      </c>
      <c r="M79" s="12">
        <f>IF('Indicator Data'!U81="No data","x",ROUND(IF('Indicator Data'!U81&gt;M$140,10,IF('Indicator Data'!U81&lt;M$139,0,10-(M$140-'Indicator Data'!U81)/(M$140-M$139)*10)),1))</f>
        <v>0.6</v>
      </c>
      <c r="N79" s="125">
        <f>'Indicator Data'!Q81/'Indicator Data'!BD81*1000000</f>
        <v>136.25320644547992</v>
      </c>
      <c r="O79" s="12">
        <f t="shared" si="22"/>
        <v>10</v>
      </c>
      <c r="P79" s="52">
        <f t="shared" si="23"/>
        <v>3.8</v>
      </c>
      <c r="Q79" s="45">
        <f t="shared" si="24"/>
        <v>6.7</v>
      </c>
      <c r="R79" s="35">
        <f>IF(AND('Indicator Data'!AM81="No data",'Indicator Data'!AN81="No data"),0,SUM('Indicator Data'!AM81:AO81))</f>
        <v>36872</v>
      </c>
      <c r="S79" s="12">
        <f t="shared" si="25"/>
        <v>5.2</v>
      </c>
      <c r="T79" s="41">
        <f>R79/'Indicator Data'!$BB81</f>
        <v>1.2437923387627248E-2</v>
      </c>
      <c r="U79" s="12">
        <f t="shared" si="26"/>
        <v>5.9</v>
      </c>
      <c r="V79" s="13">
        <f t="shared" si="27"/>
        <v>5.6</v>
      </c>
      <c r="W79" s="12">
        <f>IF('Indicator Data'!AB81="No data","x",ROUND(IF('Indicator Data'!AB81&gt;W$140,10,IF('Indicator Data'!AB81&lt;W$139,0,10-(W$140-'Indicator Data'!AB81)/(W$140-W$139)*10)),1))</f>
        <v>2.2000000000000002</v>
      </c>
      <c r="X79" s="12">
        <f>IF('Indicator Data'!AA81="No data","x",ROUND(IF('Indicator Data'!AA81&gt;X$140,10,IF('Indicator Data'!AA81&lt;X$139,0,10-(X$140-'Indicator Data'!AA81)/(X$140-X$139)*10)),1))</f>
        <v>6</v>
      </c>
      <c r="Y79" s="12">
        <f>IF('Indicator Data'!AF81="No data","x",ROUND(IF('Indicator Data'!AF81&gt;Y$140,10,IF('Indicator Data'!AF81&lt;Y$139,0,10-(Y$140-'Indicator Data'!AF81)/(Y$140-Y$139)*10)),1))</f>
        <v>5.0999999999999996</v>
      </c>
      <c r="Z79" s="129">
        <f>IF('Indicator Data'!AC81="No data","x",'Indicator Data'!AC81/'Indicator Data'!$BB81*100000)</f>
        <v>15.888104565991629</v>
      </c>
      <c r="AA79" s="127">
        <f t="shared" si="28"/>
        <v>8.6999999999999993</v>
      </c>
      <c r="AB79" s="129">
        <f>IF('Indicator Data'!AD81="No data","x",'Indicator Data'!AD81/'Indicator Data'!$BB81*100000)</f>
        <v>10.693267828915809</v>
      </c>
      <c r="AC79" s="127">
        <f t="shared" si="29"/>
        <v>10</v>
      </c>
      <c r="AD79" s="52">
        <f t="shared" si="30"/>
        <v>6.4</v>
      </c>
      <c r="AE79" s="12">
        <f>IF('Indicator Data'!V81="No data","x",ROUND(IF('Indicator Data'!V81&gt;AE$140,10,IF('Indicator Data'!V81&lt;AE$139,0,10-(AE$140-'Indicator Data'!V81)/(AE$140-AE$139)*10)),1))</f>
        <v>10</v>
      </c>
      <c r="AF79" s="12">
        <f>IF('Indicator Data'!W81="No data","x",ROUND(IF('Indicator Data'!W81&gt;AF$140,10,IF('Indicator Data'!W81&lt;AF$139,0,10-(AF$140-'Indicator Data'!W81)/(AF$140-AF$139)*10)),1))</f>
        <v>6</v>
      </c>
      <c r="AG79" s="52">
        <f t="shared" si="31"/>
        <v>8</v>
      </c>
      <c r="AH79" s="12">
        <f>IF('Indicator Data'!AP81="No data","x",ROUND(IF('Indicator Data'!AP81&gt;AH$140,10,IF('Indicator Data'!AP81&lt;AH$139,0,10-(AH$140-'Indicator Data'!AP81)/(AH$140-AH$139)*10)),1))</f>
        <v>2.6</v>
      </c>
      <c r="AI79" s="12">
        <f>IF('Indicator Data'!AQ81="No data","x",ROUND(IF('Indicator Data'!AQ81&gt;AI$140,10,IF('Indicator Data'!AQ81&lt;AI$139,0,10-(AI$140-'Indicator Data'!AQ81)/(AI$140-AI$139)*10)),1))</f>
        <v>3.6</v>
      </c>
      <c r="AJ79" s="52">
        <f t="shared" si="32"/>
        <v>3.1</v>
      </c>
      <c r="AK79" s="35">
        <f>'Indicator Data'!AK81+'Indicator Data'!AJ81*0.5+'Indicator Data'!AI81*0.25</f>
        <v>74.790486709328263</v>
      </c>
      <c r="AL79" s="42">
        <f>AK79/'Indicator Data'!BB81</f>
        <v>2.5228855061129824E-5</v>
      </c>
      <c r="AM79" s="52">
        <f t="shared" si="33"/>
        <v>0</v>
      </c>
      <c r="AN79" s="42">
        <f>IF('Indicator Data'!AL81="No data","x",'Indicator Data'!AL81/'Indicator Data'!BB81)</f>
        <v>2.2326396314769324E-2</v>
      </c>
      <c r="AO79" s="12">
        <f t="shared" si="34"/>
        <v>1.1000000000000001</v>
      </c>
      <c r="AP79" s="52">
        <f t="shared" si="35"/>
        <v>1.1000000000000001</v>
      </c>
      <c r="AQ79" s="36">
        <f t="shared" si="36"/>
        <v>4.5</v>
      </c>
      <c r="AR79" s="55">
        <f t="shared" si="37"/>
        <v>5.0999999999999996</v>
      </c>
      <c r="AU79" s="11">
        <v>4.8</v>
      </c>
    </row>
    <row r="80" spans="1:47" s="11" customFormat="1" x14ac:dyDescent="0.25">
      <c r="A80" s="11" t="s">
        <v>397</v>
      </c>
      <c r="B80" s="30" t="s">
        <v>14</v>
      </c>
      <c r="C80" s="30" t="s">
        <v>525</v>
      </c>
      <c r="D80" s="12">
        <f>ROUND(IF('Indicator Data'!O82="No data",IF((0.1284*LN('Indicator Data'!BA82)-0.4735)&gt;D$140,0,IF((0.1284*LN('Indicator Data'!BA82)-0.4735)&lt;D$139,10,(D$140-(0.1284*LN('Indicator Data'!BA82)-0.4735))/(D$140-D$139)*10)),IF('Indicator Data'!O82&gt;D$140,0,IF('Indicator Data'!O82&lt;D$139,10,(D$140-'Indicator Data'!O82)/(D$140-D$139)*10))),1)</f>
        <v>6.6</v>
      </c>
      <c r="E80" s="12">
        <f>IF('Indicator Data'!P82="No data","x",ROUND(IF('Indicator Data'!P82&gt;E$140,10,IF('Indicator Data'!P82&lt;E$139,0,10-(E$140-'Indicator Data'!P82)/(E$140-E$139)*10)),1))</f>
        <v>0</v>
      </c>
      <c r="F80" s="52">
        <f t="shared" si="19"/>
        <v>4</v>
      </c>
      <c r="G80" s="12">
        <f>IF('Indicator Data'!AG82="No data","x",ROUND(IF('Indicator Data'!AG82&gt;G$140,10,IF('Indicator Data'!AG82&lt;G$139,0,10-(G$140-'Indicator Data'!AG82)/(G$140-G$139)*10)),1))</f>
        <v>8</v>
      </c>
      <c r="H80" s="12">
        <f>IF('Indicator Data'!AH82="No data","x",ROUND(IF('Indicator Data'!AH82&gt;H$140,10,IF('Indicator Data'!AH82&lt;H$139,0,10-(H$140-'Indicator Data'!AH82)/(H$140-H$139)*10)),1))</f>
        <v>0</v>
      </c>
      <c r="I80" s="52">
        <f t="shared" si="20"/>
        <v>4</v>
      </c>
      <c r="J80" s="35">
        <f>SUM('Indicator Data'!R82,SUM('Indicator Data'!S82:T82)*1000000)</f>
        <v>8374141967</v>
      </c>
      <c r="K80" s="35">
        <f>J80/'Indicator Data'!BD82</f>
        <v>46.933580939738398</v>
      </c>
      <c r="L80" s="12">
        <f t="shared" si="21"/>
        <v>0.9</v>
      </c>
      <c r="M80" s="12">
        <f>IF('Indicator Data'!U82="No data","x",ROUND(IF('Indicator Data'!U82&gt;M$140,10,IF('Indicator Data'!U82&lt;M$139,0,10-(M$140-'Indicator Data'!U82)/(M$140-M$139)*10)),1))</f>
        <v>0.6</v>
      </c>
      <c r="N80" s="125">
        <f>'Indicator Data'!Q82/'Indicator Data'!BD82*1000000</f>
        <v>136.25320644547992</v>
      </c>
      <c r="O80" s="12">
        <f t="shared" si="22"/>
        <v>10</v>
      </c>
      <c r="P80" s="52">
        <f t="shared" si="23"/>
        <v>3.8</v>
      </c>
      <c r="Q80" s="45">
        <f t="shared" si="24"/>
        <v>4</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3.2</v>
      </c>
      <c r="X80" s="12">
        <f>IF('Indicator Data'!AA82="No data","x",ROUND(IF('Indicator Data'!AA82&gt;X$140,10,IF('Indicator Data'!AA82&lt;X$139,0,10-(X$140-'Indicator Data'!AA82)/(X$140-X$139)*10)),1))</f>
        <v>6</v>
      </c>
      <c r="Y80" s="12">
        <f>IF('Indicator Data'!AF82="No data","x",ROUND(IF('Indicator Data'!AF82&gt;Y$140,10,IF('Indicator Data'!AF82&lt;Y$139,0,10-(Y$140-'Indicator Data'!AF82)/(Y$140-Y$139)*10)),1))</f>
        <v>5.0999999999999996</v>
      </c>
      <c r="Z80" s="129">
        <f>IF('Indicator Data'!AC82="No data","x",'Indicator Data'!AC82/'Indicator Data'!$BB82*100000)</f>
        <v>0</v>
      </c>
      <c r="AA80" s="127">
        <f t="shared" si="28"/>
        <v>0</v>
      </c>
      <c r="AB80" s="129">
        <f>IF('Indicator Data'!AD82="No data","x",'Indicator Data'!AD82/'Indicator Data'!$BB82*100000)</f>
        <v>4.9156323868897625</v>
      </c>
      <c r="AC80" s="127">
        <f t="shared" si="29"/>
        <v>9</v>
      </c>
      <c r="AD80" s="52">
        <f t="shared" si="30"/>
        <v>4.7</v>
      </c>
      <c r="AE80" s="12">
        <f>IF('Indicator Data'!V82="No data","x",ROUND(IF('Indicator Data'!V82&gt;AE$140,10,IF('Indicator Data'!V82&lt;AE$139,0,10-(AE$140-'Indicator Data'!V82)/(AE$140-AE$139)*10)),1))</f>
        <v>7.4</v>
      </c>
      <c r="AF80" s="12">
        <f>IF('Indicator Data'!W82="No data","x",ROUND(IF('Indicator Data'!W82&gt;AF$140,10,IF('Indicator Data'!W82&lt;AF$139,0,10-(AF$140-'Indicator Data'!W82)/(AF$140-AF$139)*10)),1))</f>
        <v>3.1</v>
      </c>
      <c r="AG80" s="52">
        <f t="shared" si="31"/>
        <v>5.3</v>
      </c>
      <c r="AH80" s="12">
        <f>IF('Indicator Data'!AP82="No data","x",ROUND(IF('Indicator Data'!AP82&gt;AH$140,10,IF('Indicator Data'!AP82&lt;AH$139,0,10-(AH$140-'Indicator Data'!AP82)/(AH$140-AH$139)*10)),1))</f>
        <v>0.7</v>
      </c>
      <c r="AI80" s="12">
        <f>IF('Indicator Data'!AQ82="No data","x",ROUND(IF('Indicator Data'!AQ82&gt;AI$140,10,IF('Indicator Data'!AQ82&lt;AI$139,0,10-(AI$140-'Indicator Data'!AQ82)/(AI$140-AI$139)*10)),1))</f>
        <v>0</v>
      </c>
      <c r="AJ80" s="52">
        <f t="shared" si="32"/>
        <v>0.4</v>
      </c>
      <c r="AK80" s="35">
        <f>'Indicator Data'!AK82+'Indicator Data'!AJ82*0.5+'Indicator Data'!AI82*0.25</f>
        <v>64.086663548782028</v>
      </c>
      <c r="AL80" s="42">
        <f>AK80/'Indicator Data'!BB82</f>
        <v>1.3126103287837523E-5</v>
      </c>
      <c r="AM80" s="52">
        <f t="shared" si="33"/>
        <v>0</v>
      </c>
      <c r="AN80" s="42" t="str">
        <f>IF('Indicator Data'!AL82="No data","x",'Indicator Data'!AL82/'Indicator Data'!BB82)</f>
        <v>x</v>
      </c>
      <c r="AO80" s="12" t="str">
        <f t="shared" si="34"/>
        <v>x</v>
      </c>
      <c r="AP80" s="52" t="str">
        <f t="shared" si="35"/>
        <v>x</v>
      </c>
      <c r="AQ80" s="36">
        <f t="shared" si="36"/>
        <v>3</v>
      </c>
      <c r="AR80" s="55">
        <f t="shared" si="37"/>
        <v>1.6</v>
      </c>
      <c r="AU80" s="11">
        <v>3.7</v>
      </c>
    </row>
    <row r="81" spans="1:47" s="11" customFormat="1" x14ac:dyDescent="0.25">
      <c r="A81" s="11" t="s">
        <v>398</v>
      </c>
      <c r="B81" s="30" t="s">
        <v>14</v>
      </c>
      <c r="C81" s="30" t="s">
        <v>526</v>
      </c>
      <c r="D81" s="12">
        <f>ROUND(IF('Indicator Data'!O83="No data",IF((0.1284*LN('Indicator Data'!BA83)-0.4735)&gt;D$140,0,IF((0.1284*LN('Indicator Data'!BA83)-0.4735)&lt;D$139,10,(D$140-(0.1284*LN('Indicator Data'!BA83)-0.4735))/(D$140-D$139)*10)),IF('Indicator Data'!O83&gt;D$140,0,IF('Indicator Data'!O83&lt;D$139,10,(D$140-'Indicator Data'!O83)/(D$140-D$139)*10))),1)</f>
        <v>9.1</v>
      </c>
      <c r="E81" s="12">
        <f>IF('Indicator Data'!P83="No data","x",ROUND(IF('Indicator Data'!P83&gt;E$140,10,IF('Indicator Data'!P83&lt;E$139,0,10-(E$140-'Indicator Data'!P83)/(E$140-E$139)*10)),1))</f>
        <v>10</v>
      </c>
      <c r="F81" s="52">
        <f t="shared" si="19"/>
        <v>9.6</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2</v>
      </c>
      <c r="I81" s="52">
        <f t="shared" si="20"/>
        <v>6</v>
      </c>
      <c r="J81" s="35">
        <f>SUM('Indicator Data'!R83,SUM('Indicator Data'!S83:T83)*1000000)</f>
        <v>8374141967</v>
      </c>
      <c r="K81" s="35">
        <f>J81/'Indicator Data'!BD83</f>
        <v>46.933580939738398</v>
      </c>
      <c r="L81" s="12">
        <f t="shared" si="21"/>
        <v>0.9</v>
      </c>
      <c r="M81" s="12">
        <f>IF('Indicator Data'!U83="No data","x",ROUND(IF('Indicator Data'!U83&gt;M$140,10,IF('Indicator Data'!U83&lt;M$139,0,10-(M$140-'Indicator Data'!U83)/(M$140-M$139)*10)),1))</f>
        <v>0.6</v>
      </c>
      <c r="N81" s="125">
        <f>'Indicator Data'!Q83/'Indicator Data'!BD83*1000000</f>
        <v>136.25320644547992</v>
      </c>
      <c r="O81" s="12">
        <f t="shared" si="22"/>
        <v>10</v>
      </c>
      <c r="P81" s="52">
        <f t="shared" si="23"/>
        <v>3.8</v>
      </c>
      <c r="Q81" s="45">
        <f t="shared" si="24"/>
        <v>7.3</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0.8</v>
      </c>
      <c r="X81" s="12">
        <f>IF('Indicator Data'!AA83="No data","x",ROUND(IF('Indicator Data'!AA83&gt;X$140,10,IF('Indicator Data'!AA83&lt;X$139,0,10-(X$140-'Indicator Data'!AA83)/(X$140-X$139)*10)),1))</f>
        <v>6</v>
      </c>
      <c r="Y81" s="12">
        <f>IF('Indicator Data'!AF83="No data","x",ROUND(IF('Indicator Data'!AF83&gt;Y$140,10,IF('Indicator Data'!AF83&lt;Y$139,0,10-(Y$140-'Indicator Data'!AF83)/(Y$140-Y$139)*10)),1))</f>
        <v>5.0999999999999996</v>
      </c>
      <c r="Z81" s="129">
        <f>IF('Indicator Data'!AC83="No data","x",'Indicator Data'!AC83/'Indicator Data'!$BB83*100000)</f>
        <v>0.58289845162134113</v>
      </c>
      <c r="AA81" s="127">
        <f t="shared" si="28"/>
        <v>4.8</v>
      </c>
      <c r="AB81" s="129">
        <f>IF('Indicator Data'!AD83="No data","x",'Indicator Data'!AD83/'Indicator Data'!$BB83*100000)</f>
        <v>0.52825172178184043</v>
      </c>
      <c r="AC81" s="127">
        <f t="shared" si="29"/>
        <v>5.7</v>
      </c>
      <c r="AD81" s="52">
        <f t="shared" si="30"/>
        <v>4.5</v>
      </c>
      <c r="AE81" s="12">
        <f>IF('Indicator Data'!V83="No data","x",ROUND(IF('Indicator Data'!V83&gt;AE$140,10,IF('Indicator Data'!V83&lt;AE$139,0,10-(AE$140-'Indicator Data'!V83)/(AE$140-AE$139)*10)),1))</f>
        <v>10</v>
      </c>
      <c r="AF81" s="12">
        <f>IF('Indicator Data'!W83="No data","x",ROUND(IF('Indicator Data'!W83&gt;AF$140,10,IF('Indicator Data'!W83&lt;AF$139,0,10-(AF$140-'Indicator Data'!W83)/(AF$140-AF$139)*10)),1))</f>
        <v>8.1</v>
      </c>
      <c r="AG81" s="52">
        <f t="shared" si="31"/>
        <v>9.1</v>
      </c>
      <c r="AH81" s="12">
        <f>IF('Indicator Data'!AP83="No data","x",ROUND(IF('Indicator Data'!AP83&gt;AH$140,10,IF('Indicator Data'!AP83&lt;AH$139,0,10-(AH$140-'Indicator Data'!AP83)/(AH$140-AH$139)*10)),1))</f>
        <v>7.5</v>
      </c>
      <c r="AI81" s="12">
        <f>IF('Indicator Data'!AQ83="No data","x",ROUND(IF('Indicator Data'!AQ83&gt;AI$140,10,IF('Indicator Data'!AQ83&lt;AI$139,0,10-(AI$140-'Indicator Data'!AQ83)/(AI$140-AI$139)*10)),1))</f>
        <v>4.5</v>
      </c>
      <c r="AJ81" s="52">
        <f t="shared" si="32"/>
        <v>6</v>
      </c>
      <c r="AK81" s="35">
        <f>'Indicator Data'!AK83+'Indicator Data'!AJ83*0.5+'Indicator Data'!AI83*0.25</f>
        <v>3055.1345189520744</v>
      </c>
      <c r="AL81" s="42">
        <f>AK81/'Indicator Data'!BB83</f>
        <v>5.5651036893502345E-4</v>
      </c>
      <c r="AM81" s="52">
        <f t="shared" si="33"/>
        <v>0.1</v>
      </c>
      <c r="AN81" s="42">
        <f>IF('Indicator Data'!AL83="No data","x",'Indicator Data'!AL83/'Indicator Data'!BB83)</f>
        <v>3.8683722396798279E-2</v>
      </c>
      <c r="AO81" s="12">
        <f t="shared" si="34"/>
        <v>1.9</v>
      </c>
      <c r="AP81" s="52">
        <f t="shared" si="35"/>
        <v>1.9</v>
      </c>
      <c r="AQ81" s="36">
        <f t="shared" si="36"/>
        <v>5.3</v>
      </c>
      <c r="AR81" s="55">
        <f t="shared" si="37"/>
        <v>3.1</v>
      </c>
      <c r="AU81" s="11">
        <v>6.1</v>
      </c>
    </row>
    <row r="82" spans="1:47" s="11" customFormat="1" x14ac:dyDescent="0.25">
      <c r="A82" s="11" t="s">
        <v>399</v>
      </c>
      <c r="B82" s="30" t="s">
        <v>14</v>
      </c>
      <c r="C82" s="30" t="s">
        <v>527</v>
      </c>
      <c r="D82" s="12">
        <f>ROUND(IF('Indicator Data'!O84="No data",IF((0.1284*LN('Indicator Data'!BA84)-0.4735)&gt;D$140,0,IF((0.1284*LN('Indicator Data'!BA84)-0.4735)&lt;D$139,10,(D$140-(0.1284*LN('Indicator Data'!BA84)-0.4735))/(D$140-D$139)*10)),IF('Indicator Data'!O84&gt;D$140,0,IF('Indicator Data'!O84&lt;D$139,10,(D$140-'Indicator Data'!O84)/(D$140-D$139)*10))),1)</f>
        <v>8.4</v>
      </c>
      <c r="E82" s="12">
        <f>IF('Indicator Data'!P84="No data","x",ROUND(IF('Indicator Data'!P84&gt;E$140,10,IF('Indicator Data'!P84&lt;E$139,0,10-(E$140-'Indicator Data'!P84)/(E$140-E$139)*10)),1))</f>
        <v>5.4</v>
      </c>
      <c r="F82" s="52">
        <f t="shared" si="19"/>
        <v>7.2</v>
      </c>
      <c r="G82" s="12">
        <f>IF('Indicator Data'!AG84="No data","x",ROUND(IF('Indicator Data'!AG84&gt;G$140,10,IF('Indicator Data'!AG84&lt;G$139,0,10-(G$140-'Indicator Data'!AG84)/(G$140-G$139)*10)),1))</f>
        <v>10</v>
      </c>
      <c r="H82" s="12">
        <f>IF('Indicator Data'!AH84="No data","x",ROUND(IF('Indicator Data'!AH84&gt;H$140,10,IF('Indicator Data'!AH84&lt;H$139,0,10-(H$140-'Indicator Data'!AH84)/(H$140-H$139)*10)),1))</f>
        <v>1</v>
      </c>
      <c r="I82" s="52">
        <f t="shared" si="20"/>
        <v>5.5</v>
      </c>
      <c r="J82" s="35">
        <f>SUM('Indicator Data'!R84,SUM('Indicator Data'!S84:T84)*1000000)</f>
        <v>8374141967</v>
      </c>
      <c r="K82" s="35">
        <f>J82/'Indicator Data'!BD84</f>
        <v>46.933580939738398</v>
      </c>
      <c r="L82" s="12">
        <f t="shared" si="21"/>
        <v>0.9</v>
      </c>
      <c r="M82" s="12">
        <f>IF('Indicator Data'!U84="No data","x",ROUND(IF('Indicator Data'!U84&gt;M$140,10,IF('Indicator Data'!U84&lt;M$139,0,10-(M$140-'Indicator Data'!U84)/(M$140-M$139)*10)),1))</f>
        <v>0.6</v>
      </c>
      <c r="N82" s="125">
        <f>'Indicator Data'!Q84/'Indicator Data'!BD84*1000000</f>
        <v>136.25320644547992</v>
      </c>
      <c r="O82" s="12">
        <f t="shared" si="22"/>
        <v>10</v>
      </c>
      <c r="P82" s="52">
        <f t="shared" si="23"/>
        <v>3.8</v>
      </c>
      <c r="Q82" s="45">
        <f t="shared" si="24"/>
        <v>5.9</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2.2000000000000002</v>
      </c>
      <c r="X82" s="12">
        <f>IF('Indicator Data'!AA84="No data","x",ROUND(IF('Indicator Data'!AA84&gt;X$140,10,IF('Indicator Data'!AA84&lt;X$139,0,10-(X$140-'Indicator Data'!AA84)/(X$140-X$139)*10)),1))</f>
        <v>6</v>
      </c>
      <c r="Y82" s="12">
        <f>IF('Indicator Data'!AF84="No data","x",ROUND(IF('Indicator Data'!AF84&gt;Y$140,10,IF('Indicator Data'!AF84&lt;Y$139,0,10-(Y$140-'Indicator Data'!AF84)/(Y$140-Y$139)*10)),1))</f>
        <v>5.0999999999999996</v>
      </c>
      <c r="Z82" s="129">
        <f>IF('Indicator Data'!AC84="No data","x",'Indicator Data'!AC84/'Indicator Data'!$BB84*100000)</f>
        <v>1.8503623604723263</v>
      </c>
      <c r="AA82" s="127">
        <f t="shared" si="28"/>
        <v>6.1</v>
      </c>
      <c r="AB82" s="129">
        <f>IF('Indicator Data'!AD84="No data","x",'Indicator Data'!AD84/'Indicator Data'!$BB84*100000)</f>
        <v>0.12939596926379904</v>
      </c>
      <c r="AC82" s="127">
        <f t="shared" si="29"/>
        <v>3.7</v>
      </c>
      <c r="AD82" s="52">
        <f t="shared" si="30"/>
        <v>4.5999999999999996</v>
      </c>
      <c r="AE82" s="12">
        <f>IF('Indicator Data'!V84="No data","x",ROUND(IF('Indicator Data'!V84&gt;AE$140,10,IF('Indicator Data'!V84&lt;AE$139,0,10-(AE$140-'Indicator Data'!V84)/(AE$140-AE$139)*10)),1))</f>
        <v>6.3</v>
      </c>
      <c r="AF82" s="12">
        <f>IF('Indicator Data'!W84="No data","x",ROUND(IF('Indicator Data'!W84&gt;AF$140,10,IF('Indicator Data'!W84&lt;AF$139,0,10-(AF$140-'Indicator Data'!W84)/(AF$140-AF$139)*10)),1))</f>
        <v>4.9000000000000004</v>
      </c>
      <c r="AG82" s="52">
        <f t="shared" si="31"/>
        <v>5.6</v>
      </c>
      <c r="AH82" s="12">
        <f>IF('Indicator Data'!AP84="No data","x",ROUND(IF('Indicator Data'!AP84&gt;AH$140,10,IF('Indicator Data'!AP84&lt;AH$139,0,10-(AH$140-'Indicator Data'!AP84)/(AH$140-AH$139)*10)),1))</f>
        <v>1.4</v>
      </c>
      <c r="AI82" s="12">
        <f>IF('Indicator Data'!AQ84="No data","x",ROUND(IF('Indicator Data'!AQ84&gt;AI$140,10,IF('Indicator Data'!AQ84&lt;AI$139,0,10-(AI$140-'Indicator Data'!AQ84)/(AI$140-AI$139)*10)),1))</f>
        <v>2.9</v>
      </c>
      <c r="AJ82" s="52">
        <f t="shared" si="32"/>
        <v>2.2000000000000002</v>
      </c>
      <c r="AK82" s="35">
        <f>'Indicator Data'!AK84+'Indicator Data'!AJ84*0.5+'Indicator Data'!AI84*0.25</f>
        <v>54.485219354942117</v>
      </c>
      <c r="AL82" s="42">
        <f>AK82/'Indicator Data'!BB84</f>
        <v>7.050167768983439E-6</v>
      </c>
      <c r="AM82" s="52">
        <f t="shared" si="33"/>
        <v>0</v>
      </c>
      <c r="AN82" s="42">
        <f>IF('Indicator Data'!AL84="No data","x",'Indicator Data'!AL84/'Indicator Data'!BB84)</f>
        <v>1.2157287011646672E-2</v>
      </c>
      <c r="AO82" s="12">
        <f t="shared" si="34"/>
        <v>0.6</v>
      </c>
      <c r="AP82" s="52">
        <f t="shared" si="35"/>
        <v>0.6</v>
      </c>
      <c r="AQ82" s="36">
        <f t="shared" si="36"/>
        <v>2.9</v>
      </c>
      <c r="AR82" s="55">
        <f t="shared" si="37"/>
        <v>1.6</v>
      </c>
      <c r="AU82" s="11">
        <v>5.4</v>
      </c>
    </row>
    <row r="83" spans="1:47" s="11" customFormat="1" x14ac:dyDescent="0.25">
      <c r="A83" s="11" t="s">
        <v>401</v>
      </c>
      <c r="B83" s="30" t="s">
        <v>14</v>
      </c>
      <c r="C83" s="30" t="s">
        <v>529</v>
      </c>
      <c r="D83" s="12">
        <f>ROUND(IF('Indicator Data'!O85="No data",IF((0.1284*LN('Indicator Data'!BA85)-0.4735)&gt;D$140,0,IF((0.1284*LN('Indicator Data'!BA85)-0.4735)&lt;D$139,10,(D$140-(0.1284*LN('Indicator Data'!BA85)-0.4735))/(D$140-D$139)*10)),IF('Indicator Data'!O85&gt;D$140,0,IF('Indicator Data'!O85&lt;D$139,10,(D$140-'Indicator Data'!O85)/(D$140-D$139)*10))),1)</f>
        <v>9.1</v>
      </c>
      <c r="E83" s="12">
        <f>IF('Indicator Data'!P85="No data","x",ROUND(IF('Indicator Data'!P85&gt;E$140,10,IF('Indicator Data'!P85&lt;E$139,0,10-(E$140-'Indicator Data'!P85)/(E$140-E$139)*10)),1))</f>
        <v>7.8</v>
      </c>
      <c r="F83" s="52">
        <f t="shared" si="19"/>
        <v>8.5</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5.3</v>
      </c>
      <c r="I83" s="52">
        <f t="shared" si="20"/>
        <v>7.7</v>
      </c>
      <c r="J83" s="35">
        <f>SUM('Indicator Data'!R85,SUM('Indicator Data'!S85:T85)*1000000)</f>
        <v>8374141967</v>
      </c>
      <c r="K83" s="35">
        <f>J83/'Indicator Data'!BD85</f>
        <v>46.933580939738398</v>
      </c>
      <c r="L83" s="12">
        <f t="shared" si="21"/>
        <v>0.9</v>
      </c>
      <c r="M83" s="12">
        <f>IF('Indicator Data'!U85="No data","x",ROUND(IF('Indicator Data'!U85&gt;M$140,10,IF('Indicator Data'!U85&lt;M$139,0,10-(M$140-'Indicator Data'!U85)/(M$140-M$139)*10)),1))</f>
        <v>0.6</v>
      </c>
      <c r="N83" s="125">
        <f>'Indicator Data'!Q85/'Indicator Data'!BD85*1000000</f>
        <v>136.25320644547992</v>
      </c>
      <c r="O83" s="12">
        <f t="shared" si="22"/>
        <v>10</v>
      </c>
      <c r="P83" s="52">
        <f t="shared" si="23"/>
        <v>3.8</v>
      </c>
      <c r="Q83" s="45">
        <f t="shared" si="24"/>
        <v>7.1</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2</v>
      </c>
      <c r="X83" s="12">
        <f>IF('Indicator Data'!AA85="No data","x",ROUND(IF('Indicator Data'!AA85&gt;X$140,10,IF('Indicator Data'!AA85&lt;X$139,0,10-(X$140-'Indicator Data'!AA85)/(X$140-X$139)*10)),1))</f>
        <v>6</v>
      </c>
      <c r="Y83" s="12">
        <f>IF('Indicator Data'!AF85="No data","x",ROUND(IF('Indicator Data'!AF85&gt;Y$140,10,IF('Indicator Data'!AF85&lt;Y$139,0,10-(Y$140-'Indicator Data'!AF85)/(Y$140-Y$139)*10)),1))</f>
        <v>5.0999999999999996</v>
      </c>
      <c r="Z83" s="129">
        <f>IF('Indicator Data'!AC85="No data","x",'Indicator Data'!AC85/'Indicator Data'!$BB85*100000)</f>
        <v>12.58806901992844</v>
      </c>
      <c r="AA83" s="127">
        <f t="shared" si="28"/>
        <v>8.4</v>
      </c>
      <c r="AB83" s="129">
        <f>IF('Indicator Data'!AD85="No data","x",'Indicator Data'!AD85/'Indicator Data'!$BB85*100000)</f>
        <v>0.60257641865886957</v>
      </c>
      <c r="AC83" s="127">
        <f t="shared" si="29"/>
        <v>5.9</v>
      </c>
      <c r="AD83" s="52">
        <f t="shared" si="30"/>
        <v>5.5</v>
      </c>
      <c r="AE83" s="12">
        <f>IF('Indicator Data'!V85="No data","x",ROUND(IF('Indicator Data'!V85&gt;AE$140,10,IF('Indicator Data'!V85&lt;AE$139,0,10-(AE$140-'Indicator Data'!V85)/(AE$140-AE$139)*10)),1))</f>
        <v>10</v>
      </c>
      <c r="AF83" s="12">
        <f>IF('Indicator Data'!W85="No data","x",ROUND(IF('Indicator Data'!W85&gt;AF$140,10,IF('Indicator Data'!W85&lt;AF$139,0,10-(AF$140-'Indicator Data'!W85)/(AF$140-AF$139)*10)),1))</f>
        <v>6</v>
      </c>
      <c r="AG83" s="52">
        <f t="shared" si="31"/>
        <v>8</v>
      </c>
      <c r="AH83" s="12">
        <f>IF('Indicator Data'!AP85="No data","x",ROUND(IF('Indicator Data'!AP85&gt;AH$140,10,IF('Indicator Data'!AP85&lt;AH$139,0,10-(AH$140-'Indicator Data'!AP85)/(AH$140-AH$139)*10)),1))</f>
        <v>1.8</v>
      </c>
      <c r="AI83" s="12">
        <f>IF('Indicator Data'!AQ85="No data","x",ROUND(IF('Indicator Data'!AQ85&gt;AI$140,10,IF('Indicator Data'!AQ85&lt;AI$139,0,10-(AI$140-'Indicator Data'!AQ85)/(AI$140-AI$139)*10)),1))</f>
        <v>2.9</v>
      </c>
      <c r="AJ83" s="52">
        <f t="shared" si="32"/>
        <v>2.4</v>
      </c>
      <c r="AK83" s="35">
        <f>'Indicator Data'!AK85+'Indicator Data'!AJ85*0.5+'Indicator Data'!AI85*0.25</f>
        <v>146.6205533593085</v>
      </c>
      <c r="AL83" s="42">
        <f>AK83/'Indicator Data'!BB85</f>
        <v>1.2102751773292303E-5</v>
      </c>
      <c r="AM83" s="52">
        <f t="shared" si="33"/>
        <v>0</v>
      </c>
      <c r="AN83" s="42">
        <f>IF('Indicator Data'!AL85="No data","x",'Indicator Data'!AL85/'Indicator Data'!BB85)</f>
        <v>3.7363874272512795E-2</v>
      </c>
      <c r="AO83" s="12">
        <f t="shared" si="34"/>
        <v>1.9</v>
      </c>
      <c r="AP83" s="52">
        <f t="shared" si="35"/>
        <v>1.9</v>
      </c>
      <c r="AQ83" s="36">
        <f t="shared" si="36"/>
        <v>4.2</v>
      </c>
      <c r="AR83" s="55">
        <f t="shared" si="37"/>
        <v>2.2999999999999998</v>
      </c>
      <c r="AU83" s="11">
        <v>4.4000000000000004</v>
      </c>
    </row>
    <row r="84" spans="1:47" s="11" customFormat="1" x14ac:dyDescent="0.25">
      <c r="A84" s="11" t="s">
        <v>403</v>
      </c>
      <c r="B84" s="30" t="s">
        <v>14</v>
      </c>
      <c r="C84" s="30" t="s">
        <v>531</v>
      </c>
      <c r="D84" s="12">
        <f>ROUND(IF('Indicator Data'!O86="No data",IF((0.1284*LN('Indicator Data'!BA86)-0.4735)&gt;D$140,0,IF((0.1284*LN('Indicator Data'!BA86)-0.4735)&lt;D$139,10,(D$140-(0.1284*LN('Indicator Data'!BA86)-0.4735))/(D$140-D$139)*10)),IF('Indicator Data'!O86&gt;D$140,0,IF('Indicator Data'!O86&lt;D$139,10,(D$140-'Indicator Data'!O86)/(D$140-D$139)*10))),1)</f>
        <v>10</v>
      </c>
      <c r="E84" s="12">
        <f>IF('Indicator Data'!P86="No data","x",ROUND(IF('Indicator Data'!P86&gt;E$140,10,IF('Indicator Data'!P86&lt;E$139,0,10-(E$140-'Indicator Data'!P86)/(E$140-E$139)*10)),1))</f>
        <v>9.1</v>
      </c>
      <c r="F84" s="52">
        <f t="shared" si="19"/>
        <v>9.6</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3.8</v>
      </c>
      <c r="I84" s="52">
        <f t="shared" si="20"/>
        <v>6.9</v>
      </c>
      <c r="J84" s="35">
        <f>SUM('Indicator Data'!R86,SUM('Indicator Data'!S86:T86)*1000000)</f>
        <v>8374141967</v>
      </c>
      <c r="K84" s="35">
        <f>J84/'Indicator Data'!BD86</f>
        <v>46.933580939738398</v>
      </c>
      <c r="L84" s="12">
        <f t="shared" si="21"/>
        <v>0.9</v>
      </c>
      <c r="M84" s="12">
        <f>IF('Indicator Data'!U86="No data","x",ROUND(IF('Indicator Data'!U86&gt;M$140,10,IF('Indicator Data'!U86&lt;M$139,0,10-(M$140-'Indicator Data'!U86)/(M$140-M$139)*10)),1))</f>
        <v>0.6</v>
      </c>
      <c r="N84" s="125">
        <f>'Indicator Data'!Q86/'Indicator Data'!BD86*1000000</f>
        <v>136.25320644547992</v>
      </c>
      <c r="O84" s="12">
        <f t="shared" si="22"/>
        <v>10</v>
      </c>
      <c r="P84" s="52">
        <f t="shared" si="23"/>
        <v>3.8</v>
      </c>
      <c r="Q84" s="45">
        <f t="shared" si="24"/>
        <v>7.5</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1.4</v>
      </c>
      <c r="X84" s="12">
        <f>IF('Indicator Data'!AA86="No data","x",ROUND(IF('Indicator Data'!AA86&gt;X$140,10,IF('Indicator Data'!AA86&lt;X$139,0,10-(X$140-'Indicator Data'!AA86)/(X$140-X$139)*10)),1))</f>
        <v>6</v>
      </c>
      <c r="Y84" s="12">
        <f>IF('Indicator Data'!AF86="No data","x",ROUND(IF('Indicator Data'!AF86&gt;Y$140,10,IF('Indicator Data'!AF86&lt;Y$139,0,10-(Y$140-'Indicator Data'!AF86)/(Y$140-Y$139)*10)),1))</f>
        <v>5.0999999999999996</v>
      </c>
      <c r="Z84" s="129">
        <f>IF('Indicator Data'!AC86="No data","x",'Indicator Data'!AC86/'Indicator Data'!$BB86*100000)</f>
        <v>58.184793260530689</v>
      </c>
      <c r="AA84" s="127">
        <f t="shared" si="28"/>
        <v>10</v>
      </c>
      <c r="AB84" s="129">
        <f>IF('Indicator Data'!AD86="No data","x",'Indicator Data'!AD86/'Indicator Data'!$BB86*100000)</f>
        <v>0.60238374199137656</v>
      </c>
      <c r="AC84" s="127">
        <f t="shared" si="29"/>
        <v>5.9</v>
      </c>
      <c r="AD84" s="52">
        <f t="shared" si="30"/>
        <v>5.7</v>
      </c>
      <c r="AE84" s="12">
        <f>IF('Indicator Data'!V86="No data","x",ROUND(IF('Indicator Data'!V86&gt;AE$140,10,IF('Indicator Data'!V86&lt;AE$139,0,10-(AE$140-'Indicator Data'!V86)/(AE$140-AE$139)*10)),1))</f>
        <v>10</v>
      </c>
      <c r="AF84" s="12">
        <f>IF('Indicator Data'!W86="No data","x",ROUND(IF('Indicator Data'!W86&gt;AF$140,10,IF('Indicator Data'!W86&lt;AF$139,0,10-(AF$140-'Indicator Data'!W86)/(AF$140-AF$139)*10)),1))</f>
        <v>7</v>
      </c>
      <c r="AG84" s="52">
        <f t="shared" si="31"/>
        <v>8.5</v>
      </c>
      <c r="AH84" s="12">
        <f>IF('Indicator Data'!AP86="No data","x",ROUND(IF('Indicator Data'!AP86&gt;AH$140,10,IF('Indicator Data'!AP86&lt;AH$139,0,10-(AH$140-'Indicator Data'!AP86)/(AH$140-AH$139)*10)),1))</f>
        <v>0.7</v>
      </c>
      <c r="AI84" s="12">
        <f>IF('Indicator Data'!AQ86="No data","x",ROUND(IF('Indicator Data'!AQ86&gt;AI$140,10,IF('Indicator Data'!AQ86&lt;AI$139,0,10-(AI$140-'Indicator Data'!AQ86)/(AI$140-AI$139)*10)),1))</f>
        <v>3.5</v>
      </c>
      <c r="AJ84" s="52">
        <f t="shared" si="32"/>
        <v>2.1</v>
      </c>
      <c r="AK84" s="35">
        <f>'Indicator Data'!AK86+'Indicator Data'!AJ86*0.5+'Indicator Data'!AI86*0.25</f>
        <v>3278.3398714650302</v>
      </c>
      <c r="AL84" s="42">
        <f>AK84/'Indicator Data'!BB86</f>
        <v>4.4882241802105308E-4</v>
      </c>
      <c r="AM84" s="52">
        <f t="shared" si="33"/>
        <v>0</v>
      </c>
      <c r="AN84" s="42">
        <f>IF('Indicator Data'!AL86="No data","x",'Indicator Data'!AL86/'Indicator Data'!BB86)</f>
        <v>2.0568774836350136E-2</v>
      </c>
      <c r="AO84" s="12">
        <f t="shared" si="34"/>
        <v>1</v>
      </c>
      <c r="AP84" s="52">
        <f t="shared" si="35"/>
        <v>1</v>
      </c>
      <c r="AQ84" s="36">
        <f t="shared" si="36"/>
        <v>4.3</v>
      </c>
      <c r="AR84" s="55">
        <f t="shared" si="37"/>
        <v>2.4</v>
      </c>
      <c r="AU84" s="11">
        <v>4.7</v>
      </c>
    </row>
    <row r="85" spans="1:47" s="11" customFormat="1" x14ac:dyDescent="0.25">
      <c r="A85" s="11" t="s">
        <v>400</v>
      </c>
      <c r="B85" s="30" t="s">
        <v>14</v>
      </c>
      <c r="C85" s="30" t="s">
        <v>528</v>
      </c>
      <c r="D85" s="12">
        <f>ROUND(IF('Indicator Data'!O87="No data",IF((0.1284*LN('Indicator Data'!BA87)-0.4735)&gt;D$140,0,IF((0.1284*LN('Indicator Data'!BA87)-0.4735)&lt;D$139,10,(D$140-(0.1284*LN('Indicator Data'!BA87)-0.4735))/(D$140-D$139)*10)),IF('Indicator Data'!O87&gt;D$140,0,IF('Indicator Data'!O87&lt;D$139,10,(D$140-'Indicator Data'!O87)/(D$140-D$139)*10))),1)</f>
        <v>8.6999999999999993</v>
      </c>
      <c r="E85" s="12">
        <f>IF('Indicator Data'!P87="No data","x",ROUND(IF('Indicator Data'!P87&gt;E$140,10,IF('Indicator Data'!P87&lt;E$139,0,10-(E$140-'Indicator Data'!P87)/(E$140-E$139)*10)),1))</f>
        <v>9.8000000000000007</v>
      </c>
      <c r="F85" s="52">
        <f t="shared" si="19"/>
        <v>9.3000000000000007</v>
      </c>
      <c r="G85" s="12">
        <f>IF('Indicator Data'!AG87="No data","x",ROUND(IF('Indicator Data'!AG87&gt;G$140,10,IF('Indicator Data'!AG87&lt;G$139,0,10-(G$140-'Indicator Data'!AG87)/(G$140-G$139)*10)),1))</f>
        <v>10</v>
      </c>
      <c r="H85" s="12">
        <f>IF('Indicator Data'!AH87="No data","x",ROUND(IF('Indicator Data'!AH87&gt;H$140,10,IF('Indicator Data'!AH87&lt;H$139,0,10-(H$140-'Indicator Data'!AH87)/(H$140-H$139)*10)),1))</f>
        <v>4.5</v>
      </c>
      <c r="I85" s="52">
        <f t="shared" si="20"/>
        <v>7.3</v>
      </c>
      <c r="J85" s="35">
        <f>SUM('Indicator Data'!R87,SUM('Indicator Data'!S87:T87)*1000000)</f>
        <v>8374141967</v>
      </c>
      <c r="K85" s="35">
        <f>J85/'Indicator Data'!BD87</f>
        <v>46.933580939738398</v>
      </c>
      <c r="L85" s="12">
        <f t="shared" si="21"/>
        <v>0.9</v>
      </c>
      <c r="M85" s="12">
        <f>IF('Indicator Data'!U87="No data","x",ROUND(IF('Indicator Data'!U87&gt;M$140,10,IF('Indicator Data'!U87&lt;M$139,0,10-(M$140-'Indicator Data'!U87)/(M$140-M$139)*10)),1))</f>
        <v>0.6</v>
      </c>
      <c r="N85" s="125">
        <f>'Indicator Data'!Q87/'Indicator Data'!BD87*1000000</f>
        <v>136.25320644547992</v>
      </c>
      <c r="O85" s="12">
        <f t="shared" si="22"/>
        <v>10</v>
      </c>
      <c r="P85" s="52">
        <f t="shared" si="23"/>
        <v>3.8</v>
      </c>
      <c r="Q85" s="45">
        <f t="shared" si="24"/>
        <v>7.4</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1.6</v>
      </c>
      <c r="X85" s="12">
        <f>IF('Indicator Data'!AA87="No data","x",ROUND(IF('Indicator Data'!AA87&gt;X$140,10,IF('Indicator Data'!AA87&lt;X$139,0,10-(X$140-'Indicator Data'!AA87)/(X$140-X$139)*10)),1))</f>
        <v>6</v>
      </c>
      <c r="Y85" s="12">
        <f>IF('Indicator Data'!AF87="No data","x",ROUND(IF('Indicator Data'!AF87&gt;Y$140,10,IF('Indicator Data'!AF87&lt;Y$139,0,10-(Y$140-'Indicator Data'!AF87)/(Y$140-Y$139)*10)),1))</f>
        <v>5.0999999999999996</v>
      </c>
      <c r="Z85" s="129">
        <f>IF('Indicator Data'!AC87="No data","x",'Indicator Data'!AC87/'Indicator Data'!$BB87*100000)</f>
        <v>4.944404963001829</v>
      </c>
      <c r="AA85" s="127">
        <f t="shared" si="28"/>
        <v>7.3</v>
      </c>
      <c r="AB85" s="129">
        <f>IF('Indicator Data'!AD87="No data","x",'Indicator Data'!AD87/'Indicator Data'!$BB87*100000)</f>
        <v>2.0909175216674405</v>
      </c>
      <c r="AC85" s="127">
        <f t="shared" si="29"/>
        <v>7.7</v>
      </c>
      <c r="AD85" s="52">
        <f t="shared" si="30"/>
        <v>5.5</v>
      </c>
      <c r="AE85" s="12">
        <f>IF('Indicator Data'!V87="No data","x",ROUND(IF('Indicator Data'!V87&gt;AE$140,10,IF('Indicator Data'!V87&lt;AE$139,0,10-(AE$140-'Indicator Data'!V87)/(AE$140-AE$139)*10)),1))</f>
        <v>10</v>
      </c>
      <c r="AF85" s="12">
        <f>IF('Indicator Data'!W87="No data","x",ROUND(IF('Indicator Data'!W87&gt;AF$140,10,IF('Indicator Data'!W87&lt;AF$139,0,10-(AF$140-'Indicator Data'!W87)/(AF$140-AF$139)*10)),1))</f>
        <v>7.3</v>
      </c>
      <c r="AG85" s="52">
        <f t="shared" si="31"/>
        <v>8.6999999999999993</v>
      </c>
      <c r="AH85" s="12">
        <f>IF('Indicator Data'!AP87="No data","x",ROUND(IF('Indicator Data'!AP87&gt;AH$140,10,IF('Indicator Data'!AP87&lt;AH$139,0,10-(AH$140-'Indicator Data'!AP87)/(AH$140-AH$139)*10)),1))</f>
        <v>2.4</v>
      </c>
      <c r="AI85" s="12">
        <f>IF('Indicator Data'!AQ87="No data","x",ROUND(IF('Indicator Data'!AQ87&gt;AI$140,10,IF('Indicator Data'!AQ87&lt;AI$139,0,10-(AI$140-'Indicator Data'!AQ87)/(AI$140-AI$139)*10)),1))</f>
        <v>3.1</v>
      </c>
      <c r="AJ85" s="52">
        <f t="shared" si="32"/>
        <v>2.8</v>
      </c>
      <c r="AK85" s="35">
        <f>'Indicator Data'!AK87+'Indicator Data'!AJ87*0.5+'Indicator Data'!AI87*0.25</f>
        <v>55.433882630193267</v>
      </c>
      <c r="AL85" s="42">
        <f>AK85/'Indicator Data'!BB87</f>
        <v>1.3636197233591467E-5</v>
      </c>
      <c r="AM85" s="52">
        <f t="shared" si="33"/>
        <v>0</v>
      </c>
      <c r="AN85" s="42">
        <f>IF('Indicator Data'!AL87="No data","x",'Indicator Data'!AL87/'Indicator Data'!BB87)</f>
        <v>2.4870320065354702E-2</v>
      </c>
      <c r="AO85" s="12">
        <f t="shared" si="34"/>
        <v>1.2</v>
      </c>
      <c r="AP85" s="52">
        <f t="shared" si="35"/>
        <v>1.2</v>
      </c>
      <c r="AQ85" s="36">
        <f t="shared" si="36"/>
        <v>4.5</v>
      </c>
      <c r="AR85" s="55">
        <f t="shared" si="37"/>
        <v>2.5</v>
      </c>
      <c r="AU85" s="11">
        <v>5.4</v>
      </c>
    </row>
    <row r="86" spans="1:47" s="11" customFormat="1" x14ac:dyDescent="0.25">
      <c r="A86" s="11" t="s">
        <v>402</v>
      </c>
      <c r="B86" s="30" t="s">
        <v>14</v>
      </c>
      <c r="C86" s="30" t="s">
        <v>530</v>
      </c>
      <c r="D86" s="12">
        <f>ROUND(IF('Indicator Data'!O88="No data",IF((0.1284*LN('Indicator Data'!BA88)-0.4735)&gt;D$140,0,IF((0.1284*LN('Indicator Data'!BA88)-0.4735)&lt;D$139,10,(D$140-(0.1284*LN('Indicator Data'!BA88)-0.4735))/(D$140-D$139)*10)),IF('Indicator Data'!O88&gt;D$140,0,IF('Indicator Data'!O88&lt;D$139,10,(D$140-'Indicator Data'!O88)/(D$140-D$139)*10))),1)</f>
        <v>7.7</v>
      </c>
      <c r="E86" s="12">
        <f>IF('Indicator Data'!P88="No data","x",ROUND(IF('Indicator Data'!P88&gt;E$140,10,IF('Indicator Data'!P88&lt;E$139,0,10-(E$140-'Indicator Data'!P88)/(E$140-E$139)*10)),1))</f>
        <v>1.9</v>
      </c>
      <c r="F86" s="52">
        <f t="shared" si="19"/>
        <v>5.5</v>
      </c>
      <c r="G86" s="12">
        <f>IF('Indicator Data'!AG88="No data","x",ROUND(IF('Indicator Data'!AG88&gt;G$140,10,IF('Indicator Data'!AG88&lt;G$139,0,10-(G$140-'Indicator Data'!AG88)/(G$140-G$139)*10)),1))</f>
        <v>10</v>
      </c>
      <c r="H86" s="12">
        <f>IF('Indicator Data'!AH88="No data","x",ROUND(IF('Indicator Data'!AH88&gt;H$140,10,IF('Indicator Data'!AH88&lt;H$139,0,10-(H$140-'Indicator Data'!AH88)/(H$140-H$139)*10)),1))</f>
        <v>2.2999999999999998</v>
      </c>
      <c r="I86" s="52">
        <f t="shared" si="20"/>
        <v>6.2</v>
      </c>
      <c r="J86" s="35">
        <f>SUM('Indicator Data'!R88,SUM('Indicator Data'!S88:T88)*1000000)</f>
        <v>8374141967</v>
      </c>
      <c r="K86" s="35">
        <f>J86/'Indicator Data'!BD88</f>
        <v>46.933580939738398</v>
      </c>
      <c r="L86" s="12">
        <f t="shared" si="21"/>
        <v>0.9</v>
      </c>
      <c r="M86" s="12">
        <f>IF('Indicator Data'!U88="No data","x",ROUND(IF('Indicator Data'!U88&gt;M$140,10,IF('Indicator Data'!U88&lt;M$139,0,10-(M$140-'Indicator Data'!U88)/(M$140-M$139)*10)),1))</f>
        <v>0.6</v>
      </c>
      <c r="N86" s="125">
        <f>'Indicator Data'!Q88/'Indicator Data'!BD88*1000000</f>
        <v>136.25320644547992</v>
      </c>
      <c r="O86" s="12">
        <f t="shared" si="22"/>
        <v>10</v>
      </c>
      <c r="P86" s="52">
        <f t="shared" si="23"/>
        <v>3.8</v>
      </c>
      <c r="Q86" s="45">
        <f t="shared" si="24"/>
        <v>5.3</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2.2000000000000002</v>
      </c>
      <c r="X86" s="12">
        <f>IF('Indicator Data'!AA88="No data","x",ROUND(IF('Indicator Data'!AA88&gt;X$140,10,IF('Indicator Data'!AA88&lt;X$139,0,10-(X$140-'Indicator Data'!AA88)/(X$140-X$139)*10)),1))</f>
        <v>6</v>
      </c>
      <c r="Y86" s="12">
        <f>IF('Indicator Data'!AF88="No data","x",ROUND(IF('Indicator Data'!AF88&gt;Y$140,10,IF('Indicator Data'!AF88&lt;Y$139,0,10-(Y$140-'Indicator Data'!AF88)/(Y$140-Y$139)*10)),1))</f>
        <v>5.0999999999999996</v>
      </c>
      <c r="Z86" s="129">
        <f>IF('Indicator Data'!AC88="No data","x",'Indicator Data'!AC88/'Indicator Data'!$BB88*100000)</f>
        <v>4.7988375295968305E-2</v>
      </c>
      <c r="AA86" s="127">
        <f t="shared" si="28"/>
        <v>1.8</v>
      </c>
      <c r="AB86" s="129">
        <f>IF('Indicator Data'!AD88="No data","x",'Indicator Data'!AD88/'Indicator Data'!$BB88*100000)</f>
        <v>1.1277268194552552</v>
      </c>
      <c r="AC86" s="127">
        <f t="shared" si="29"/>
        <v>6.8</v>
      </c>
      <c r="AD86" s="52">
        <f t="shared" si="30"/>
        <v>4.4000000000000004</v>
      </c>
      <c r="AE86" s="12">
        <f>IF('Indicator Data'!V88="No data","x",ROUND(IF('Indicator Data'!V88&gt;AE$140,10,IF('Indicator Data'!V88&lt;AE$139,0,10-(AE$140-'Indicator Data'!V88)/(AE$140-AE$139)*10)),1))</f>
        <v>5.8</v>
      </c>
      <c r="AF86" s="12">
        <f>IF('Indicator Data'!W88="No data","x",ROUND(IF('Indicator Data'!W88&gt;AF$140,10,IF('Indicator Data'!W88&lt;AF$139,0,10-(AF$140-'Indicator Data'!W88)/(AF$140-AF$139)*10)),1))</f>
        <v>2.4</v>
      </c>
      <c r="AG86" s="52">
        <f t="shared" si="31"/>
        <v>4.0999999999999996</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409306.07328521449</v>
      </c>
      <c r="AL86" s="42">
        <f>AK86/'Indicator Data'!BB88</f>
        <v>9.8209667278649895E-2</v>
      </c>
      <c r="AM86" s="52">
        <f t="shared" si="33"/>
        <v>9.8000000000000007</v>
      </c>
      <c r="AN86" s="42" t="str">
        <f>IF('Indicator Data'!AL88="No data","x",'Indicator Data'!AL88/'Indicator Data'!BB88)</f>
        <v>x</v>
      </c>
      <c r="AO86" s="12" t="str">
        <f t="shared" si="34"/>
        <v>x</v>
      </c>
      <c r="AP86" s="52" t="str">
        <f t="shared" si="35"/>
        <v>x</v>
      </c>
      <c r="AQ86" s="36">
        <f t="shared" si="36"/>
        <v>6</v>
      </c>
      <c r="AR86" s="55">
        <f t="shared" si="37"/>
        <v>3.6</v>
      </c>
      <c r="AU86" s="11">
        <v>3.3</v>
      </c>
    </row>
    <row r="87" spans="1:47" s="11" customFormat="1" x14ac:dyDescent="0.25">
      <c r="A87" s="11" t="s">
        <v>404</v>
      </c>
      <c r="B87" s="30" t="s">
        <v>14</v>
      </c>
      <c r="C87" s="30" t="s">
        <v>532</v>
      </c>
      <c r="D87" s="12">
        <f>ROUND(IF('Indicator Data'!O89="No data",IF((0.1284*LN('Indicator Data'!BA89)-0.4735)&gt;D$140,0,IF((0.1284*LN('Indicator Data'!BA89)-0.4735)&lt;D$139,10,(D$140-(0.1284*LN('Indicator Data'!BA89)-0.4735))/(D$140-D$139)*10)),IF('Indicator Data'!O89&gt;D$140,0,IF('Indicator Data'!O89&lt;D$139,10,(D$140-'Indicator Data'!O89)/(D$140-D$139)*10))),1)</f>
        <v>6.8</v>
      </c>
      <c r="E87" s="12">
        <f>IF('Indicator Data'!P89="No data","x",ROUND(IF('Indicator Data'!P89&gt;E$140,10,IF('Indicator Data'!P89&lt;E$139,0,10-(E$140-'Indicator Data'!P89)/(E$140-E$139)*10)),1))</f>
        <v>2.1</v>
      </c>
      <c r="F87" s="52">
        <f t="shared" si="19"/>
        <v>4.9000000000000004</v>
      </c>
      <c r="G87" s="12">
        <f>IF('Indicator Data'!AG89="No data","x",ROUND(IF('Indicator Data'!AG89&gt;G$140,10,IF('Indicator Data'!AG89&lt;G$139,0,10-(G$140-'Indicator Data'!AG89)/(G$140-G$139)*10)),1))</f>
        <v>8</v>
      </c>
      <c r="H87" s="12">
        <f>IF('Indicator Data'!AH89="No data","x",ROUND(IF('Indicator Data'!AH89&gt;H$140,10,IF('Indicator Data'!AH89&lt;H$139,0,10-(H$140-'Indicator Data'!AH89)/(H$140-H$139)*10)),1))</f>
        <v>2.5</v>
      </c>
      <c r="I87" s="52">
        <f t="shared" si="20"/>
        <v>5.3</v>
      </c>
      <c r="J87" s="35">
        <f>SUM('Indicator Data'!R89,SUM('Indicator Data'!S89:T89)*1000000)</f>
        <v>8374141967</v>
      </c>
      <c r="K87" s="35">
        <f>J87/'Indicator Data'!BD89</f>
        <v>46.933580939738398</v>
      </c>
      <c r="L87" s="12">
        <f t="shared" si="21"/>
        <v>0.9</v>
      </c>
      <c r="M87" s="12">
        <f>IF('Indicator Data'!U89="No data","x",ROUND(IF('Indicator Data'!U89&gt;M$140,10,IF('Indicator Data'!U89&lt;M$139,0,10-(M$140-'Indicator Data'!U89)/(M$140-M$139)*10)),1))</f>
        <v>0.6</v>
      </c>
      <c r="N87" s="125">
        <f>'Indicator Data'!Q89/'Indicator Data'!BD89*1000000</f>
        <v>136.25320644547992</v>
      </c>
      <c r="O87" s="12">
        <f t="shared" si="22"/>
        <v>10</v>
      </c>
      <c r="P87" s="52">
        <f t="shared" si="23"/>
        <v>3.8</v>
      </c>
      <c r="Q87" s="45">
        <f t="shared" si="24"/>
        <v>4.7</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2</v>
      </c>
      <c r="X87" s="12">
        <f>IF('Indicator Data'!AA89="No data","x",ROUND(IF('Indicator Data'!AA89&gt;X$140,10,IF('Indicator Data'!AA89&lt;X$139,0,10-(X$140-'Indicator Data'!AA89)/(X$140-X$139)*10)),1))</f>
        <v>6</v>
      </c>
      <c r="Y87" s="12">
        <f>IF('Indicator Data'!AF89="No data","x",ROUND(IF('Indicator Data'!AF89&gt;Y$140,10,IF('Indicator Data'!AF89&lt;Y$139,0,10-(Y$140-'Indicator Data'!AF89)/(Y$140-Y$139)*10)),1))</f>
        <v>5.0999999999999996</v>
      </c>
      <c r="Z87" s="129">
        <f>IF('Indicator Data'!AC89="No data","x",'Indicator Data'!AC89/'Indicator Data'!$BB89*100000)</f>
        <v>0.42970334272841126</v>
      </c>
      <c r="AA87" s="127">
        <f t="shared" si="28"/>
        <v>4.4000000000000004</v>
      </c>
      <c r="AB87" s="129">
        <f>IF('Indicator Data'!AD89="No data","x",'Indicator Data'!AD89/'Indicator Data'!$BB89*100000)</f>
        <v>0.23137872300760609</v>
      </c>
      <c r="AC87" s="127">
        <f t="shared" si="29"/>
        <v>4.5</v>
      </c>
      <c r="AD87" s="52">
        <f t="shared" si="30"/>
        <v>4.4000000000000004</v>
      </c>
      <c r="AE87" s="12">
        <f>IF('Indicator Data'!V89="No data","x",ROUND(IF('Indicator Data'!V89&gt;AE$140,10,IF('Indicator Data'!V89&lt;AE$139,0,10-(AE$140-'Indicator Data'!V89)/(AE$140-AE$139)*10)),1))</f>
        <v>3.5</v>
      </c>
      <c r="AF87" s="12">
        <f>IF('Indicator Data'!W89="No data","x",ROUND(IF('Indicator Data'!W89&gt;AF$140,10,IF('Indicator Data'!W89&lt;AF$139,0,10-(AF$140-'Indicator Data'!W89)/(AF$140-AF$139)*10)),1))</f>
        <v>3.4</v>
      </c>
      <c r="AG87" s="52">
        <f t="shared" si="31"/>
        <v>3.5</v>
      </c>
      <c r="AH87" s="12">
        <f>IF('Indicator Data'!AP89="No data","x",ROUND(IF('Indicator Data'!AP89&gt;AH$140,10,IF('Indicator Data'!AP89&lt;AH$139,0,10-(AH$140-'Indicator Data'!AP89)/(AH$140-AH$139)*10)),1))</f>
        <v>0</v>
      </c>
      <c r="AI87" s="12">
        <f>IF('Indicator Data'!AQ89="No data","x",ROUND(IF('Indicator Data'!AQ89&gt;AI$140,10,IF('Indicator Data'!AQ89&lt;AI$139,0,10-(AI$140-'Indicator Data'!AQ89)/(AI$140-AI$139)*10)),1))</f>
        <v>0</v>
      </c>
      <c r="AJ87" s="52">
        <f t="shared" si="32"/>
        <v>0</v>
      </c>
      <c r="AK87" s="35">
        <f>'Indicator Data'!AK89+'Indicator Data'!AJ89*0.5+'Indicator Data'!AI89*0.25</f>
        <v>811.19961639924099</v>
      </c>
      <c r="AL87" s="42">
        <f>AK87/'Indicator Data'!BB89</f>
        <v>2.6813475906673753E-4</v>
      </c>
      <c r="AM87" s="52">
        <f t="shared" si="33"/>
        <v>0</v>
      </c>
      <c r="AN87" s="42" t="str">
        <f>IF('Indicator Data'!AL89="No data","x",'Indicator Data'!AL89/'Indicator Data'!BB89)</f>
        <v>x</v>
      </c>
      <c r="AO87" s="12" t="str">
        <f t="shared" si="34"/>
        <v>x</v>
      </c>
      <c r="AP87" s="52" t="str">
        <f t="shared" si="35"/>
        <v>x</v>
      </c>
      <c r="AQ87" s="36">
        <f t="shared" si="36"/>
        <v>2.2000000000000002</v>
      </c>
      <c r="AR87" s="55">
        <f t="shared" si="37"/>
        <v>1.2</v>
      </c>
      <c r="AU87" s="11">
        <v>3.1</v>
      </c>
    </row>
    <row r="88" spans="1:47" s="11" customFormat="1" x14ac:dyDescent="0.25">
      <c r="A88" s="11" t="s">
        <v>405</v>
      </c>
      <c r="B88" s="30" t="s">
        <v>14</v>
      </c>
      <c r="C88" s="30" t="s">
        <v>533</v>
      </c>
      <c r="D88" s="12">
        <f>ROUND(IF('Indicator Data'!O90="No data",IF((0.1284*LN('Indicator Data'!BA90)-0.4735)&gt;D$140,0,IF((0.1284*LN('Indicator Data'!BA90)-0.4735)&lt;D$139,10,(D$140-(0.1284*LN('Indicator Data'!BA90)-0.4735))/(D$140-D$139)*10)),IF('Indicator Data'!O90&gt;D$140,0,IF('Indicator Data'!O90&lt;D$139,10,(D$140-'Indicator Data'!O90)/(D$140-D$139)*10))),1)</f>
        <v>4.5999999999999996</v>
      </c>
      <c r="E88" s="12">
        <f>IF('Indicator Data'!P90="No data","x",ROUND(IF('Indicator Data'!P90&gt;E$140,10,IF('Indicator Data'!P90&lt;E$139,0,10-(E$140-'Indicator Data'!P90)/(E$140-E$139)*10)),1))</f>
        <v>0</v>
      </c>
      <c r="F88" s="52">
        <f t="shared" si="19"/>
        <v>2.6</v>
      </c>
      <c r="G88" s="12">
        <f>IF('Indicator Data'!AG90="No data","x",ROUND(IF('Indicator Data'!AG90&gt;G$140,10,IF('Indicator Data'!AG90&lt;G$139,0,10-(G$140-'Indicator Data'!AG90)/(G$140-G$139)*10)),1))</f>
        <v>5.6</v>
      </c>
      <c r="H88" s="12">
        <f>IF('Indicator Data'!AH90="No data","x",ROUND(IF('Indicator Data'!AH90&gt;H$140,10,IF('Indicator Data'!AH90&lt;H$139,0,10-(H$140-'Indicator Data'!AH90)/(H$140-H$139)*10)),1))</f>
        <v>0</v>
      </c>
      <c r="I88" s="52">
        <f t="shared" si="20"/>
        <v>2.8</v>
      </c>
      <c r="J88" s="35">
        <f>SUM('Indicator Data'!R90,SUM('Indicator Data'!S90:T90)*1000000)</f>
        <v>8374141967</v>
      </c>
      <c r="K88" s="35">
        <f>J88/'Indicator Data'!BD90</f>
        <v>46.933580939738398</v>
      </c>
      <c r="L88" s="12">
        <f t="shared" si="21"/>
        <v>0.9</v>
      </c>
      <c r="M88" s="12">
        <f>IF('Indicator Data'!U90="No data","x",ROUND(IF('Indicator Data'!U90&gt;M$140,10,IF('Indicator Data'!U90&lt;M$139,0,10-(M$140-'Indicator Data'!U90)/(M$140-M$139)*10)),1))</f>
        <v>0.6</v>
      </c>
      <c r="N88" s="125">
        <f>'Indicator Data'!Q90/'Indicator Data'!BD90*1000000</f>
        <v>136.25320644547992</v>
      </c>
      <c r="O88" s="12">
        <f t="shared" si="22"/>
        <v>10</v>
      </c>
      <c r="P88" s="52">
        <f t="shared" si="23"/>
        <v>3.8</v>
      </c>
      <c r="Q88" s="45">
        <f t="shared" si="24"/>
        <v>3</v>
      </c>
      <c r="R88" s="35">
        <f>IF(AND('Indicator Data'!AM90="No data",'Indicator Data'!AN90="No data"),0,SUM('Indicator Data'!AM90:AO90))</f>
        <v>2032</v>
      </c>
      <c r="S88" s="12">
        <f t="shared" si="25"/>
        <v>1</v>
      </c>
      <c r="T88" s="41">
        <f>R88/'Indicator Data'!$BB90</f>
        <v>1.6318536548502635E-4</v>
      </c>
      <c r="U88" s="12">
        <f t="shared" si="26"/>
        <v>2</v>
      </c>
      <c r="V88" s="13">
        <f t="shared" si="27"/>
        <v>1.5</v>
      </c>
      <c r="W88" s="12">
        <f>IF('Indicator Data'!AB90="No data","x",ROUND(IF('Indicator Data'!AB90&gt;W$140,10,IF('Indicator Data'!AB90&lt;W$139,0,10-(W$140-'Indicator Data'!AB90)/(W$140-W$139)*10)),1))</f>
        <v>2.6</v>
      </c>
      <c r="X88" s="12">
        <f>IF('Indicator Data'!AA90="No data","x",ROUND(IF('Indicator Data'!AA90&gt;X$140,10,IF('Indicator Data'!AA90&lt;X$139,0,10-(X$140-'Indicator Data'!AA90)/(X$140-X$139)*10)),1))</f>
        <v>6</v>
      </c>
      <c r="Y88" s="12">
        <f>IF('Indicator Data'!AF90="No data","x",ROUND(IF('Indicator Data'!AF90&gt;Y$140,10,IF('Indicator Data'!AF90&lt;Y$139,0,10-(Y$140-'Indicator Data'!AF90)/(Y$140-Y$139)*10)),1))</f>
        <v>5.0999999999999996</v>
      </c>
      <c r="Z88" s="129">
        <f>IF('Indicator Data'!AC90="No data","x",'Indicator Data'!AC90/'Indicator Data'!$BB90*100000)</f>
        <v>2.4092327581450738E-2</v>
      </c>
      <c r="AA88" s="127">
        <f t="shared" si="28"/>
        <v>1</v>
      </c>
      <c r="AB88" s="129">
        <f>IF('Indicator Data'!AD90="No data","x",'Indicator Data'!AD90/'Indicator Data'!$BB90*100000)</f>
        <v>2.465448189168459</v>
      </c>
      <c r="AC88" s="127">
        <f t="shared" si="29"/>
        <v>8</v>
      </c>
      <c r="AD88" s="52">
        <f t="shared" si="30"/>
        <v>4.5</v>
      </c>
      <c r="AE88" s="12">
        <f>IF('Indicator Data'!V90="No data","x",ROUND(IF('Indicator Data'!V90&gt;AE$140,10,IF('Indicator Data'!V90&lt;AE$139,0,10-(AE$140-'Indicator Data'!V90)/(AE$140-AE$139)*10)),1))</f>
        <v>3.8</v>
      </c>
      <c r="AF88" s="12">
        <f>IF('Indicator Data'!W90="No data","x",ROUND(IF('Indicator Data'!W90&gt;AF$140,10,IF('Indicator Data'!W90&lt;AF$139,0,10-(AF$140-'Indicator Data'!W90)/(AF$140-AF$139)*10)),1))</f>
        <v>2.7</v>
      </c>
      <c r="AG88" s="52">
        <f t="shared" si="31"/>
        <v>3.3</v>
      </c>
      <c r="AH88" s="12">
        <f>IF('Indicator Data'!AP90="No data","x",ROUND(IF('Indicator Data'!AP90&gt;AH$140,10,IF('Indicator Data'!AP90&lt;AH$139,0,10-(AH$140-'Indicator Data'!AP90)/(AH$140-AH$139)*10)),1))</f>
        <v>0.9</v>
      </c>
      <c r="AI88" s="12">
        <f>IF('Indicator Data'!AQ90="No data","x",ROUND(IF('Indicator Data'!AQ90&gt;AI$140,10,IF('Indicator Data'!AQ90&lt;AI$139,0,10-(AI$140-'Indicator Data'!AQ90)/(AI$140-AI$139)*10)),1))</f>
        <v>0</v>
      </c>
      <c r="AJ88" s="52">
        <f t="shared" si="32"/>
        <v>0.5</v>
      </c>
      <c r="AK88" s="35">
        <f>'Indicator Data'!AK90+'Indicator Data'!AJ90*0.5+'Indicator Data'!AI90*0.25</f>
        <v>384.54146304765385</v>
      </c>
      <c r="AL88" s="42">
        <f>AK88/'Indicator Data'!BB90</f>
        <v>3.0881662987981366E-5</v>
      </c>
      <c r="AM88" s="52">
        <f t="shared" si="33"/>
        <v>0</v>
      </c>
      <c r="AN88" s="42" t="str">
        <f>IF('Indicator Data'!AL90="No data","x",'Indicator Data'!AL90/'Indicator Data'!BB90)</f>
        <v>x</v>
      </c>
      <c r="AO88" s="12" t="str">
        <f t="shared" si="34"/>
        <v>x</v>
      </c>
      <c r="AP88" s="52" t="str">
        <f t="shared" si="35"/>
        <v>x</v>
      </c>
      <c r="AQ88" s="36">
        <f t="shared" si="36"/>
        <v>2.2999999999999998</v>
      </c>
      <c r="AR88" s="55">
        <f t="shared" si="37"/>
        <v>1.9</v>
      </c>
      <c r="AU88" s="11">
        <v>3.3</v>
      </c>
    </row>
    <row r="89" spans="1:47" s="11" customFormat="1" x14ac:dyDescent="0.25">
      <c r="A89" s="11" t="s">
        <v>406</v>
      </c>
      <c r="B89" s="30" t="s">
        <v>14</v>
      </c>
      <c r="C89" s="30" t="s">
        <v>534</v>
      </c>
      <c r="D89" s="12">
        <f>ROUND(IF('Indicator Data'!O91="No data",IF((0.1284*LN('Indicator Data'!BA91)-0.4735)&gt;D$140,0,IF((0.1284*LN('Indicator Data'!BA91)-0.4735)&lt;D$139,10,(D$140-(0.1284*LN('Indicator Data'!BA91)-0.4735))/(D$140-D$139)*10)),IF('Indicator Data'!O91&gt;D$140,0,IF('Indicator Data'!O91&lt;D$139,10,(D$140-'Indicator Data'!O91)/(D$140-D$139)*10))),1)</f>
        <v>6.8</v>
      </c>
      <c r="E89" s="12">
        <f>IF('Indicator Data'!P91="No data","x",ROUND(IF('Indicator Data'!P91&gt;E$140,10,IF('Indicator Data'!P91&lt;E$139,0,10-(E$140-'Indicator Data'!P91)/(E$140-E$139)*10)),1))</f>
        <v>4.9000000000000004</v>
      </c>
      <c r="F89" s="52">
        <f t="shared" si="19"/>
        <v>5.9</v>
      </c>
      <c r="G89" s="12">
        <f>IF('Indicator Data'!AG91="No data","x",ROUND(IF('Indicator Data'!AG91&gt;G$140,10,IF('Indicator Data'!AG91&lt;G$139,0,10-(G$140-'Indicator Data'!AG91)/(G$140-G$139)*10)),1))</f>
        <v>9.3000000000000007</v>
      </c>
      <c r="H89" s="12">
        <f>IF('Indicator Data'!AH91="No data","x",ROUND(IF('Indicator Data'!AH91&gt;H$140,10,IF('Indicator Data'!AH91&lt;H$139,0,10-(H$140-'Indicator Data'!AH91)/(H$140-H$139)*10)),1))</f>
        <v>4</v>
      </c>
      <c r="I89" s="52">
        <f t="shared" si="20"/>
        <v>6.7</v>
      </c>
      <c r="J89" s="35">
        <f>SUM('Indicator Data'!R91,SUM('Indicator Data'!S91:T91)*1000000)</f>
        <v>8374141967</v>
      </c>
      <c r="K89" s="35">
        <f>J89/'Indicator Data'!BD91</f>
        <v>46.933580939738398</v>
      </c>
      <c r="L89" s="12">
        <f t="shared" si="21"/>
        <v>0.9</v>
      </c>
      <c r="M89" s="12">
        <f>IF('Indicator Data'!U91="No data","x",ROUND(IF('Indicator Data'!U91&gt;M$140,10,IF('Indicator Data'!U91&lt;M$139,0,10-(M$140-'Indicator Data'!U91)/(M$140-M$139)*10)),1))</f>
        <v>0.6</v>
      </c>
      <c r="N89" s="125">
        <f>'Indicator Data'!Q91/'Indicator Data'!BD91*1000000</f>
        <v>136.25320644547992</v>
      </c>
      <c r="O89" s="12">
        <f t="shared" si="22"/>
        <v>10</v>
      </c>
      <c r="P89" s="52">
        <f t="shared" si="23"/>
        <v>3.8</v>
      </c>
      <c r="Q89" s="45">
        <f t="shared" si="24"/>
        <v>5.6</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4.2</v>
      </c>
      <c r="X89" s="12">
        <f>IF('Indicator Data'!AA91="No data","x",ROUND(IF('Indicator Data'!AA91&gt;X$140,10,IF('Indicator Data'!AA91&lt;X$139,0,10-(X$140-'Indicator Data'!AA91)/(X$140-X$139)*10)),1))</f>
        <v>6</v>
      </c>
      <c r="Y89" s="12">
        <f>IF('Indicator Data'!AF91="No data","x",ROUND(IF('Indicator Data'!AF91&gt;Y$140,10,IF('Indicator Data'!AF91&lt;Y$139,0,10-(Y$140-'Indicator Data'!AF91)/(Y$140-Y$139)*10)),1))</f>
        <v>5.0999999999999996</v>
      </c>
      <c r="Z89" s="129">
        <f>IF('Indicator Data'!AC91="No data","x",'Indicator Data'!AC91/'Indicator Data'!$BB91*100000)</f>
        <v>0</v>
      </c>
      <c r="AA89" s="127">
        <f t="shared" si="28"/>
        <v>0</v>
      </c>
      <c r="AB89" s="129">
        <f>IF('Indicator Data'!AD91="No data","x",'Indicator Data'!AD91/'Indicator Data'!$BB91*100000)</f>
        <v>1.2891055541112799</v>
      </c>
      <c r="AC89" s="127">
        <f t="shared" si="29"/>
        <v>7</v>
      </c>
      <c r="AD89" s="52">
        <f t="shared" si="30"/>
        <v>4.5</v>
      </c>
      <c r="AE89" s="12">
        <f>IF('Indicator Data'!V91="No data","x",ROUND(IF('Indicator Data'!V91&gt;AE$140,10,IF('Indicator Data'!V91&lt;AE$139,0,10-(AE$140-'Indicator Data'!V91)/(AE$140-AE$139)*10)),1))</f>
        <v>9.3000000000000007</v>
      </c>
      <c r="AF89" s="12">
        <f>IF('Indicator Data'!W91="No data","x",ROUND(IF('Indicator Data'!W91&gt;AF$140,10,IF('Indicator Data'!W91&lt;AF$139,0,10-(AF$140-'Indicator Data'!W91)/(AF$140-AF$139)*10)),1))</f>
        <v>3.8</v>
      </c>
      <c r="AG89" s="52">
        <f t="shared" si="31"/>
        <v>6.6</v>
      </c>
      <c r="AH89" s="12">
        <f>IF('Indicator Data'!AP91="No data","x",ROUND(IF('Indicator Data'!AP91&gt;AH$140,10,IF('Indicator Data'!AP91&lt;AH$139,0,10-(AH$140-'Indicator Data'!AP91)/(AH$140-AH$139)*10)),1))</f>
        <v>0.1</v>
      </c>
      <c r="AI89" s="12">
        <f>IF('Indicator Data'!AQ91="No data","x",ROUND(IF('Indicator Data'!AQ91&gt;AI$140,10,IF('Indicator Data'!AQ91&lt;AI$139,0,10-(AI$140-'Indicator Data'!AQ91)/(AI$140-AI$139)*10)),1))</f>
        <v>0</v>
      </c>
      <c r="AJ89" s="52">
        <f t="shared" si="32"/>
        <v>0.1</v>
      </c>
      <c r="AK89" s="35">
        <f>'Indicator Data'!AK91+'Indicator Data'!AJ91*0.5+'Indicator Data'!AI91*0.25</f>
        <v>70.326300667451264</v>
      </c>
      <c r="AL89" s="42">
        <f>AK89/'Indicator Data'!BB91</f>
        <v>3.021934159683708E-5</v>
      </c>
      <c r="AM89" s="52">
        <f t="shared" si="33"/>
        <v>0</v>
      </c>
      <c r="AN89" s="42" t="str">
        <f>IF('Indicator Data'!AL91="No data","x",'Indicator Data'!AL91/'Indicator Data'!BB91)</f>
        <v>x</v>
      </c>
      <c r="AO89" s="12" t="str">
        <f t="shared" si="34"/>
        <v>x</v>
      </c>
      <c r="AP89" s="52" t="str">
        <f t="shared" si="35"/>
        <v>x</v>
      </c>
      <c r="AQ89" s="36">
        <f t="shared" si="36"/>
        <v>3.3</v>
      </c>
      <c r="AR89" s="55">
        <f t="shared" si="37"/>
        <v>1.8</v>
      </c>
      <c r="AU89" s="11">
        <v>4.4000000000000004</v>
      </c>
    </row>
    <row r="90" spans="1:47" s="11" customFormat="1" x14ac:dyDescent="0.25">
      <c r="A90" s="11" t="s">
        <v>13</v>
      </c>
      <c r="B90" s="30" t="s">
        <v>14</v>
      </c>
      <c r="C90" s="30" t="s">
        <v>535</v>
      </c>
      <c r="D90" s="12">
        <f>ROUND(IF('Indicator Data'!O92="No data",IF((0.1284*LN('Indicator Data'!BA92)-0.4735)&gt;D$140,0,IF((0.1284*LN('Indicator Data'!BA92)-0.4735)&lt;D$139,10,(D$140-(0.1284*LN('Indicator Data'!BA92)-0.4735))/(D$140-D$139)*10)),IF('Indicator Data'!O92&gt;D$140,0,IF('Indicator Data'!O92&lt;D$139,10,(D$140-'Indicator Data'!O92)/(D$140-D$139)*10))),1)</f>
        <v>8.5</v>
      </c>
      <c r="E90" s="12">
        <f>IF('Indicator Data'!P92="No data","x",ROUND(IF('Indicator Data'!P92&gt;E$140,10,IF('Indicator Data'!P92&lt;E$139,0,10-(E$140-'Indicator Data'!P92)/(E$140-E$139)*10)),1))</f>
        <v>6.9</v>
      </c>
      <c r="F90" s="52">
        <f t="shared" si="19"/>
        <v>7.8</v>
      </c>
      <c r="G90" s="12">
        <f>IF('Indicator Data'!AG92="No data","x",ROUND(IF('Indicator Data'!AG92&gt;G$140,10,IF('Indicator Data'!AG92&lt;G$139,0,10-(G$140-'Indicator Data'!AG92)/(G$140-G$139)*10)),1))</f>
        <v>10</v>
      </c>
      <c r="H90" s="12">
        <f>IF('Indicator Data'!AH92="No data","x",ROUND(IF('Indicator Data'!AH92&gt;H$140,10,IF('Indicator Data'!AH92&lt;H$139,0,10-(H$140-'Indicator Data'!AH92)/(H$140-H$139)*10)),1))</f>
        <v>3.3</v>
      </c>
      <c r="I90" s="52">
        <f t="shared" si="20"/>
        <v>6.7</v>
      </c>
      <c r="J90" s="35">
        <f>SUM('Indicator Data'!R92,SUM('Indicator Data'!S92:T92)*1000000)</f>
        <v>8374141967</v>
      </c>
      <c r="K90" s="35">
        <f>J90/'Indicator Data'!BD92</f>
        <v>46.933580939738398</v>
      </c>
      <c r="L90" s="12">
        <f t="shared" si="21"/>
        <v>0.9</v>
      </c>
      <c r="M90" s="12">
        <f>IF('Indicator Data'!U92="No data","x",ROUND(IF('Indicator Data'!U92&gt;M$140,10,IF('Indicator Data'!U92&lt;M$139,0,10-(M$140-'Indicator Data'!U92)/(M$140-M$139)*10)),1))</f>
        <v>0.6</v>
      </c>
      <c r="N90" s="125">
        <f>'Indicator Data'!Q92/'Indicator Data'!BD92*1000000</f>
        <v>136.25320644547992</v>
      </c>
      <c r="O90" s="12">
        <f t="shared" si="22"/>
        <v>10</v>
      </c>
      <c r="P90" s="52">
        <f t="shared" si="23"/>
        <v>3.8</v>
      </c>
      <c r="Q90" s="45">
        <f t="shared" si="24"/>
        <v>6.5</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1.2</v>
      </c>
      <c r="X90" s="12">
        <f>IF('Indicator Data'!AA92="No data","x",ROUND(IF('Indicator Data'!AA92&gt;X$140,10,IF('Indicator Data'!AA92&lt;X$139,0,10-(X$140-'Indicator Data'!AA92)/(X$140-X$139)*10)),1))</f>
        <v>6</v>
      </c>
      <c r="Y90" s="12">
        <f>IF('Indicator Data'!AF92="No data","x",ROUND(IF('Indicator Data'!AF92&gt;Y$140,10,IF('Indicator Data'!AF92&lt;Y$139,0,10-(Y$140-'Indicator Data'!AF92)/(Y$140-Y$139)*10)),1))</f>
        <v>5.0999999999999996</v>
      </c>
      <c r="Z90" s="129">
        <f>IF('Indicator Data'!AC92="No data","x",'Indicator Data'!AC92/'Indicator Data'!$BB92*100000)</f>
        <v>0</v>
      </c>
      <c r="AA90" s="127">
        <f t="shared" si="28"/>
        <v>0</v>
      </c>
      <c r="AB90" s="129">
        <f>IF('Indicator Data'!AD92="No data","x",'Indicator Data'!AD92/'Indicator Data'!$BB92*100000)</f>
        <v>2.0771719807649842</v>
      </c>
      <c r="AC90" s="127">
        <f t="shared" si="29"/>
        <v>7.7</v>
      </c>
      <c r="AD90" s="52">
        <f t="shared" si="30"/>
        <v>4</v>
      </c>
      <c r="AE90" s="12">
        <f>IF('Indicator Data'!V92="No data","x",ROUND(IF('Indicator Data'!V92&gt;AE$140,10,IF('Indicator Data'!V92&lt;AE$139,0,10-(AE$140-'Indicator Data'!V92)/(AE$140-AE$139)*10)),1))</f>
        <v>10</v>
      </c>
      <c r="AF90" s="12">
        <f>IF('Indicator Data'!W92="No data","x",ROUND(IF('Indicator Data'!W92&gt;AF$140,10,IF('Indicator Data'!W92&lt;AF$139,0,10-(AF$140-'Indicator Data'!W92)/(AF$140-AF$139)*10)),1))</f>
        <v>3.6</v>
      </c>
      <c r="AG90" s="52">
        <f t="shared" si="31"/>
        <v>6.8</v>
      </c>
      <c r="AH90" s="12">
        <f>IF('Indicator Data'!AP92="No data","x",ROUND(IF('Indicator Data'!AP92&gt;AH$140,10,IF('Indicator Data'!AP92&lt;AH$139,0,10-(AH$140-'Indicator Data'!AP92)/(AH$140-AH$139)*10)),1))</f>
        <v>0.4</v>
      </c>
      <c r="AI90" s="12">
        <f>IF('Indicator Data'!AQ92="No data","x",ROUND(IF('Indicator Data'!AQ92&gt;AI$140,10,IF('Indicator Data'!AQ92&lt;AI$139,0,10-(AI$140-'Indicator Data'!AQ92)/(AI$140-AI$139)*10)),1))</f>
        <v>1.8</v>
      </c>
      <c r="AJ90" s="52">
        <f t="shared" si="32"/>
        <v>1.1000000000000001</v>
      </c>
      <c r="AK90" s="35">
        <f>'Indicator Data'!AK92+'Indicator Data'!AJ92*0.5+'Indicator Data'!AI92*0.25</f>
        <v>486491.9588058634</v>
      </c>
      <c r="AL90" s="42">
        <f>AK90/'Indicator Data'!BB92</f>
        <v>9.8109462689224491E-2</v>
      </c>
      <c r="AM90" s="52">
        <f t="shared" si="33"/>
        <v>9.8000000000000007</v>
      </c>
      <c r="AN90" s="42">
        <f>IF('Indicator Data'!AL92="No data","x",'Indicator Data'!AL92/'Indicator Data'!BB92)</f>
        <v>2.42481353348129E-2</v>
      </c>
      <c r="AO90" s="12">
        <f t="shared" si="34"/>
        <v>1.2</v>
      </c>
      <c r="AP90" s="52">
        <f t="shared" si="35"/>
        <v>1.2</v>
      </c>
      <c r="AQ90" s="36">
        <f t="shared" si="36"/>
        <v>5.9</v>
      </c>
      <c r="AR90" s="55">
        <f t="shared" si="37"/>
        <v>3.5</v>
      </c>
      <c r="AU90" s="11">
        <v>3.4</v>
      </c>
    </row>
    <row r="91" spans="1:47" s="11" customFormat="1" x14ac:dyDescent="0.25">
      <c r="A91" s="11" t="s">
        <v>407</v>
      </c>
      <c r="B91" s="30" t="s">
        <v>14</v>
      </c>
      <c r="C91" s="30" t="s">
        <v>536</v>
      </c>
      <c r="D91" s="12">
        <f>ROUND(IF('Indicator Data'!O93="No data",IF((0.1284*LN('Indicator Data'!BA93)-0.4735)&gt;D$140,0,IF((0.1284*LN('Indicator Data'!BA93)-0.4735)&lt;D$139,10,(D$140-(0.1284*LN('Indicator Data'!BA93)-0.4735))/(D$140-D$139)*10)),IF('Indicator Data'!O93&gt;D$140,0,IF('Indicator Data'!O93&lt;D$139,10,(D$140-'Indicator Data'!O93)/(D$140-D$139)*10))),1)</f>
        <v>6.2</v>
      </c>
      <c r="E91" s="12">
        <f>IF('Indicator Data'!P93="No data","x",ROUND(IF('Indicator Data'!P93&gt;E$140,10,IF('Indicator Data'!P93&lt;E$139,0,10-(E$140-'Indicator Data'!P93)/(E$140-E$139)*10)),1))</f>
        <v>0.2</v>
      </c>
      <c r="F91" s="52">
        <f t="shared" si="19"/>
        <v>3.8</v>
      </c>
      <c r="G91" s="12">
        <f>IF('Indicator Data'!AG93="No data","x",ROUND(IF('Indicator Data'!AG93&gt;G$140,10,IF('Indicator Data'!AG93&lt;G$139,0,10-(G$140-'Indicator Data'!AG93)/(G$140-G$139)*10)),1))</f>
        <v>10</v>
      </c>
      <c r="H91" s="12">
        <f>IF('Indicator Data'!AH93="No data","x",ROUND(IF('Indicator Data'!AH93&gt;H$140,10,IF('Indicator Data'!AH93&lt;H$139,0,10-(H$140-'Indicator Data'!AH93)/(H$140-H$139)*10)),1))</f>
        <v>0.8</v>
      </c>
      <c r="I91" s="52">
        <f t="shared" si="20"/>
        <v>5.4</v>
      </c>
      <c r="J91" s="35">
        <f>SUM('Indicator Data'!R93,SUM('Indicator Data'!S93:T93)*1000000)</f>
        <v>8374141967</v>
      </c>
      <c r="K91" s="35">
        <f>J91/'Indicator Data'!BD93</f>
        <v>46.933580939738398</v>
      </c>
      <c r="L91" s="12">
        <f t="shared" si="21"/>
        <v>0.9</v>
      </c>
      <c r="M91" s="12">
        <f>IF('Indicator Data'!U93="No data","x",ROUND(IF('Indicator Data'!U93&gt;M$140,10,IF('Indicator Data'!U93&lt;M$139,0,10-(M$140-'Indicator Data'!U93)/(M$140-M$139)*10)),1))</f>
        <v>0.6</v>
      </c>
      <c r="N91" s="125">
        <f>'Indicator Data'!Q93/'Indicator Data'!BD93*1000000</f>
        <v>136.25320644547992</v>
      </c>
      <c r="O91" s="12">
        <f t="shared" si="22"/>
        <v>10</v>
      </c>
      <c r="P91" s="52">
        <f t="shared" si="23"/>
        <v>3.8</v>
      </c>
      <c r="Q91" s="45">
        <f t="shared" si="24"/>
        <v>4.2</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2.6</v>
      </c>
      <c r="X91" s="12">
        <f>IF('Indicator Data'!AA93="No data","x",ROUND(IF('Indicator Data'!AA93&gt;X$140,10,IF('Indicator Data'!AA93&lt;X$139,0,10-(X$140-'Indicator Data'!AA93)/(X$140-X$139)*10)),1))</f>
        <v>6</v>
      </c>
      <c r="Y91" s="12">
        <f>IF('Indicator Data'!AF93="No data","x",ROUND(IF('Indicator Data'!AF93&gt;Y$140,10,IF('Indicator Data'!AF93&lt;Y$139,0,10-(Y$140-'Indicator Data'!AF93)/(Y$140-Y$139)*10)),1))</f>
        <v>5.0999999999999996</v>
      </c>
      <c r="Z91" s="129">
        <f>IF('Indicator Data'!AC93="No data","x",'Indicator Data'!AC93/'Indicator Data'!$BB93*100000)</f>
        <v>0</v>
      </c>
      <c r="AA91" s="127">
        <f t="shared" si="28"/>
        <v>0</v>
      </c>
      <c r="AB91" s="129">
        <f>IF('Indicator Data'!AD93="No data","x",'Indicator Data'!AD93/'Indicator Data'!$BB93*100000)</f>
        <v>3.3957821093322469</v>
      </c>
      <c r="AC91" s="127">
        <f t="shared" si="29"/>
        <v>8.4</v>
      </c>
      <c r="AD91" s="52">
        <f t="shared" si="30"/>
        <v>4.4000000000000004</v>
      </c>
      <c r="AE91" s="12">
        <f>IF('Indicator Data'!V93="No data","x",ROUND(IF('Indicator Data'!V93&gt;AE$140,10,IF('Indicator Data'!V93&lt;AE$139,0,10-(AE$140-'Indicator Data'!V93)/(AE$140-AE$139)*10)),1))</f>
        <v>5.0999999999999996</v>
      </c>
      <c r="AF91" s="12">
        <f>IF('Indicator Data'!W93="No data","x",ROUND(IF('Indicator Data'!W93&gt;AF$140,10,IF('Indicator Data'!W93&lt;AF$139,0,10-(AF$140-'Indicator Data'!W93)/(AF$140-AF$139)*10)),1))</f>
        <v>4.5</v>
      </c>
      <c r="AG91" s="52">
        <f t="shared" si="31"/>
        <v>4.8</v>
      </c>
      <c r="AH91" s="12">
        <f>IF('Indicator Data'!AP93="No data","x",ROUND(IF('Indicator Data'!AP93&gt;AH$140,10,IF('Indicator Data'!AP93&lt;AH$139,0,10-(AH$140-'Indicator Data'!AP93)/(AH$140-AH$139)*10)),1))</f>
        <v>1.6</v>
      </c>
      <c r="AI91" s="12">
        <f>IF('Indicator Data'!AQ93="No data","x",ROUND(IF('Indicator Data'!AQ93&gt;AI$140,10,IF('Indicator Data'!AQ93&lt;AI$139,0,10-(AI$140-'Indicator Data'!AQ93)/(AI$140-AI$139)*10)),1))</f>
        <v>0</v>
      </c>
      <c r="AJ91" s="52">
        <f t="shared" si="32"/>
        <v>0.8</v>
      </c>
      <c r="AK91" s="35">
        <f>'Indicator Data'!AK93+'Indicator Data'!AJ93*0.5+'Indicator Data'!AI93*0.25</f>
        <v>2142.0231745129572</v>
      </c>
      <c r="AL91" s="42">
        <f>AK91/'Indicator Data'!BB93</f>
        <v>4.408390287143131E-4</v>
      </c>
      <c r="AM91" s="52">
        <f t="shared" si="33"/>
        <v>0</v>
      </c>
      <c r="AN91" s="42" t="str">
        <f>IF('Indicator Data'!AL93="No data","x",'Indicator Data'!AL93/'Indicator Data'!BB93)</f>
        <v>x</v>
      </c>
      <c r="AO91" s="12" t="str">
        <f t="shared" si="34"/>
        <v>x</v>
      </c>
      <c r="AP91" s="52" t="str">
        <f t="shared" si="35"/>
        <v>x</v>
      </c>
      <c r="AQ91" s="36">
        <f t="shared" si="36"/>
        <v>2.8</v>
      </c>
      <c r="AR91" s="55">
        <f t="shared" si="37"/>
        <v>1.5</v>
      </c>
      <c r="AU91" s="11">
        <v>3</v>
      </c>
    </row>
    <row r="92" spans="1:47" s="11" customFormat="1" x14ac:dyDescent="0.25">
      <c r="A92" s="11" t="s">
        <v>408</v>
      </c>
      <c r="B92" s="30" t="s">
        <v>14</v>
      </c>
      <c r="C92" s="30" t="s">
        <v>537</v>
      </c>
      <c r="D92" s="12">
        <f>ROUND(IF('Indicator Data'!O94="No data",IF((0.1284*LN('Indicator Data'!BA94)-0.4735)&gt;D$140,0,IF((0.1284*LN('Indicator Data'!BA94)-0.4735)&lt;D$139,10,(D$140-(0.1284*LN('Indicator Data'!BA94)-0.4735))/(D$140-D$139)*10)),IF('Indicator Data'!O94&gt;D$140,0,IF('Indicator Data'!O94&lt;D$139,10,(D$140-'Indicator Data'!O94)/(D$140-D$139)*10))),1)</f>
        <v>6.9</v>
      </c>
      <c r="E92" s="12">
        <f>IF('Indicator Data'!P94="No data","x",ROUND(IF('Indicator Data'!P94&gt;E$140,10,IF('Indicator Data'!P94&lt;E$139,0,10-(E$140-'Indicator Data'!P94)/(E$140-E$139)*10)),1))</f>
        <v>0.8</v>
      </c>
      <c r="F92" s="52">
        <f t="shared" si="19"/>
        <v>4.5</v>
      </c>
      <c r="G92" s="12">
        <f>IF('Indicator Data'!AG94="No data","x",ROUND(IF('Indicator Data'!AG94&gt;G$140,10,IF('Indicator Data'!AG94&lt;G$139,0,10-(G$140-'Indicator Data'!AG94)/(G$140-G$139)*10)),1))</f>
        <v>6.1</v>
      </c>
      <c r="H92" s="12">
        <f>IF('Indicator Data'!AH94="No data","x",ROUND(IF('Indicator Data'!AH94&gt;H$140,10,IF('Indicator Data'!AH94&lt;H$139,0,10-(H$140-'Indicator Data'!AH94)/(H$140-H$139)*10)),1))</f>
        <v>0</v>
      </c>
      <c r="I92" s="52">
        <f t="shared" si="20"/>
        <v>3.1</v>
      </c>
      <c r="J92" s="35">
        <f>SUM('Indicator Data'!R94,SUM('Indicator Data'!S94:T94)*1000000)</f>
        <v>8374141967</v>
      </c>
      <c r="K92" s="35">
        <f>J92/'Indicator Data'!BD94</f>
        <v>46.933580939738398</v>
      </c>
      <c r="L92" s="12">
        <f t="shared" si="21"/>
        <v>0.9</v>
      </c>
      <c r="M92" s="12">
        <f>IF('Indicator Data'!U94="No data","x",ROUND(IF('Indicator Data'!U94&gt;M$140,10,IF('Indicator Data'!U94&lt;M$139,0,10-(M$140-'Indicator Data'!U94)/(M$140-M$139)*10)),1))</f>
        <v>0.6</v>
      </c>
      <c r="N92" s="125">
        <f>'Indicator Data'!Q94/'Indicator Data'!BD94*1000000</f>
        <v>136.25320644547992</v>
      </c>
      <c r="O92" s="12">
        <f t="shared" si="22"/>
        <v>10</v>
      </c>
      <c r="P92" s="52">
        <f t="shared" si="23"/>
        <v>3.8</v>
      </c>
      <c r="Q92" s="45">
        <f t="shared" si="24"/>
        <v>4</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1.8</v>
      </c>
      <c r="X92" s="12">
        <f>IF('Indicator Data'!AA94="No data","x",ROUND(IF('Indicator Data'!AA94&gt;X$140,10,IF('Indicator Data'!AA94&lt;X$139,0,10-(X$140-'Indicator Data'!AA94)/(X$140-X$139)*10)),1))</f>
        <v>6</v>
      </c>
      <c r="Y92" s="12">
        <f>IF('Indicator Data'!AF94="No data","x",ROUND(IF('Indicator Data'!AF94&gt;Y$140,10,IF('Indicator Data'!AF94&lt;Y$139,0,10-(Y$140-'Indicator Data'!AF94)/(Y$140-Y$139)*10)),1))</f>
        <v>5.0999999999999996</v>
      </c>
      <c r="Z92" s="129">
        <f>IF('Indicator Data'!AC94="No data","x",'Indicator Data'!AC94/'Indicator Data'!$BB94*100000)</f>
        <v>6.8225544553554771E-2</v>
      </c>
      <c r="AA92" s="127">
        <f t="shared" si="28"/>
        <v>2.2999999999999998</v>
      </c>
      <c r="AB92" s="129">
        <f>IF('Indicator Data'!AD94="No data","x",'Indicator Data'!AD94/'Indicator Data'!$BB94*100000)</f>
        <v>3.1383750494635194</v>
      </c>
      <c r="AC92" s="127">
        <f t="shared" si="29"/>
        <v>8.3000000000000007</v>
      </c>
      <c r="AD92" s="52">
        <f t="shared" si="30"/>
        <v>4.7</v>
      </c>
      <c r="AE92" s="12">
        <f>IF('Indicator Data'!V94="No data","x",ROUND(IF('Indicator Data'!V94&gt;AE$140,10,IF('Indicator Data'!V94&lt;AE$139,0,10-(AE$140-'Indicator Data'!V94)/(AE$140-AE$139)*10)),1))</f>
        <v>5.2</v>
      </c>
      <c r="AF92" s="12">
        <f>IF('Indicator Data'!W94="No data","x",ROUND(IF('Indicator Data'!W94&gt;AF$140,10,IF('Indicator Data'!W94&lt;AF$139,0,10-(AF$140-'Indicator Data'!W94)/(AF$140-AF$139)*10)),1))</f>
        <v>4.4000000000000004</v>
      </c>
      <c r="AG92" s="52">
        <f t="shared" si="31"/>
        <v>4.8</v>
      </c>
      <c r="AH92" s="12">
        <f>IF('Indicator Data'!AP94="No data","x",ROUND(IF('Indicator Data'!AP94&gt;AH$140,10,IF('Indicator Data'!AP94&lt;AH$139,0,10-(AH$140-'Indicator Data'!AP94)/(AH$140-AH$139)*10)),1))</f>
        <v>3.6</v>
      </c>
      <c r="AI92" s="12">
        <f>IF('Indicator Data'!AQ94="No data","x",ROUND(IF('Indicator Data'!AQ94&gt;AI$140,10,IF('Indicator Data'!AQ94&lt;AI$139,0,10-(AI$140-'Indicator Data'!AQ94)/(AI$140-AI$139)*10)),1))</f>
        <v>0</v>
      </c>
      <c r="AJ92" s="52">
        <f t="shared" si="32"/>
        <v>1.8</v>
      </c>
      <c r="AK92" s="35">
        <f>'Indicator Data'!AK94+'Indicator Data'!AJ94*0.5+'Indicator Data'!AI94*0.25</f>
        <v>1996.1663991372168</v>
      </c>
      <c r="AL92" s="42">
        <f>AK92/'Indicator Data'!BB94</f>
        <v>4.5396513200215066E-4</v>
      </c>
      <c r="AM92" s="52">
        <f t="shared" si="33"/>
        <v>0</v>
      </c>
      <c r="AN92" s="42" t="str">
        <f>IF('Indicator Data'!AL94="No data","x",'Indicator Data'!AL94/'Indicator Data'!BB94)</f>
        <v>x</v>
      </c>
      <c r="AO92" s="12" t="str">
        <f t="shared" si="34"/>
        <v>x</v>
      </c>
      <c r="AP92" s="52" t="str">
        <f t="shared" si="35"/>
        <v>x</v>
      </c>
      <c r="AQ92" s="36">
        <f t="shared" si="36"/>
        <v>3.1</v>
      </c>
      <c r="AR92" s="55">
        <f t="shared" si="37"/>
        <v>1.7</v>
      </c>
      <c r="AU92" s="11">
        <v>3.6</v>
      </c>
    </row>
    <row r="93" spans="1:47" s="11" customFormat="1" x14ac:dyDescent="0.25">
      <c r="A93" s="11" t="s">
        <v>409</v>
      </c>
      <c r="B93" s="30" t="s">
        <v>14</v>
      </c>
      <c r="C93" s="30" t="s">
        <v>538</v>
      </c>
      <c r="D93" s="12">
        <f>ROUND(IF('Indicator Data'!O95="No data",IF((0.1284*LN('Indicator Data'!BA95)-0.4735)&gt;D$140,0,IF((0.1284*LN('Indicator Data'!BA95)-0.4735)&lt;D$139,10,(D$140-(0.1284*LN('Indicator Data'!BA95)-0.4735))/(D$140-D$139)*10)),IF('Indicator Data'!O95&gt;D$140,0,IF('Indicator Data'!O95&lt;D$139,10,(D$140-'Indicator Data'!O95)/(D$140-D$139)*10))),1)</f>
        <v>6.7</v>
      </c>
      <c r="E93" s="12">
        <f>IF('Indicator Data'!P95="No data","x",ROUND(IF('Indicator Data'!P95&gt;E$140,10,IF('Indicator Data'!P95&lt;E$139,0,10-(E$140-'Indicator Data'!P95)/(E$140-E$139)*10)),1))</f>
        <v>0</v>
      </c>
      <c r="F93" s="52">
        <f t="shared" si="19"/>
        <v>4.0999999999999996</v>
      </c>
      <c r="G93" s="12">
        <f>IF('Indicator Data'!AG95="No data","x",ROUND(IF('Indicator Data'!AG95&gt;G$140,10,IF('Indicator Data'!AG95&lt;G$139,0,10-(G$140-'Indicator Data'!AG95)/(G$140-G$139)*10)),1))</f>
        <v>10</v>
      </c>
      <c r="H93" s="12">
        <f>IF('Indicator Data'!AH95="No data","x",ROUND(IF('Indicator Data'!AH95&gt;H$140,10,IF('Indicator Data'!AH95&lt;H$139,0,10-(H$140-'Indicator Data'!AH95)/(H$140-H$139)*10)),1))</f>
        <v>0</v>
      </c>
      <c r="I93" s="52">
        <f t="shared" si="20"/>
        <v>5</v>
      </c>
      <c r="J93" s="35">
        <f>SUM('Indicator Data'!R95,SUM('Indicator Data'!S95:T95)*1000000)</f>
        <v>8374141967</v>
      </c>
      <c r="K93" s="35">
        <f>J93/'Indicator Data'!BD95</f>
        <v>46.933580939738398</v>
      </c>
      <c r="L93" s="12">
        <f t="shared" si="21"/>
        <v>0.9</v>
      </c>
      <c r="M93" s="12">
        <f>IF('Indicator Data'!U95="No data","x",ROUND(IF('Indicator Data'!U95&gt;M$140,10,IF('Indicator Data'!U95&lt;M$139,0,10-(M$140-'Indicator Data'!U95)/(M$140-M$139)*10)),1))</f>
        <v>0.6</v>
      </c>
      <c r="N93" s="125">
        <f>'Indicator Data'!Q95/'Indicator Data'!BD95*1000000</f>
        <v>136.25320644547992</v>
      </c>
      <c r="O93" s="12">
        <f t="shared" si="22"/>
        <v>10</v>
      </c>
      <c r="P93" s="52">
        <f t="shared" si="23"/>
        <v>3.8</v>
      </c>
      <c r="Q93" s="45">
        <f t="shared" si="24"/>
        <v>4.3</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1.8</v>
      </c>
      <c r="X93" s="12">
        <f>IF('Indicator Data'!AA95="No data","x",ROUND(IF('Indicator Data'!AA95&gt;X$140,10,IF('Indicator Data'!AA95&lt;X$139,0,10-(X$140-'Indicator Data'!AA95)/(X$140-X$139)*10)),1))</f>
        <v>6</v>
      </c>
      <c r="Y93" s="12">
        <f>IF('Indicator Data'!AF95="No data","x",ROUND(IF('Indicator Data'!AF95&gt;Y$140,10,IF('Indicator Data'!AF95&lt;Y$139,0,10-(Y$140-'Indicator Data'!AF95)/(Y$140-Y$139)*10)),1))</f>
        <v>5.0999999999999996</v>
      </c>
      <c r="Z93" s="129">
        <f>IF('Indicator Data'!AC95="No data","x",'Indicator Data'!AC95/'Indicator Data'!$BB95*100000)</f>
        <v>0.13478081943144057</v>
      </c>
      <c r="AA93" s="127">
        <f t="shared" si="28"/>
        <v>3.1</v>
      </c>
      <c r="AB93" s="129">
        <f>IF('Indicator Data'!AD95="No data","x",'Indicator Data'!AD95/'Indicator Data'!$BB95*100000)</f>
        <v>5.9528195248886266</v>
      </c>
      <c r="AC93" s="127">
        <f t="shared" si="29"/>
        <v>9.1999999999999993</v>
      </c>
      <c r="AD93" s="52">
        <f t="shared" si="30"/>
        <v>5</v>
      </c>
      <c r="AE93" s="12">
        <f>IF('Indicator Data'!V95="No data","x",ROUND(IF('Indicator Data'!V95&gt;AE$140,10,IF('Indicator Data'!V95&lt;AE$139,0,10-(AE$140-'Indicator Data'!V95)/(AE$140-AE$139)*10)),1))</f>
        <v>7.8</v>
      </c>
      <c r="AF93" s="12">
        <f>IF('Indicator Data'!W95="No data","x",ROUND(IF('Indicator Data'!W95&gt;AF$140,10,IF('Indicator Data'!W95&lt;AF$139,0,10-(AF$140-'Indicator Data'!W95)/(AF$140-AF$139)*10)),1))</f>
        <v>3.3</v>
      </c>
      <c r="AG93" s="52">
        <f t="shared" si="31"/>
        <v>5.6</v>
      </c>
      <c r="AH93" s="12">
        <f>IF('Indicator Data'!AP95="No data","x",ROUND(IF('Indicator Data'!AP95&gt;AH$140,10,IF('Indicator Data'!AP95&lt;AH$139,0,10-(AH$140-'Indicator Data'!AP95)/(AH$140-AH$139)*10)),1))</f>
        <v>2.2000000000000002</v>
      </c>
      <c r="AI93" s="12">
        <f>IF('Indicator Data'!AQ95="No data","x",ROUND(IF('Indicator Data'!AQ95&gt;AI$140,10,IF('Indicator Data'!AQ95&lt;AI$139,0,10-(AI$140-'Indicator Data'!AQ95)/(AI$140-AI$139)*10)),1))</f>
        <v>0</v>
      </c>
      <c r="AJ93" s="52">
        <f t="shared" si="32"/>
        <v>1.1000000000000001</v>
      </c>
      <c r="AK93" s="35">
        <f>'Indicator Data'!AK95+'Indicator Data'!AJ95*0.5+'Indicator Data'!AI95*0.25</f>
        <v>119.13698388683083</v>
      </c>
      <c r="AL93" s="42">
        <f>AK93/'Indicator Data'!BB95</f>
        <v>2.6762300521428989E-5</v>
      </c>
      <c r="AM93" s="52">
        <f t="shared" si="33"/>
        <v>0</v>
      </c>
      <c r="AN93" s="42" t="str">
        <f>IF('Indicator Data'!AL95="No data","x",'Indicator Data'!AL95/'Indicator Data'!BB95)</f>
        <v>x</v>
      </c>
      <c r="AO93" s="12" t="str">
        <f t="shared" si="34"/>
        <v>x</v>
      </c>
      <c r="AP93" s="52" t="str">
        <f t="shared" si="35"/>
        <v>x</v>
      </c>
      <c r="AQ93" s="36">
        <f t="shared" si="36"/>
        <v>3.3</v>
      </c>
      <c r="AR93" s="55">
        <f t="shared" si="37"/>
        <v>1.8</v>
      </c>
      <c r="AU93" s="11">
        <v>3.3</v>
      </c>
    </row>
    <row r="94" spans="1:47" s="11" customFormat="1" x14ac:dyDescent="0.25">
      <c r="A94" s="11" t="s">
        <v>410</v>
      </c>
      <c r="B94" s="30" t="s">
        <v>14</v>
      </c>
      <c r="C94" s="30" t="s">
        <v>539</v>
      </c>
      <c r="D94" s="12">
        <f>ROUND(IF('Indicator Data'!O96="No data",IF((0.1284*LN('Indicator Data'!BA96)-0.4735)&gt;D$140,0,IF((0.1284*LN('Indicator Data'!BA96)-0.4735)&lt;D$139,10,(D$140-(0.1284*LN('Indicator Data'!BA96)-0.4735))/(D$140-D$139)*10)),IF('Indicator Data'!O96&gt;D$140,0,IF('Indicator Data'!O96&lt;D$139,10,(D$140-'Indicator Data'!O96)/(D$140-D$139)*10))),1)</f>
        <v>7.8</v>
      </c>
      <c r="E94" s="12">
        <f>IF('Indicator Data'!P96="No data","x",ROUND(IF('Indicator Data'!P96&gt;E$140,10,IF('Indicator Data'!P96&lt;E$139,0,10-(E$140-'Indicator Data'!P96)/(E$140-E$139)*10)),1))</f>
        <v>1.3</v>
      </c>
      <c r="F94" s="52">
        <f t="shared" si="19"/>
        <v>5.4</v>
      </c>
      <c r="G94" s="12">
        <f>IF('Indicator Data'!AG96="No data","x",ROUND(IF('Indicator Data'!AG96&gt;G$140,10,IF('Indicator Data'!AG96&lt;G$139,0,10-(G$140-'Indicator Data'!AG96)/(G$140-G$139)*10)),1))</f>
        <v>7.1</v>
      </c>
      <c r="H94" s="12">
        <f>IF('Indicator Data'!AH96="No data","x",ROUND(IF('Indicator Data'!AH96&gt;H$140,10,IF('Indicator Data'!AH96&lt;H$139,0,10-(H$140-'Indicator Data'!AH96)/(H$140-H$139)*10)),1))</f>
        <v>0.3</v>
      </c>
      <c r="I94" s="52">
        <f t="shared" si="20"/>
        <v>3.7</v>
      </c>
      <c r="J94" s="35">
        <f>SUM('Indicator Data'!R96,SUM('Indicator Data'!S96:T96)*1000000)</f>
        <v>8374141967</v>
      </c>
      <c r="K94" s="35">
        <f>J94/'Indicator Data'!BD96</f>
        <v>46.933580939738398</v>
      </c>
      <c r="L94" s="12">
        <f t="shared" si="21"/>
        <v>0.9</v>
      </c>
      <c r="M94" s="12">
        <f>IF('Indicator Data'!U96="No data","x",ROUND(IF('Indicator Data'!U96&gt;M$140,10,IF('Indicator Data'!U96&lt;M$139,0,10-(M$140-'Indicator Data'!U96)/(M$140-M$139)*10)),1))</f>
        <v>0.6</v>
      </c>
      <c r="N94" s="125">
        <f>'Indicator Data'!Q96/'Indicator Data'!BD96*1000000</f>
        <v>136.25320644547992</v>
      </c>
      <c r="O94" s="12">
        <f t="shared" si="22"/>
        <v>10</v>
      </c>
      <c r="P94" s="52">
        <f t="shared" si="23"/>
        <v>3.8</v>
      </c>
      <c r="Q94" s="45">
        <f t="shared" si="24"/>
        <v>4.5999999999999996</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2</v>
      </c>
      <c r="X94" s="12">
        <f>IF('Indicator Data'!AA96="No data","x",ROUND(IF('Indicator Data'!AA96&gt;X$140,10,IF('Indicator Data'!AA96&lt;X$139,0,10-(X$140-'Indicator Data'!AA96)/(X$140-X$139)*10)),1))</f>
        <v>6</v>
      </c>
      <c r="Y94" s="12">
        <f>IF('Indicator Data'!AF96="No data","x",ROUND(IF('Indicator Data'!AF96&gt;Y$140,10,IF('Indicator Data'!AF96&lt;Y$139,0,10-(Y$140-'Indicator Data'!AF96)/(Y$140-Y$139)*10)),1))</f>
        <v>5.0999999999999996</v>
      </c>
      <c r="Z94" s="129">
        <f>IF('Indicator Data'!AC96="No data","x",'Indicator Data'!AC96/'Indicator Data'!$BB96*100000)</f>
        <v>0.11009517728075922</v>
      </c>
      <c r="AA94" s="127">
        <f t="shared" si="28"/>
        <v>2.8</v>
      </c>
      <c r="AB94" s="129">
        <f>IF('Indicator Data'!AD96="No data","x",'Indicator Data'!AD96/'Indicator Data'!$BB96*100000)</f>
        <v>4.5827117543116023</v>
      </c>
      <c r="AC94" s="127">
        <f t="shared" si="29"/>
        <v>8.9</v>
      </c>
      <c r="AD94" s="52">
        <f t="shared" si="30"/>
        <v>5</v>
      </c>
      <c r="AE94" s="12">
        <f>IF('Indicator Data'!V96="No data","x",ROUND(IF('Indicator Data'!V96&gt;AE$140,10,IF('Indicator Data'!V96&lt;AE$139,0,10-(AE$140-'Indicator Data'!V96)/(AE$140-AE$139)*10)),1))</f>
        <v>5.6</v>
      </c>
      <c r="AF94" s="12">
        <f>IF('Indicator Data'!W96="No data","x",ROUND(IF('Indicator Data'!W96&gt;AF$140,10,IF('Indicator Data'!W96&lt;AF$139,0,10-(AF$140-'Indicator Data'!W96)/(AF$140-AF$139)*10)),1))</f>
        <v>2.4</v>
      </c>
      <c r="AG94" s="52">
        <f t="shared" si="31"/>
        <v>4</v>
      </c>
      <c r="AH94" s="12">
        <f>IF('Indicator Data'!AP96="No data","x",ROUND(IF('Indicator Data'!AP96&gt;AH$140,10,IF('Indicator Data'!AP96&lt;AH$139,0,10-(AH$140-'Indicator Data'!AP96)/(AH$140-AH$139)*10)),1))</f>
        <v>0.7</v>
      </c>
      <c r="AI94" s="12">
        <f>IF('Indicator Data'!AQ96="No data","x",ROUND(IF('Indicator Data'!AQ96&gt;AI$140,10,IF('Indicator Data'!AQ96&lt;AI$139,0,10-(AI$140-'Indicator Data'!AQ96)/(AI$140-AI$139)*10)),1))</f>
        <v>0</v>
      </c>
      <c r="AJ94" s="52">
        <f t="shared" si="32"/>
        <v>0.4</v>
      </c>
      <c r="AK94" s="35">
        <f>'Indicator Data'!AK96+'Indicator Data'!AJ96*0.5+'Indicator Data'!AI96*0.25</f>
        <v>99.086609026058397</v>
      </c>
      <c r="AL94" s="42">
        <f>AK94/'Indicator Data'!BB96</f>
        <v>1.363619723359147E-5</v>
      </c>
      <c r="AM94" s="52">
        <f t="shared" si="33"/>
        <v>0</v>
      </c>
      <c r="AN94" s="42" t="str">
        <f>IF('Indicator Data'!AL96="No data","x",'Indicator Data'!AL96/'Indicator Data'!BB96)</f>
        <v>x</v>
      </c>
      <c r="AO94" s="12" t="str">
        <f t="shared" si="34"/>
        <v>x</v>
      </c>
      <c r="AP94" s="52" t="str">
        <f t="shared" si="35"/>
        <v>x</v>
      </c>
      <c r="AQ94" s="36">
        <f t="shared" si="36"/>
        <v>2.6</v>
      </c>
      <c r="AR94" s="55">
        <f t="shared" si="37"/>
        <v>1.4</v>
      </c>
      <c r="AU94" s="11">
        <v>4.3</v>
      </c>
    </row>
    <row r="95" spans="1:47" s="11" customFormat="1" x14ac:dyDescent="0.25">
      <c r="A95" s="11" t="s">
        <v>411</v>
      </c>
      <c r="B95" s="30" t="s">
        <v>14</v>
      </c>
      <c r="C95" s="30" t="s">
        <v>540</v>
      </c>
      <c r="D95" s="12">
        <f>ROUND(IF('Indicator Data'!O97="No data",IF((0.1284*LN('Indicator Data'!BA97)-0.4735)&gt;D$140,0,IF((0.1284*LN('Indicator Data'!BA97)-0.4735)&lt;D$139,10,(D$140-(0.1284*LN('Indicator Data'!BA97)-0.4735))/(D$140-D$139)*10)),IF('Indicator Data'!O97&gt;D$140,0,IF('Indicator Data'!O97&lt;D$139,10,(D$140-'Indicator Data'!O97)/(D$140-D$139)*10))),1)</f>
        <v>7.5</v>
      </c>
      <c r="E95" s="12">
        <f>IF('Indicator Data'!P97="No data","x",ROUND(IF('Indicator Data'!P97&gt;E$140,10,IF('Indicator Data'!P97&lt;E$139,0,10-(E$140-'Indicator Data'!P97)/(E$140-E$139)*10)),1))</f>
        <v>5.0999999999999996</v>
      </c>
      <c r="F95" s="52">
        <f t="shared" si="19"/>
        <v>6.5</v>
      </c>
      <c r="G95" s="12">
        <f>IF('Indicator Data'!AG97="No data","x",ROUND(IF('Indicator Data'!AG97&gt;G$140,10,IF('Indicator Data'!AG97&lt;G$139,0,10-(G$140-'Indicator Data'!AG97)/(G$140-G$139)*10)),1))</f>
        <v>8.1999999999999993</v>
      </c>
      <c r="H95" s="12">
        <f>IF('Indicator Data'!AH97="No data","x",ROUND(IF('Indicator Data'!AH97&gt;H$140,10,IF('Indicator Data'!AH97&lt;H$139,0,10-(H$140-'Indicator Data'!AH97)/(H$140-H$139)*10)),1))</f>
        <v>3.3</v>
      </c>
      <c r="I95" s="52">
        <f t="shared" si="20"/>
        <v>5.8</v>
      </c>
      <c r="J95" s="35">
        <f>SUM('Indicator Data'!R97,SUM('Indicator Data'!S97:T97)*1000000)</f>
        <v>8374141967</v>
      </c>
      <c r="K95" s="35">
        <f>J95/'Indicator Data'!BD97</f>
        <v>46.933580939738398</v>
      </c>
      <c r="L95" s="12">
        <f t="shared" si="21"/>
        <v>0.9</v>
      </c>
      <c r="M95" s="12">
        <f>IF('Indicator Data'!U97="No data","x",ROUND(IF('Indicator Data'!U97&gt;M$140,10,IF('Indicator Data'!U97&lt;M$139,0,10-(M$140-'Indicator Data'!U97)/(M$140-M$139)*10)),1))</f>
        <v>0.6</v>
      </c>
      <c r="N95" s="125">
        <f>'Indicator Data'!Q97/'Indicator Data'!BD97*1000000</f>
        <v>136.25320644547992</v>
      </c>
      <c r="O95" s="12">
        <f t="shared" si="22"/>
        <v>10</v>
      </c>
      <c r="P95" s="52">
        <f t="shared" si="23"/>
        <v>3.8</v>
      </c>
      <c r="Q95" s="45">
        <f t="shared" si="24"/>
        <v>5.7</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2.6</v>
      </c>
      <c r="X95" s="12">
        <f>IF('Indicator Data'!AA97="No data","x",ROUND(IF('Indicator Data'!AA97&gt;X$140,10,IF('Indicator Data'!AA97&lt;X$139,0,10-(X$140-'Indicator Data'!AA97)/(X$140-X$139)*10)),1))</f>
        <v>6</v>
      </c>
      <c r="Y95" s="12">
        <f>IF('Indicator Data'!AF97="No data","x",ROUND(IF('Indicator Data'!AF97&gt;Y$140,10,IF('Indicator Data'!AF97&lt;Y$139,0,10-(Y$140-'Indicator Data'!AF97)/(Y$140-Y$139)*10)),1))</f>
        <v>5.0999999999999996</v>
      </c>
      <c r="Z95" s="129">
        <f>IF('Indicator Data'!AC97="No data","x",'Indicator Data'!AC97/'Indicator Data'!$BB97*100000)</f>
        <v>0</v>
      </c>
      <c r="AA95" s="127">
        <f t="shared" si="28"/>
        <v>0</v>
      </c>
      <c r="AB95" s="129">
        <f>IF('Indicator Data'!AD97="No data","x",'Indicator Data'!AD97/'Indicator Data'!$BB97*100000)</f>
        <v>2.1361046393212155</v>
      </c>
      <c r="AC95" s="127">
        <f t="shared" si="29"/>
        <v>7.8</v>
      </c>
      <c r="AD95" s="52">
        <f t="shared" si="30"/>
        <v>4.3</v>
      </c>
      <c r="AE95" s="12">
        <f>IF('Indicator Data'!V97="No data","x",ROUND(IF('Indicator Data'!V97&gt;AE$140,10,IF('Indicator Data'!V97&lt;AE$139,0,10-(AE$140-'Indicator Data'!V97)/(AE$140-AE$139)*10)),1))</f>
        <v>6.2</v>
      </c>
      <c r="AF95" s="12">
        <f>IF('Indicator Data'!W97="No data","x",ROUND(IF('Indicator Data'!W97&gt;AF$140,10,IF('Indicator Data'!W97&lt;AF$139,0,10-(AF$140-'Indicator Data'!W97)/(AF$140-AF$139)*10)),1))</f>
        <v>5</v>
      </c>
      <c r="AG95" s="52">
        <f t="shared" si="31"/>
        <v>5.6</v>
      </c>
      <c r="AH95" s="12">
        <f>IF('Indicator Data'!AP97="No data","x",ROUND(IF('Indicator Data'!AP97&gt;AH$140,10,IF('Indicator Data'!AP97&lt;AH$139,0,10-(AH$140-'Indicator Data'!AP97)/(AH$140-AH$139)*10)),1))</f>
        <v>0.8</v>
      </c>
      <c r="AI95" s="12">
        <f>IF('Indicator Data'!AQ97="No data","x",ROUND(IF('Indicator Data'!AQ97&gt;AI$140,10,IF('Indicator Data'!AQ97&lt;AI$139,0,10-(AI$140-'Indicator Data'!AQ97)/(AI$140-AI$139)*10)),1))</f>
        <v>0</v>
      </c>
      <c r="AJ95" s="52">
        <f t="shared" si="32"/>
        <v>0.4</v>
      </c>
      <c r="AK95" s="35">
        <f>'Indicator Data'!AK97+'Indicator Data'!AJ97*0.5+'Indicator Data'!AI97*0.25</f>
        <v>116.03787498407814</v>
      </c>
      <c r="AL95" s="42">
        <f>AK95/'Indicator Data'!BB97</f>
        <v>2.8821981754705178E-5</v>
      </c>
      <c r="AM95" s="52">
        <f t="shared" si="33"/>
        <v>0</v>
      </c>
      <c r="AN95" s="42">
        <f>IF('Indicator Data'!AL97="No data","x",'Indicator Data'!AL97/'Indicator Data'!BB97)</f>
        <v>5.0128936269566465E-2</v>
      </c>
      <c r="AO95" s="12">
        <f t="shared" si="34"/>
        <v>2.5</v>
      </c>
      <c r="AP95" s="52">
        <f t="shared" si="35"/>
        <v>2.5</v>
      </c>
      <c r="AQ95" s="36">
        <f t="shared" si="36"/>
        <v>2.9</v>
      </c>
      <c r="AR95" s="55">
        <f t="shared" si="37"/>
        <v>1.6</v>
      </c>
      <c r="AU95" s="11">
        <v>4</v>
      </c>
    </row>
    <row r="96" spans="1:47" s="11" customFormat="1" x14ac:dyDescent="0.25">
      <c r="A96" s="11" t="s">
        <v>412</v>
      </c>
      <c r="B96" s="30" t="s">
        <v>14</v>
      </c>
      <c r="C96" s="30" t="s">
        <v>541</v>
      </c>
      <c r="D96" s="12">
        <f>ROUND(IF('Indicator Data'!O98="No data",IF((0.1284*LN('Indicator Data'!BA98)-0.4735)&gt;D$140,0,IF((0.1284*LN('Indicator Data'!BA98)-0.4735)&lt;D$139,10,(D$140-(0.1284*LN('Indicator Data'!BA98)-0.4735))/(D$140-D$139)*10)),IF('Indicator Data'!O98&gt;D$140,0,IF('Indicator Data'!O98&lt;D$139,10,(D$140-'Indicator Data'!O98)/(D$140-D$139)*10))),1)</f>
        <v>6.3</v>
      </c>
      <c r="E96" s="12">
        <f>IF('Indicator Data'!P98="No data","x",ROUND(IF('Indicator Data'!P98&gt;E$140,10,IF('Indicator Data'!P98&lt;E$139,0,10-(E$140-'Indicator Data'!P98)/(E$140-E$139)*10)),1))</f>
        <v>0</v>
      </c>
      <c r="F96" s="52">
        <f t="shared" si="19"/>
        <v>3.8</v>
      </c>
      <c r="G96" s="12">
        <f>IF('Indicator Data'!AG98="No data","x",ROUND(IF('Indicator Data'!AG98&gt;G$140,10,IF('Indicator Data'!AG98&lt;G$139,0,10-(G$140-'Indicator Data'!AG98)/(G$140-G$139)*10)),1))</f>
        <v>7.5</v>
      </c>
      <c r="H96" s="12">
        <f>IF('Indicator Data'!AH98="No data","x",ROUND(IF('Indicator Data'!AH98&gt;H$140,10,IF('Indicator Data'!AH98&lt;H$139,0,10-(H$140-'Indicator Data'!AH98)/(H$140-H$139)*10)),1))</f>
        <v>0</v>
      </c>
      <c r="I96" s="52">
        <f t="shared" si="20"/>
        <v>3.8</v>
      </c>
      <c r="J96" s="35">
        <f>SUM('Indicator Data'!R98,SUM('Indicator Data'!S98:T98)*1000000)</f>
        <v>8374141967</v>
      </c>
      <c r="K96" s="35">
        <f>J96/'Indicator Data'!BD98</f>
        <v>46.933580939738398</v>
      </c>
      <c r="L96" s="12">
        <f t="shared" si="21"/>
        <v>0.9</v>
      </c>
      <c r="M96" s="12">
        <f>IF('Indicator Data'!U98="No data","x",ROUND(IF('Indicator Data'!U98&gt;M$140,10,IF('Indicator Data'!U98&lt;M$139,0,10-(M$140-'Indicator Data'!U98)/(M$140-M$139)*10)),1))</f>
        <v>0.6</v>
      </c>
      <c r="N96" s="125">
        <f>'Indicator Data'!Q98/'Indicator Data'!BD98*1000000</f>
        <v>136.25320644547992</v>
      </c>
      <c r="O96" s="12">
        <f t="shared" si="22"/>
        <v>10</v>
      </c>
      <c r="P96" s="52">
        <f t="shared" si="23"/>
        <v>3.8</v>
      </c>
      <c r="Q96" s="45">
        <f t="shared" si="24"/>
        <v>3.8</v>
      </c>
      <c r="R96" s="35">
        <f>IF(AND('Indicator Data'!AM98="No data",'Indicator Data'!AN98="No data"),0,SUM('Indicator Data'!AM98:AO98))</f>
        <v>7</v>
      </c>
      <c r="S96" s="12">
        <f t="shared" si="25"/>
        <v>0</v>
      </c>
      <c r="T96" s="41">
        <f>R96/'Indicator Data'!$BB98</f>
        <v>1.0787287028133245E-6</v>
      </c>
      <c r="U96" s="12">
        <f t="shared" si="26"/>
        <v>0</v>
      </c>
      <c r="V96" s="13">
        <f t="shared" si="27"/>
        <v>0</v>
      </c>
      <c r="W96" s="12">
        <f>IF('Indicator Data'!AB98="No data","x",ROUND(IF('Indicator Data'!AB98&gt;W$140,10,IF('Indicator Data'!AB98&lt;W$139,0,10-(W$140-'Indicator Data'!AB98)/(W$140-W$139)*10)),1))</f>
        <v>7.6</v>
      </c>
      <c r="X96" s="12">
        <f>IF('Indicator Data'!AA98="No data","x",ROUND(IF('Indicator Data'!AA98&gt;X$140,10,IF('Indicator Data'!AA98&lt;X$139,0,10-(X$140-'Indicator Data'!AA98)/(X$140-X$139)*10)),1))</f>
        <v>6</v>
      </c>
      <c r="Y96" s="12">
        <f>IF('Indicator Data'!AF98="No data","x",ROUND(IF('Indicator Data'!AF98&gt;Y$140,10,IF('Indicator Data'!AF98&lt;Y$139,0,10-(Y$140-'Indicator Data'!AF98)/(Y$140-Y$139)*10)),1))</f>
        <v>5.0999999999999996</v>
      </c>
      <c r="Z96" s="129">
        <f>IF('Indicator Data'!AC98="No data","x",'Indicator Data'!AC98/'Indicator Data'!$BB98*100000)</f>
        <v>0</v>
      </c>
      <c r="AA96" s="127">
        <f t="shared" si="28"/>
        <v>0</v>
      </c>
      <c r="AB96" s="129">
        <f>IF('Indicator Data'!AD98="No data","x",'Indicator Data'!AD98/'Indicator Data'!$BB98*100000)</f>
        <v>2.249919865867791</v>
      </c>
      <c r="AC96" s="127">
        <f t="shared" si="29"/>
        <v>7.8</v>
      </c>
      <c r="AD96" s="52">
        <f t="shared" si="30"/>
        <v>5.3</v>
      </c>
      <c r="AE96" s="12">
        <f>IF('Indicator Data'!V98="No data","x",ROUND(IF('Indicator Data'!V98&gt;AE$140,10,IF('Indicator Data'!V98&lt;AE$139,0,10-(AE$140-'Indicator Data'!V98)/(AE$140-AE$139)*10)),1))</f>
        <v>4.5</v>
      </c>
      <c r="AF96" s="12">
        <f>IF('Indicator Data'!W98="No data","x",ROUND(IF('Indicator Data'!W98&gt;AF$140,10,IF('Indicator Data'!W98&lt;AF$139,0,10-(AF$140-'Indicator Data'!W98)/(AF$140-AF$139)*10)),1))</f>
        <v>3</v>
      </c>
      <c r="AG96" s="52">
        <f t="shared" si="31"/>
        <v>3.8</v>
      </c>
      <c r="AH96" s="12">
        <f>IF('Indicator Data'!AP98="No data","x",ROUND(IF('Indicator Data'!AP98&gt;AH$140,10,IF('Indicator Data'!AP98&lt;AH$139,0,10-(AH$140-'Indicator Data'!AP98)/(AH$140-AH$139)*10)),1))</f>
        <v>1.1000000000000001</v>
      </c>
      <c r="AI96" s="12">
        <f>IF('Indicator Data'!AQ98="No data","x",ROUND(IF('Indicator Data'!AQ98&gt;AI$140,10,IF('Indicator Data'!AQ98&lt;AI$139,0,10-(AI$140-'Indicator Data'!AQ98)/(AI$140-AI$139)*10)),1))</f>
        <v>0</v>
      </c>
      <c r="AJ96" s="52">
        <f t="shared" si="32"/>
        <v>0.6</v>
      </c>
      <c r="AK96" s="35">
        <f>'Indicator Data'!AK98+'Indicator Data'!AJ98*0.5+'Indicator Data'!AI98*0.25</f>
        <v>98.542378051649408</v>
      </c>
      <c r="AL96" s="42">
        <f>AK96/'Indicator Data'!BB98</f>
        <v>1.5185784521113711E-5</v>
      </c>
      <c r="AM96" s="52">
        <f t="shared" si="33"/>
        <v>0</v>
      </c>
      <c r="AN96" s="42" t="str">
        <f>IF('Indicator Data'!AL98="No data","x",'Indicator Data'!AL98/'Indicator Data'!BB98)</f>
        <v>x</v>
      </c>
      <c r="AO96" s="12" t="str">
        <f t="shared" si="34"/>
        <v>x</v>
      </c>
      <c r="AP96" s="52" t="str">
        <f t="shared" si="35"/>
        <v>x</v>
      </c>
      <c r="AQ96" s="36">
        <f t="shared" si="36"/>
        <v>2.7</v>
      </c>
      <c r="AR96" s="55">
        <f t="shared" si="37"/>
        <v>1.4</v>
      </c>
      <c r="AU96" s="11">
        <v>4.3</v>
      </c>
    </row>
    <row r="97" spans="1:47" s="11" customFormat="1" x14ac:dyDescent="0.25">
      <c r="A97" s="11" t="s">
        <v>413</v>
      </c>
      <c r="B97" s="30" t="s">
        <v>14</v>
      </c>
      <c r="C97" s="30" t="s">
        <v>542</v>
      </c>
      <c r="D97" s="12">
        <f>ROUND(IF('Indicator Data'!O99="No data",IF((0.1284*LN('Indicator Data'!BA99)-0.4735)&gt;D$140,0,IF((0.1284*LN('Indicator Data'!BA99)-0.4735)&lt;D$139,10,(D$140-(0.1284*LN('Indicator Data'!BA99)-0.4735))/(D$140-D$139)*10)),IF('Indicator Data'!O99&gt;D$140,0,IF('Indicator Data'!O99&lt;D$139,10,(D$140-'Indicator Data'!O99)/(D$140-D$139)*10))),1)</f>
        <v>10</v>
      </c>
      <c r="E97" s="12">
        <f>IF('Indicator Data'!P99="No data","x",ROUND(IF('Indicator Data'!P99&gt;E$140,10,IF('Indicator Data'!P99&lt;E$139,0,10-(E$140-'Indicator Data'!P99)/(E$140-E$139)*10)),1))</f>
        <v>10</v>
      </c>
      <c r="F97" s="52">
        <f t="shared" si="19"/>
        <v>10</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3.3</v>
      </c>
      <c r="I97" s="52">
        <f t="shared" si="20"/>
        <v>6.7</v>
      </c>
      <c r="J97" s="35">
        <f>SUM('Indicator Data'!R99,SUM('Indicator Data'!S99:T99)*1000000)</f>
        <v>8374141967</v>
      </c>
      <c r="K97" s="35">
        <f>J97/'Indicator Data'!BD99</f>
        <v>46.933580939738398</v>
      </c>
      <c r="L97" s="12">
        <f t="shared" si="21"/>
        <v>0.9</v>
      </c>
      <c r="M97" s="12">
        <f>IF('Indicator Data'!U99="No data","x",ROUND(IF('Indicator Data'!U99&gt;M$140,10,IF('Indicator Data'!U99&lt;M$139,0,10-(M$140-'Indicator Data'!U99)/(M$140-M$139)*10)),1))</f>
        <v>0.6</v>
      </c>
      <c r="N97" s="125">
        <f>'Indicator Data'!Q99/'Indicator Data'!BD99*1000000</f>
        <v>136.25320644547992</v>
      </c>
      <c r="O97" s="12">
        <f t="shared" si="22"/>
        <v>10</v>
      </c>
      <c r="P97" s="52">
        <f t="shared" si="23"/>
        <v>3.8</v>
      </c>
      <c r="Q97" s="45">
        <f t="shared" si="24"/>
        <v>7.6</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0.8</v>
      </c>
      <c r="X97" s="12">
        <f>IF('Indicator Data'!AA99="No data","x",ROUND(IF('Indicator Data'!AA99&gt;X$140,10,IF('Indicator Data'!AA99&lt;X$139,0,10-(X$140-'Indicator Data'!AA99)/(X$140-X$139)*10)),1))</f>
        <v>6</v>
      </c>
      <c r="Y97" s="12">
        <f>IF('Indicator Data'!AF99="No data","x",ROUND(IF('Indicator Data'!AF99&gt;Y$140,10,IF('Indicator Data'!AF99&lt;Y$139,0,10-(Y$140-'Indicator Data'!AF99)/(Y$140-Y$139)*10)),1))</f>
        <v>5.0999999999999996</v>
      </c>
      <c r="Z97" s="129">
        <f>IF('Indicator Data'!AC99="No data","x",'Indicator Data'!AC99/'Indicator Data'!$BB99*100000)</f>
        <v>0</v>
      </c>
      <c r="AA97" s="127">
        <f t="shared" si="28"/>
        <v>0</v>
      </c>
      <c r="AB97" s="129">
        <f>IF('Indicator Data'!AD99="No data","x",'Indicator Data'!AD99/'Indicator Data'!$BB99*100000)</f>
        <v>0.25660320227966288</v>
      </c>
      <c r="AC97" s="127">
        <f t="shared" si="29"/>
        <v>4.7</v>
      </c>
      <c r="AD97" s="52">
        <f t="shared" si="30"/>
        <v>3.3</v>
      </c>
      <c r="AE97" s="12">
        <f>IF('Indicator Data'!V99="No data","x",ROUND(IF('Indicator Data'!V99&gt;AE$140,10,IF('Indicator Data'!V99&lt;AE$139,0,10-(AE$140-'Indicator Data'!V99)/(AE$140-AE$139)*10)),1))</f>
        <v>9.1999999999999993</v>
      </c>
      <c r="AF97" s="12">
        <f>IF('Indicator Data'!W99="No data","x",ROUND(IF('Indicator Data'!W99&gt;AF$140,10,IF('Indicator Data'!W99&lt;AF$139,0,10-(AF$140-'Indicator Data'!W99)/(AF$140-AF$139)*10)),1))</f>
        <v>6.7</v>
      </c>
      <c r="AG97" s="52">
        <f t="shared" si="31"/>
        <v>8</v>
      </c>
      <c r="AH97" s="12">
        <f>IF('Indicator Data'!AP99="No data","x",ROUND(IF('Indicator Data'!AP99&gt;AH$140,10,IF('Indicator Data'!AP99&lt;AH$139,0,10-(AH$140-'Indicator Data'!AP99)/(AH$140-AH$139)*10)),1))</f>
        <v>4.8</v>
      </c>
      <c r="AI97" s="12">
        <f>IF('Indicator Data'!AQ99="No data","x",ROUND(IF('Indicator Data'!AQ99&gt;AI$140,10,IF('Indicator Data'!AQ99&lt;AI$139,0,10-(AI$140-'Indicator Data'!AQ99)/(AI$140-AI$139)*10)),1))</f>
        <v>3.2</v>
      </c>
      <c r="AJ97" s="52">
        <f t="shared" si="32"/>
        <v>4</v>
      </c>
      <c r="AK97" s="35">
        <f>'Indicator Data'!AK99+'Indicator Data'!AJ99*0.5+'Indicator Data'!AI99*0.25</f>
        <v>63.769417275143063</v>
      </c>
      <c r="AL97" s="42">
        <f>AK97/'Indicator Data'!BB99</f>
        <v>1.3636197233591468E-5</v>
      </c>
      <c r="AM97" s="52">
        <f t="shared" si="33"/>
        <v>0</v>
      </c>
      <c r="AN97" s="42">
        <f>IF('Indicator Data'!AL99="No data","x",'Indicator Data'!AL99/'Indicator Data'!BB99)</f>
        <v>2.6183683842615848E-2</v>
      </c>
      <c r="AO97" s="12">
        <f t="shared" si="34"/>
        <v>1.3</v>
      </c>
      <c r="AP97" s="52">
        <f t="shared" si="35"/>
        <v>1.3</v>
      </c>
      <c r="AQ97" s="36">
        <f t="shared" si="36"/>
        <v>3.9</v>
      </c>
      <c r="AR97" s="55">
        <f t="shared" si="37"/>
        <v>2.2000000000000002</v>
      </c>
      <c r="AU97" s="11">
        <v>5</v>
      </c>
    </row>
    <row r="98" spans="1:47" s="11" customFormat="1" x14ac:dyDescent="0.25">
      <c r="A98" s="11" t="s">
        <v>414</v>
      </c>
      <c r="B98" s="30" t="s">
        <v>14</v>
      </c>
      <c r="C98" s="30" t="s">
        <v>543</v>
      </c>
      <c r="D98" s="12">
        <f>ROUND(IF('Indicator Data'!O100="No data",IF((0.1284*LN('Indicator Data'!BA100)-0.4735)&gt;D$140,0,IF((0.1284*LN('Indicator Data'!BA100)-0.4735)&lt;D$139,10,(D$140-(0.1284*LN('Indicator Data'!BA100)-0.4735))/(D$140-D$139)*10)),IF('Indicator Data'!O100&gt;D$140,0,IF('Indicator Data'!O100&lt;D$139,10,(D$140-'Indicator Data'!O100)/(D$140-D$139)*10))),1)</f>
        <v>7.5</v>
      </c>
      <c r="E98" s="12">
        <f>IF('Indicator Data'!P100="No data","x",ROUND(IF('Indicator Data'!P100&gt;E$140,10,IF('Indicator Data'!P100&lt;E$139,0,10-(E$140-'Indicator Data'!P100)/(E$140-E$139)*10)),1))</f>
        <v>6.3</v>
      </c>
      <c r="F98" s="52">
        <f t="shared" si="19"/>
        <v>6.9</v>
      </c>
      <c r="G98" s="12">
        <f>IF('Indicator Data'!AG100="No data","x",ROUND(IF('Indicator Data'!AG100&gt;G$140,10,IF('Indicator Data'!AG100&lt;G$139,0,10-(G$140-'Indicator Data'!AG100)/(G$140-G$139)*10)),1))</f>
        <v>10</v>
      </c>
      <c r="H98" s="12">
        <f>IF('Indicator Data'!AH100="No data","x",ROUND(IF('Indicator Data'!AH100&gt;H$140,10,IF('Indicator Data'!AH100&lt;H$139,0,10-(H$140-'Indicator Data'!AH100)/(H$140-H$139)*10)),1))</f>
        <v>0</v>
      </c>
      <c r="I98" s="52">
        <f t="shared" si="20"/>
        <v>5</v>
      </c>
      <c r="J98" s="35">
        <f>SUM('Indicator Data'!R100,SUM('Indicator Data'!S100:T100)*1000000)</f>
        <v>8374141967</v>
      </c>
      <c r="K98" s="35">
        <f>J98/'Indicator Data'!BD100</f>
        <v>46.933580939738398</v>
      </c>
      <c r="L98" s="12">
        <f t="shared" si="21"/>
        <v>0.9</v>
      </c>
      <c r="M98" s="12">
        <f>IF('Indicator Data'!U100="No data","x",ROUND(IF('Indicator Data'!U100&gt;M$140,10,IF('Indicator Data'!U100&lt;M$139,0,10-(M$140-'Indicator Data'!U100)/(M$140-M$139)*10)),1))</f>
        <v>0.6</v>
      </c>
      <c r="N98" s="125">
        <f>'Indicator Data'!Q100/'Indicator Data'!BD100*1000000</f>
        <v>136.25320644547992</v>
      </c>
      <c r="O98" s="12">
        <f t="shared" si="22"/>
        <v>10</v>
      </c>
      <c r="P98" s="52">
        <f t="shared" si="23"/>
        <v>3.8</v>
      </c>
      <c r="Q98" s="45">
        <f t="shared" si="24"/>
        <v>5.7</v>
      </c>
      <c r="R98" s="35">
        <f>IF(AND('Indicator Data'!AM100="No data",'Indicator Data'!AN100="No data"),0,SUM('Indicator Data'!AM100:AO100))</f>
        <v>90914</v>
      </c>
      <c r="S98" s="12">
        <f t="shared" si="25"/>
        <v>6.5</v>
      </c>
      <c r="T98" s="41">
        <f>R98/'Indicator Data'!$BB100</f>
        <v>3.221023490010165E-2</v>
      </c>
      <c r="U98" s="12">
        <f t="shared" si="26"/>
        <v>7.5</v>
      </c>
      <c r="V98" s="13">
        <f t="shared" si="27"/>
        <v>7</v>
      </c>
      <c r="W98" s="12">
        <f>IF('Indicator Data'!AB100="No data","x",ROUND(IF('Indicator Data'!AB100&gt;W$140,10,IF('Indicator Data'!AB100&lt;W$139,0,10-(W$140-'Indicator Data'!AB100)/(W$140-W$139)*10)),1))</f>
        <v>5</v>
      </c>
      <c r="X98" s="12">
        <f>IF('Indicator Data'!AA100="No data","x",ROUND(IF('Indicator Data'!AA100&gt;X$140,10,IF('Indicator Data'!AA100&lt;X$139,0,10-(X$140-'Indicator Data'!AA100)/(X$140-X$139)*10)),1))</f>
        <v>6</v>
      </c>
      <c r="Y98" s="12">
        <f>IF('Indicator Data'!AF100="No data","x",ROUND(IF('Indicator Data'!AF100&gt;Y$140,10,IF('Indicator Data'!AF100&lt;Y$139,0,10-(Y$140-'Indicator Data'!AF100)/(Y$140-Y$139)*10)),1))</f>
        <v>5.0999999999999996</v>
      </c>
      <c r="Z98" s="129">
        <f>IF('Indicator Data'!AC100="No data","x",'Indicator Data'!AC100/'Indicator Data'!$BB100*100000)</f>
        <v>7.0858690410941436E-2</v>
      </c>
      <c r="AA98" s="127">
        <f t="shared" si="28"/>
        <v>2.2999999999999998</v>
      </c>
      <c r="AB98" s="129">
        <f>IF('Indicator Data'!AD100="No data","x",'Indicator Data'!AD100/'Indicator Data'!$BB100*100000)</f>
        <v>3.1532117232868937</v>
      </c>
      <c r="AC98" s="127">
        <f t="shared" si="29"/>
        <v>8.3000000000000007</v>
      </c>
      <c r="AD98" s="52">
        <f t="shared" si="30"/>
        <v>5.3</v>
      </c>
      <c r="AE98" s="12">
        <f>IF('Indicator Data'!V100="No data","x",ROUND(IF('Indicator Data'!V100&gt;AE$140,10,IF('Indicator Data'!V100&lt;AE$139,0,10-(AE$140-'Indicator Data'!V100)/(AE$140-AE$139)*10)),1))</f>
        <v>8.1</v>
      </c>
      <c r="AF98" s="12">
        <f>IF('Indicator Data'!W100="No data","x",ROUND(IF('Indicator Data'!W100&gt;AF$140,10,IF('Indicator Data'!W100&lt;AF$139,0,10-(AF$140-'Indicator Data'!W100)/(AF$140-AF$139)*10)),1))</f>
        <v>2.2999999999999998</v>
      </c>
      <c r="AG98" s="52">
        <f t="shared" si="31"/>
        <v>5.2</v>
      </c>
      <c r="AH98" s="12">
        <f>IF('Indicator Data'!AP100="No data","x",ROUND(IF('Indicator Data'!AP100&gt;AH$140,10,IF('Indicator Data'!AP100&lt;AH$139,0,10-(AH$140-'Indicator Data'!AP100)/(AH$140-AH$139)*10)),1))</f>
        <v>0</v>
      </c>
      <c r="AI98" s="12">
        <f>IF('Indicator Data'!AQ100="No data","x",ROUND(IF('Indicator Data'!AQ100&gt;AI$140,10,IF('Indicator Data'!AQ100&lt;AI$139,0,10-(AI$140-'Indicator Data'!AQ100)/(AI$140-AI$139)*10)),1))</f>
        <v>3.6</v>
      </c>
      <c r="AJ98" s="52">
        <f t="shared" si="32"/>
        <v>1.8</v>
      </c>
      <c r="AK98" s="35">
        <f>'Indicator Data'!AK100+'Indicator Data'!AJ100*0.5+'Indicator Data'!AI100*0.25</f>
        <v>71.208922758285098</v>
      </c>
      <c r="AL98" s="42">
        <f>AK98/'Indicator Data'!BB100</f>
        <v>2.5228855061129828E-5</v>
      </c>
      <c r="AM98" s="52">
        <f t="shared" si="33"/>
        <v>0</v>
      </c>
      <c r="AN98" s="42">
        <f>IF('Indicator Data'!AL100="No data","x",'Indicator Data'!AL100/'Indicator Data'!BB100)</f>
        <v>2.4070328667406663E-2</v>
      </c>
      <c r="AO98" s="12">
        <f t="shared" si="34"/>
        <v>1.2</v>
      </c>
      <c r="AP98" s="52">
        <f t="shared" si="35"/>
        <v>1.2</v>
      </c>
      <c r="AQ98" s="36">
        <f t="shared" si="36"/>
        <v>3</v>
      </c>
      <c r="AR98" s="55">
        <f t="shared" si="37"/>
        <v>5.3</v>
      </c>
      <c r="AU98" s="11">
        <v>4.5</v>
      </c>
    </row>
    <row r="99" spans="1:47" s="11" customFormat="1" x14ac:dyDescent="0.25">
      <c r="A99" s="11" t="s">
        <v>415</v>
      </c>
      <c r="B99" s="30" t="s">
        <v>14</v>
      </c>
      <c r="C99" s="30" t="s">
        <v>544</v>
      </c>
      <c r="D99" s="12">
        <f>ROUND(IF('Indicator Data'!O101="No data",IF((0.1284*LN('Indicator Data'!BA101)-0.4735)&gt;D$140,0,IF((0.1284*LN('Indicator Data'!BA101)-0.4735)&lt;D$139,10,(D$140-(0.1284*LN('Indicator Data'!BA101)-0.4735))/(D$140-D$139)*10)),IF('Indicator Data'!O101&gt;D$140,0,IF('Indicator Data'!O101&lt;D$139,10,(D$140-'Indicator Data'!O101)/(D$140-D$139)*10))),1)</f>
        <v>9.6</v>
      </c>
      <c r="E99" s="12">
        <f>IF('Indicator Data'!P101="No data","x",ROUND(IF('Indicator Data'!P101&gt;E$140,10,IF('Indicator Data'!P101&lt;E$139,0,10-(E$140-'Indicator Data'!P101)/(E$140-E$139)*10)),1))</f>
        <v>9.6999999999999993</v>
      </c>
      <c r="F99" s="52">
        <f t="shared" si="19"/>
        <v>9.6999999999999993</v>
      </c>
      <c r="G99" s="12">
        <f>IF('Indicator Data'!AG101="No data","x",ROUND(IF('Indicator Data'!AG101&gt;G$140,10,IF('Indicator Data'!AG101&lt;G$139,0,10-(G$140-'Indicator Data'!AG101)/(G$140-G$139)*10)),1))</f>
        <v>10</v>
      </c>
      <c r="H99" s="12">
        <f>IF('Indicator Data'!AH101="No data","x",ROUND(IF('Indicator Data'!AH101&gt;H$140,10,IF('Indicator Data'!AH101&lt;H$139,0,10-(H$140-'Indicator Data'!AH101)/(H$140-H$139)*10)),1))</f>
        <v>2.5</v>
      </c>
      <c r="I99" s="52">
        <f t="shared" si="20"/>
        <v>6.3</v>
      </c>
      <c r="J99" s="35">
        <f>SUM('Indicator Data'!R101,SUM('Indicator Data'!S101:T101)*1000000)</f>
        <v>8374141967</v>
      </c>
      <c r="K99" s="35">
        <f>J99/'Indicator Data'!BD101</f>
        <v>46.933580939738398</v>
      </c>
      <c r="L99" s="12">
        <f t="shared" si="21"/>
        <v>0.9</v>
      </c>
      <c r="M99" s="12">
        <f>IF('Indicator Data'!U101="No data","x",ROUND(IF('Indicator Data'!U101&gt;M$140,10,IF('Indicator Data'!U101&lt;M$139,0,10-(M$140-'Indicator Data'!U101)/(M$140-M$139)*10)),1))</f>
        <v>0.6</v>
      </c>
      <c r="N99" s="125">
        <f>'Indicator Data'!Q101/'Indicator Data'!BD101*1000000</f>
        <v>136.25320644547992</v>
      </c>
      <c r="O99" s="12">
        <f t="shared" si="22"/>
        <v>10</v>
      </c>
      <c r="P99" s="52">
        <f t="shared" si="23"/>
        <v>3.8</v>
      </c>
      <c r="Q99" s="45">
        <f t="shared" si="24"/>
        <v>7.4</v>
      </c>
      <c r="R99" s="35">
        <f>IF(AND('Indicator Data'!AM101="No data",'Indicator Data'!AN101="No data"),0,SUM('Indicator Data'!AM101:AO101))</f>
        <v>145948.12</v>
      </c>
      <c r="S99" s="12">
        <f t="shared" si="25"/>
        <v>7.2</v>
      </c>
      <c r="T99" s="41">
        <f>R99/'Indicator Data'!$BB101</f>
        <v>4.9830829070031057E-2</v>
      </c>
      <c r="U99" s="12">
        <f t="shared" si="26"/>
        <v>8.4</v>
      </c>
      <c r="V99" s="13">
        <f t="shared" si="27"/>
        <v>7.8</v>
      </c>
      <c r="W99" s="12">
        <f>IF('Indicator Data'!AB101="No data","x",ROUND(IF('Indicator Data'!AB101&gt;W$140,10,IF('Indicator Data'!AB101&lt;W$139,0,10-(W$140-'Indicator Data'!AB101)/(W$140-W$139)*10)),1))</f>
        <v>1.4</v>
      </c>
      <c r="X99" s="12">
        <f>IF('Indicator Data'!AA101="No data","x",ROUND(IF('Indicator Data'!AA101&gt;X$140,10,IF('Indicator Data'!AA101&lt;X$139,0,10-(X$140-'Indicator Data'!AA101)/(X$140-X$139)*10)),1))</f>
        <v>6</v>
      </c>
      <c r="Y99" s="12">
        <f>IF('Indicator Data'!AF101="No data","x",ROUND(IF('Indicator Data'!AF101&gt;Y$140,10,IF('Indicator Data'!AF101&lt;Y$139,0,10-(Y$140-'Indicator Data'!AF101)/(Y$140-Y$139)*10)),1))</f>
        <v>5.0999999999999996</v>
      </c>
      <c r="Z99" s="129">
        <f>IF('Indicator Data'!AC101="No data","x",'Indicator Data'!AC101/'Indicator Data'!$BB101*100000)</f>
        <v>41.551832924074525</v>
      </c>
      <c r="AA99" s="127">
        <f t="shared" si="28"/>
        <v>9.8000000000000007</v>
      </c>
      <c r="AB99" s="129">
        <f>IF('Indicator Data'!AD101="No data","x",'Indicator Data'!AD101/'Indicator Data'!$BB101*100000)</f>
        <v>12.052421546588585</v>
      </c>
      <c r="AC99" s="127">
        <f t="shared" si="29"/>
        <v>10</v>
      </c>
      <c r="AD99" s="52">
        <f t="shared" si="30"/>
        <v>6.5</v>
      </c>
      <c r="AE99" s="12">
        <f>IF('Indicator Data'!V101="No data","x",ROUND(IF('Indicator Data'!V101&gt;AE$140,10,IF('Indicator Data'!V101&lt;AE$139,0,10-(AE$140-'Indicator Data'!V101)/(AE$140-AE$139)*10)),1))</f>
        <v>7.8</v>
      </c>
      <c r="AF99" s="12">
        <f>IF('Indicator Data'!W101="No data","x",ROUND(IF('Indicator Data'!W101&gt;AF$140,10,IF('Indicator Data'!W101&lt;AF$139,0,10-(AF$140-'Indicator Data'!W101)/(AF$140-AF$139)*10)),1))</f>
        <v>8.1999999999999993</v>
      </c>
      <c r="AG99" s="52">
        <f t="shared" si="31"/>
        <v>8</v>
      </c>
      <c r="AH99" s="12">
        <f>IF('Indicator Data'!AP101="No data","x",ROUND(IF('Indicator Data'!AP101&gt;AH$140,10,IF('Indicator Data'!AP101&lt;AH$139,0,10-(AH$140-'Indicator Data'!AP101)/(AH$140-AH$139)*10)),1))</f>
        <v>3.9</v>
      </c>
      <c r="AI99" s="12">
        <f>IF('Indicator Data'!AQ101="No data","x",ROUND(IF('Indicator Data'!AQ101&gt;AI$140,10,IF('Indicator Data'!AQ101&lt;AI$139,0,10-(AI$140-'Indicator Data'!AQ101)/(AI$140-AI$139)*10)),1))</f>
        <v>9.5</v>
      </c>
      <c r="AJ99" s="52">
        <f t="shared" si="32"/>
        <v>6.7</v>
      </c>
      <c r="AK99" s="35">
        <f>'Indicator Data'!AK101+'Indicator Data'!AJ101*0.5+'Indicator Data'!AI101*0.25</f>
        <v>1329.1599093949676</v>
      </c>
      <c r="AL99" s="42">
        <f>AK99/'Indicator Data'!BB101</f>
        <v>4.5381290455676028E-4</v>
      </c>
      <c r="AM99" s="52">
        <f t="shared" si="33"/>
        <v>0</v>
      </c>
      <c r="AN99" s="42">
        <f>IF('Indicator Data'!AL101="No data","x",'Indicator Data'!AL101/'Indicator Data'!BB101)</f>
        <v>0.34215914522724111</v>
      </c>
      <c r="AO99" s="12">
        <f t="shared" si="34"/>
        <v>10</v>
      </c>
      <c r="AP99" s="52">
        <f t="shared" si="35"/>
        <v>10</v>
      </c>
      <c r="AQ99" s="36">
        <f t="shared" si="36"/>
        <v>7.3</v>
      </c>
      <c r="AR99" s="55">
        <f t="shared" si="37"/>
        <v>7.6</v>
      </c>
      <c r="AU99" s="11">
        <v>7.6</v>
      </c>
    </row>
    <row r="100" spans="1:47" s="11" customFormat="1" x14ac:dyDescent="0.25">
      <c r="A100" s="11" t="s">
        <v>416</v>
      </c>
      <c r="B100" s="30" t="s">
        <v>14</v>
      </c>
      <c r="C100" s="30" t="s">
        <v>545</v>
      </c>
      <c r="D100" s="12">
        <f>ROUND(IF('Indicator Data'!O102="No data",IF((0.1284*LN('Indicator Data'!BA102)-0.4735)&gt;D$140,0,IF((0.1284*LN('Indicator Data'!BA102)-0.4735)&lt;D$139,10,(D$140-(0.1284*LN('Indicator Data'!BA102)-0.4735))/(D$140-D$139)*10)),IF('Indicator Data'!O102&gt;D$140,0,IF('Indicator Data'!O102&lt;D$139,10,(D$140-'Indicator Data'!O102)/(D$140-D$139)*10))),1)</f>
        <v>9.4</v>
      </c>
      <c r="E100" s="12">
        <f>IF('Indicator Data'!P102="No data","x",ROUND(IF('Indicator Data'!P102&gt;E$140,10,IF('Indicator Data'!P102&lt;E$139,0,10-(E$140-'Indicator Data'!P102)/(E$140-E$139)*10)),1))</f>
        <v>10</v>
      </c>
      <c r="F100" s="52">
        <f t="shared" si="19"/>
        <v>9.6999999999999993</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0.5</v>
      </c>
      <c r="I100" s="52">
        <f t="shared" si="20"/>
        <v>5.3</v>
      </c>
      <c r="J100" s="35">
        <f>SUM('Indicator Data'!R102,SUM('Indicator Data'!S102:T102)*1000000)</f>
        <v>8374141967</v>
      </c>
      <c r="K100" s="35">
        <f>J100/'Indicator Data'!BD102</f>
        <v>46.933580939738398</v>
      </c>
      <c r="L100" s="12">
        <f t="shared" si="21"/>
        <v>0.9</v>
      </c>
      <c r="M100" s="12">
        <f>IF('Indicator Data'!U102="No data","x",ROUND(IF('Indicator Data'!U102&gt;M$140,10,IF('Indicator Data'!U102&lt;M$139,0,10-(M$140-'Indicator Data'!U102)/(M$140-M$139)*10)),1))</f>
        <v>0.6</v>
      </c>
      <c r="N100" s="125">
        <f>'Indicator Data'!Q102/'Indicator Data'!BD102*1000000</f>
        <v>136.25320644547992</v>
      </c>
      <c r="O100" s="12">
        <f t="shared" si="22"/>
        <v>10</v>
      </c>
      <c r="P100" s="52">
        <f t="shared" si="23"/>
        <v>3.8</v>
      </c>
      <c r="Q100" s="45">
        <f t="shared" si="24"/>
        <v>7.1</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1.4</v>
      </c>
      <c r="X100" s="12">
        <f>IF('Indicator Data'!AA102="No data","x",ROUND(IF('Indicator Data'!AA102&gt;X$140,10,IF('Indicator Data'!AA102&lt;X$139,0,10-(X$140-'Indicator Data'!AA102)/(X$140-X$139)*10)),1))</f>
        <v>6</v>
      </c>
      <c r="Y100" s="12">
        <f>IF('Indicator Data'!AF102="No data","x",ROUND(IF('Indicator Data'!AF102&gt;Y$140,10,IF('Indicator Data'!AF102&lt;Y$139,0,10-(Y$140-'Indicator Data'!AF102)/(Y$140-Y$139)*10)),1))</f>
        <v>5.0999999999999996</v>
      </c>
      <c r="Z100" s="129">
        <f>IF('Indicator Data'!AC102="No data","x",'Indicator Data'!AC102/'Indicator Data'!$BB102*100000)</f>
        <v>133.22156069682487</v>
      </c>
      <c r="AA100" s="127">
        <f t="shared" si="28"/>
        <v>10</v>
      </c>
      <c r="AB100" s="129">
        <f>IF('Indicator Data'!AD102="No data","x",'Indicator Data'!AD102/'Indicator Data'!$BB102*100000)</f>
        <v>0.19580607855495114</v>
      </c>
      <c r="AC100" s="127">
        <f t="shared" si="29"/>
        <v>4.3</v>
      </c>
      <c r="AD100" s="52">
        <f t="shared" si="30"/>
        <v>5.4</v>
      </c>
      <c r="AE100" s="12">
        <f>IF('Indicator Data'!V102="No data","x",ROUND(IF('Indicator Data'!V102&gt;AE$140,10,IF('Indicator Data'!V102&lt;AE$139,0,10-(AE$140-'Indicator Data'!V102)/(AE$140-AE$139)*10)),1))</f>
        <v>10</v>
      </c>
      <c r="AF100" s="12">
        <f>IF('Indicator Data'!W102="No data","x",ROUND(IF('Indicator Data'!W102&gt;AF$140,10,IF('Indicator Data'!W102&lt;AF$139,0,10-(AF$140-'Indicator Data'!W102)/(AF$140-AF$139)*10)),1))</f>
        <v>6.5</v>
      </c>
      <c r="AG100" s="52">
        <f t="shared" si="31"/>
        <v>8.3000000000000007</v>
      </c>
      <c r="AH100" s="12">
        <f>IF('Indicator Data'!AP102="No data","x",ROUND(IF('Indicator Data'!AP102&gt;AH$140,10,IF('Indicator Data'!AP102&lt;AH$139,0,10-(AH$140-'Indicator Data'!AP102)/(AH$140-AH$139)*10)),1))</f>
        <v>2.1</v>
      </c>
      <c r="AI100" s="12">
        <f>IF('Indicator Data'!AQ102="No data","x",ROUND(IF('Indicator Data'!AQ102&gt;AI$140,10,IF('Indicator Data'!AQ102&lt;AI$139,0,10-(AI$140-'Indicator Data'!AQ102)/(AI$140-AI$139)*10)),1))</f>
        <v>4.0999999999999996</v>
      </c>
      <c r="AJ100" s="52">
        <f t="shared" si="32"/>
        <v>3.1</v>
      </c>
      <c r="AK100" s="35">
        <f>'Indicator Data'!AK102+'Indicator Data'!AJ102*0.5+'Indicator Data'!AI102*0.25</f>
        <v>61.422228305356072</v>
      </c>
      <c r="AL100" s="42">
        <f>AK100/'Indicator Data'!BB102</f>
        <v>1.5033557075723368E-5</v>
      </c>
      <c r="AM100" s="52">
        <f t="shared" si="33"/>
        <v>0</v>
      </c>
      <c r="AN100" s="42">
        <f>IF('Indicator Data'!AL102="No data","x",'Indicator Data'!AL102/'Indicator Data'!BB102)</f>
        <v>4.1845276484301863E-2</v>
      </c>
      <c r="AO100" s="12">
        <f t="shared" si="34"/>
        <v>2.1</v>
      </c>
      <c r="AP100" s="52">
        <f t="shared" si="35"/>
        <v>2.1</v>
      </c>
      <c r="AQ100" s="36">
        <f t="shared" si="36"/>
        <v>4.5</v>
      </c>
      <c r="AR100" s="55">
        <f t="shared" si="37"/>
        <v>2.5</v>
      </c>
      <c r="AU100" s="11">
        <v>3.9</v>
      </c>
    </row>
    <row r="101" spans="1:47" s="11" customFormat="1" x14ac:dyDescent="0.25">
      <c r="A101" s="11" t="s">
        <v>418</v>
      </c>
      <c r="B101" s="30" t="s">
        <v>16</v>
      </c>
      <c r="C101" s="30" t="s">
        <v>547</v>
      </c>
      <c r="D101" s="12">
        <f>ROUND(IF('Indicator Data'!O103="No data",IF((0.1284*LN('Indicator Data'!BA103)-0.4735)&gt;D$140,0,IF((0.1284*LN('Indicator Data'!BA103)-0.4735)&lt;D$139,10,(D$140-(0.1284*LN('Indicator Data'!BA103)-0.4735))/(D$140-D$139)*10)),IF('Indicator Data'!O103&gt;D$140,0,IF('Indicator Data'!O103&lt;D$139,10,(D$140-'Indicator Data'!O103)/(D$140-D$139)*10))),1)</f>
        <v>6.8</v>
      </c>
      <c r="E101" s="12">
        <f>IF('Indicator Data'!P103="No data","x",ROUND(IF('Indicator Data'!P103&gt;E$140,10,IF('Indicator Data'!P103&lt;E$139,0,10-(E$140-'Indicator Data'!P103)/(E$140-E$139)*10)),1))</f>
        <v>0.1</v>
      </c>
      <c r="F101" s="52">
        <f t="shared" si="19"/>
        <v>4.2</v>
      </c>
      <c r="G101" s="12">
        <f>IF('Indicator Data'!AG103="No data","x",ROUND(IF('Indicator Data'!AG103&gt;G$140,10,IF('Indicator Data'!AG103&lt;G$139,0,10-(G$140-'Indicator Data'!AG103)/(G$140-G$139)*10)),1))</f>
        <v>6.9</v>
      </c>
      <c r="H101" s="12">
        <f>IF('Indicator Data'!AH103="No data","x",ROUND(IF('Indicator Data'!AH103&gt;H$140,10,IF('Indicator Data'!AH103&lt;H$139,0,10-(H$140-'Indicator Data'!AH103)/(H$140-H$139)*10)),1))</f>
        <v>0</v>
      </c>
      <c r="I101" s="52">
        <f t="shared" si="20"/>
        <v>3.5</v>
      </c>
      <c r="J101" s="35">
        <f>SUM('Indicator Data'!R103,SUM('Indicator Data'!S103:T103)*1000000)</f>
        <v>1677304328</v>
      </c>
      <c r="K101" s="35">
        <f>J101/'Indicator Data'!BD103</f>
        <v>109.94131090631639</v>
      </c>
      <c r="L101" s="12">
        <f t="shared" si="21"/>
        <v>2.2000000000000002</v>
      </c>
      <c r="M101" s="12">
        <f>IF('Indicator Data'!U103="No data","x",ROUND(IF('Indicator Data'!U103&gt;M$140,10,IF('Indicator Data'!U103&lt;M$139,0,10-(M$140-'Indicator Data'!U103)/(M$140-M$139)*10)),1))</f>
        <v>3</v>
      </c>
      <c r="N101" s="125">
        <f>'Indicator Data'!Q103/'Indicator Data'!BD103*1000000</f>
        <v>145.0297810263732</v>
      </c>
      <c r="O101" s="12">
        <f t="shared" si="22"/>
        <v>10</v>
      </c>
      <c r="P101" s="52">
        <f t="shared" si="23"/>
        <v>5.0999999999999996</v>
      </c>
      <c r="Q101" s="45">
        <f t="shared" si="24"/>
        <v>4.3</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0.6</v>
      </c>
      <c r="X101" s="12">
        <f>IF('Indicator Data'!AA103="No data","x",ROUND(IF('Indicator Data'!AA103&gt;X$140,10,IF('Indicator Data'!AA103&lt;X$139,0,10-(X$140-'Indicator Data'!AA103)/(X$140-X$139)*10)),1))</f>
        <v>3.7</v>
      </c>
      <c r="Y101" s="12">
        <f>IF('Indicator Data'!AF103="No data","x",ROUND(IF('Indicator Data'!AF103&gt;Y$140,10,IF('Indicator Data'!AF103&lt;Y$139,0,10-(Y$140-'Indicator Data'!AF103)/(Y$140-Y$139)*10)),1))</f>
        <v>2.2000000000000002</v>
      </c>
      <c r="Z101" s="129">
        <f>IF('Indicator Data'!AC103="No data","x",'Indicator Data'!AC103/'Indicator Data'!$BB103*100000)</f>
        <v>0</v>
      </c>
      <c r="AA101" s="127">
        <f t="shared" si="28"/>
        <v>0</v>
      </c>
      <c r="AB101" s="129">
        <f>IF('Indicator Data'!AD103="No data","x",'Indicator Data'!AD103/'Indicator Data'!$BB103*100000)</f>
        <v>0.11333692233587397</v>
      </c>
      <c r="AC101" s="127">
        <f t="shared" si="29"/>
        <v>3.5</v>
      </c>
      <c r="AD101" s="52">
        <f t="shared" si="30"/>
        <v>2</v>
      </c>
      <c r="AE101" s="12">
        <f>IF('Indicator Data'!V103="No data","x",ROUND(IF('Indicator Data'!V103&gt;AE$140,10,IF('Indicator Data'!V103&lt;AE$139,0,10-(AE$140-'Indicator Data'!V103)/(AE$140-AE$139)*10)),1))</f>
        <v>2.6</v>
      </c>
      <c r="AF101" s="12" t="str">
        <f>IF('Indicator Data'!W103="No data","x",ROUND(IF('Indicator Data'!W103&gt;AF$140,10,IF('Indicator Data'!W103&lt;AF$139,0,10-(AF$140-'Indicator Data'!W103)/(AF$140-AF$139)*10)),1))</f>
        <v>x</v>
      </c>
      <c r="AG101" s="52">
        <f t="shared" si="31"/>
        <v>2.6</v>
      </c>
      <c r="AH101" s="12" t="str">
        <f>IF('Indicator Data'!AP103="No data","x",ROUND(IF('Indicator Data'!AP103&gt;AH$140,10,IF('Indicator Data'!AP103&lt;AH$139,0,10-(AH$140-'Indicator Data'!AP103)/(AH$140-AH$139)*10)),1))</f>
        <v>x</v>
      </c>
      <c r="AI101" s="12">
        <f>IF('Indicator Data'!AQ103="No data","x",ROUND(IF('Indicator Data'!AQ103&gt;AI$140,10,IF('Indicator Data'!AQ103&lt;AI$139,0,10-(AI$140-'Indicator Data'!AQ103)/(AI$140-AI$139)*10)),1))</f>
        <v>2.2000000000000002</v>
      </c>
      <c r="AJ101" s="52">
        <f t="shared" si="32"/>
        <v>2.2000000000000002</v>
      </c>
      <c r="AK101" s="35">
        <f>'Indicator Data'!AK103+'Indicator Data'!AJ103*0.5+'Indicator Data'!AI103*0.25</f>
        <v>0</v>
      </c>
      <c r="AL101" s="42">
        <f>AK101/'Indicator Data'!BB103</f>
        <v>0</v>
      </c>
      <c r="AM101" s="52">
        <f t="shared" si="33"/>
        <v>0</v>
      </c>
      <c r="AN101" s="42">
        <f>IF('Indicator Data'!AL103="No data","x",'Indicator Data'!AL103/'Indicator Data'!BB103)</f>
        <v>0</v>
      </c>
      <c r="AO101" s="12">
        <f t="shared" si="34"/>
        <v>0</v>
      </c>
      <c r="AP101" s="52">
        <f t="shared" si="35"/>
        <v>0</v>
      </c>
      <c r="AQ101" s="36">
        <f t="shared" si="36"/>
        <v>1.4</v>
      </c>
      <c r="AR101" s="55">
        <f t="shared" si="37"/>
        <v>0.7</v>
      </c>
      <c r="AU101" s="11">
        <v>1.2</v>
      </c>
    </row>
    <row r="102" spans="1:47" s="11" customFormat="1" x14ac:dyDescent="0.25">
      <c r="A102" s="11" t="s">
        <v>417</v>
      </c>
      <c r="B102" s="30" t="s">
        <v>16</v>
      </c>
      <c r="C102" s="30" t="s">
        <v>546</v>
      </c>
      <c r="D102" s="12">
        <f>ROUND(IF('Indicator Data'!O104="No data",IF((0.1284*LN('Indicator Data'!BA104)-0.4735)&gt;D$140,0,IF((0.1284*LN('Indicator Data'!BA104)-0.4735)&lt;D$139,10,(D$140-(0.1284*LN('Indicator Data'!BA104)-0.4735))/(D$140-D$139)*10)),IF('Indicator Data'!O104&gt;D$140,0,IF('Indicator Data'!O104&lt;D$139,10,(D$140-'Indicator Data'!O104)/(D$140-D$139)*10))),1)</f>
        <v>6.8</v>
      </c>
      <c r="E102" s="12">
        <f>IF('Indicator Data'!P104="No data","x",ROUND(IF('Indicator Data'!P104&gt;E$140,10,IF('Indicator Data'!P104&lt;E$139,0,10-(E$140-'Indicator Data'!P104)/(E$140-E$139)*10)),1))</f>
        <v>8.3000000000000007</v>
      </c>
      <c r="F102" s="52">
        <f t="shared" si="19"/>
        <v>7.6</v>
      </c>
      <c r="G102" s="12">
        <f>IF('Indicator Data'!AG104="No data","x",ROUND(IF('Indicator Data'!AG104&gt;G$140,10,IF('Indicator Data'!AG104&lt;G$139,0,10-(G$140-'Indicator Data'!AG104)/(G$140-G$139)*10)),1))</f>
        <v>6.9</v>
      </c>
      <c r="H102" s="12">
        <f>IF('Indicator Data'!AH104="No data","x",ROUND(IF('Indicator Data'!AH104&gt;H$140,10,IF('Indicator Data'!AH104&lt;H$139,0,10-(H$140-'Indicator Data'!AH104)/(H$140-H$139)*10)),1))</f>
        <v>1.5</v>
      </c>
      <c r="I102" s="52">
        <f t="shared" si="20"/>
        <v>4.2</v>
      </c>
      <c r="J102" s="35">
        <f>SUM('Indicator Data'!R104,SUM('Indicator Data'!S104:T104)*1000000)</f>
        <v>1677304328</v>
      </c>
      <c r="K102" s="35">
        <f>J102/'Indicator Data'!BD104</f>
        <v>109.94131090631639</v>
      </c>
      <c r="L102" s="12">
        <f t="shared" si="21"/>
        <v>2.2000000000000002</v>
      </c>
      <c r="M102" s="12">
        <f>IF('Indicator Data'!U104="No data","x",ROUND(IF('Indicator Data'!U104&gt;M$140,10,IF('Indicator Data'!U104&lt;M$139,0,10-(M$140-'Indicator Data'!U104)/(M$140-M$139)*10)),1))</f>
        <v>3</v>
      </c>
      <c r="N102" s="125">
        <f>'Indicator Data'!Q104/'Indicator Data'!BD104*1000000</f>
        <v>145.0297810263732</v>
      </c>
      <c r="O102" s="12">
        <f t="shared" si="22"/>
        <v>10</v>
      </c>
      <c r="P102" s="52">
        <f t="shared" si="23"/>
        <v>5.0999999999999996</v>
      </c>
      <c r="Q102" s="45">
        <f t="shared" si="24"/>
        <v>6.1</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0.4</v>
      </c>
      <c r="X102" s="12">
        <f>IF('Indicator Data'!AA104="No data","x",ROUND(IF('Indicator Data'!AA104&gt;X$140,10,IF('Indicator Data'!AA104&lt;X$139,0,10-(X$140-'Indicator Data'!AA104)/(X$140-X$139)*10)),1))</f>
        <v>3.7</v>
      </c>
      <c r="Y102" s="12">
        <f>IF('Indicator Data'!AF104="No data","x",ROUND(IF('Indicator Data'!AF104&gt;Y$140,10,IF('Indicator Data'!AF104&lt;Y$139,0,10-(Y$140-'Indicator Data'!AF104)/(Y$140-Y$139)*10)),1))</f>
        <v>2.2000000000000002</v>
      </c>
      <c r="Z102" s="129">
        <f>IF('Indicator Data'!AC104="No data","x",'Indicator Data'!AC104/'Indicator Data'!$BB104*100000)</f>
        <v>0</v>
      </c>
      <c r="AA102" s="127">
        <f t="shared" si="28"/>
        <v>0</v>
      </c>
      <c r="AB102" s="129">
        <f>IF('Indicator Data'!AD104="No data","x",'Indicator Data'!AD104/'Indicator Data'!$BB104*100000)</f>
        <v>5.9067896775306307E-2</v>
      </c>
      <c r="AC102" s="127">
        <f t="shared" si="29"/>
        <v>2.6</v>
      </c>
      <c r="AD102" s="52">
        <f t="shared" si="30"/>
        <v>1.8</v>
      </c>
      <c r="AE102" s="12">
        <f>IF('Indicator Data'!V104="No data","x",ROUND(IF('Indicator Data'!V104&gt;AE$140,10,IF('Indicator Data'!V104&lt;AE$139,0,10-(AE$140-'Indicator Data'!V104)/(AE$140-AE$139)*10)),1))</f>
        <v>5.6</v>
      </c>
      <c r="AF102" s="12">
        <f>IF('Indicator Data'!W104="No data","x",ROUND(IF('Indicator Data'!W104&gt;AF$140,10,IF('Indicator Data'!W104&lt;AF$139,0,10-(AF$140-'Indicator Data'!W104)/(AF$140-AF$139)*10)),1))</f>
        <v>2.4</v>
      </c>
      <c r="AG102" s="52">
        <f t="shared" si="31"/>
        <v>4</v>
      </c>
      <c r="AH102" s="12">
        <f>IF('Indicator Data'!AP104="No data","x",ROUND(IF('Indicator Data'!AP104&gt;AH$140,10,IF('Indicator Data'!AP104&lt;AH$139,0,10-(AH$140-'Indicator Data'!AP104)/(AH$140-AH$139)*10)),1))</f>
        <v>1.7</v>
      </c>
      <c r="AI102" s="12">
        <f>IF('Indicator Data'!AQ104="No data","x",ROUND(IF('Indicator Data'!AQ104&gt;AI$140,10,IF('Indicator Data'!AQ104&lt;AI$139,0,10-(AI$140-'Indicator Data'!AQ104)/(AI$140-AI$139)*10)),1))</f>
        <v>5.6</v>
      </c>
      <c r="AJ102" s="52">
        <f t="shared" si="32"/>
        <v>3.7</v>
      </c>
      <c r="AK102" s="35">
        <f>'Indicator Data'!AK104+'Indicator Data'!AJ104*0.5+'Indicator Data'!AI104*0.25</f>
        <v>0</v>
      </c>
      <c r="AL102" s="42">
        <f>AK102/'Indicator Data'!BB104</f>
        <v>0</v>
      </c>
      <c r="AM102" s="52">
        <f t="shared" si="33"/>
        <v>0</v>
      </c>
      <c r="AN102" s="42">
        <f>IF('Indicator Data'!AL104="No data","x",'Indicator Data'!AL104/'Indicator Data'!BB104)</f>
        <v>2.4316038056264533E-2</v>
      </c>
      <c r="AO102" s="12">
        <f t="shared" si="34"/>
        <v>1.2</v>
      </c>
      <c r="AP102" s="52">
        <f t="shared" si="35"/>
        <v>1.2</v>
      </c>
      <c r="AQ102" s="36">
        <f t="shared" si="36"/>
        <v>2.2999999999999998</v>
      </c>
      <c r="AR102" s="55">
        <f t="shared" si="37"/>
        <v>1.2</v>
      </c>
      <c r="AU102" s="11">
        <v>2.2000000000000002</v>
      </c>
    </row>
    <row r="103" spans="1:47" s="11" customFormat="1" x14ac:dyDescent="0.25">
      <c r="A103" s="11" t="s">
        <v>419</v>
      </c>
      <c r="B103" s="30" t="s">
        <v>16</v>
      </c>
      <c r="C103" s="30" t="s">
        <v>548</v>
      </c>
      <c r="D103" s="12">
        <f>ROUND(IF('Indicator Data'!O105="No data",IF((0.1284*LN('Indicator Data'!BA105)-0.4735)&gt;D$140,0,IF((0.1284*LN('Indicator Data'!BA105)-0.4735)&lt;D$139,10,(D$140-(0.1284*LN('Indicator Data'!BA105)-0.4735))/(D$140-D$139)*10)),IF('Indicator Data'!O105&gt;D$140,0,IF('Indicator Data'!O105&lt;D$139,10,(D$140-'Indicator Data'!O105)/(D$140-D$139)*10))),1)</f>
        <v>6.8</v>
      </c>
      <c r="E103" s="12">
        <f>IF('Indicator Data'!P105="No data","x",ROUND(IF('Indicator Data'!P105&gt;E$140,10,IF('Indicator Data'!P105&lt;E$139,0,10-(E$140-'Indicator Data'!P105)/(E$140-E$139)*10)),1))</f>
        <v>5.2</v>
      </c>
      <c r="F103" s="52">
        <f t="shared" si="19"/>
        <v>6.1</v>
      </c>
      <c r="G103" s="12">
        <f>IF('Indicator Data'!AG105="No data","x",ROUND(IF('Indicator Data'!AG105&gt;G$140,10,IF('Indicator Data'!AG105&lt;G$139,0,10-(G$140-'Indicator Data'!AG105)/(G$140-G$139)*10)),1))</f>
        <v>6.9</v>
      </c>
      <c r="H103" s="12">
        <f>IF('Indicator Data'!AH105="No data","x",ROUND(IF('Indicator Data'!AH105&gt;H$140,10,IF('Indicator Data'!AH105&lt;H$139,0,10-(H$140-'Indicator Data'!AH105)/(H$140-H$139)*10)),1))</f>
        <v>3.5</v>
      </c>
      <c r="I103" s="52">
        <f t="shared" si="20"/>
        <v>5.2</v>
      </c>
      <c r="J103" s="35">
        <f>SUM('Indicator Data'!R105,SUM('Indicator Data'!S105:T105)*1000000)</f>
        <v>1677304328</v>
      </c>
      <c r="K103" s="35">
        <f>J103/'Indicator Data'!BD105</f>
        <v>109.94131090631639</v>
      </c>
      <c r="L103" s="12">
        <f t="shared" si="21"/>
        <v>2.2000000000000002</v>
      </c>
      <c r="M103" s="12">
        <f>IF('Indicator Data'!U105="No data","x",ROUND(IF('Indicator Data'!U105&gt;M$140,10,IF('Indicator Data'!U105&lt;M$139,0,10-(M$140-'Indicator Data'!U105)/(M$140-M$139)*10)),1))</f>
        <v>3</v>
      </c>
      <c r="N103" s="125">
        <f>'Indicator Data'!Q105/'Indicator Data'!BD105*1000000</f>
        <v>145.0297810263732</v>
      </c>
      <c r="O103" s="12">
        <f t="shared" si="22"/>
        <v>10</v>
      </c>
      <c r="P103" s="52">
        <f t="shared" si="23"/>
        <v>5.0999999999999996</v>
      </c>
      <c r="Q103" s="45">
        <f t="shared" si="24"/>
        <v>5.6</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0.8</v>
      </c>
      <c r="X103" s="12">
        <f>IF('Indicator Data'!AA105="No data","x",ROUND(IF('Indicator Data'!AA105&gt;X$140,10,IF('Indicator Data'!AA105&lt;X$139,0,10-(X$140-'Indicator Data'!AA105)/(X$140-X$139)*10)),1))</f>
        <v>3.7</v>
      </c>
      <c r="Y103" s="12">
        <f>IF('Indicator Data'!AF105="No data","x",ROUND(IF('Indicator Data'!AF105&gt;Y$140,10,IF('Indicator Data'!AF105&lt;Y$139,0,10-(Y$140-'Indicator Data'!AF105)/(Y$140-Y$139)*10)),1))</f>
        <v>2.2000000000000002</v>
      </c>
      <c r="Z103" s="129">
        <f>IF('Indicator Data'!AC105="No data","x",'Indicator Data'!AC105/'Indicator Data'!$BB105*100000)</f>
        <v>0</v>
      </c>
      <c r="AA103" s="127">
        <f t="shared" si="28"/>
        <v>0</v>
      </c>
      <c r="AB103" s="129">
        <f>IF('Indicator Data'!AD105="No data","x",'Indicator Data'!AD105/'Indicator Data'!$BB105*100000)</f>
        <v>0.12291928382308473</v>
      </c>
      <c r="AC103" s="127">
        <f t="shared" si="29"/>
        <v>3.6</v>
      </c>
      <c r="AD103" s="52">
        <f t="shared" si="30"/>
        <v>2.1</v>
      </c>
      <c r="AE103" s="12">
        <f>IF('Indicator Data'!V105="No data","x",ROUND(IF('Indicator Data'!V105&gt;AE$140,10,IF('Indicator Data'!V105&lt;AE$139,0,10-(AE$140-'Indicator Data'!V105)/(AE$140-AE$139)*10)),1))</f>
        <v>3.9</v>
      </c>
      <c r="AF103" s="12" t="str">
        <f>IF('Indicator Data'!W105="No data","x",ROUND(IF('Indicator Data'!W105&gt;AF$140,10,IF('Indicator Data'!W105&lt;AF$139,0,10-(AF$140-'Indicator Data'!W105)/(AF$140-AF$139)*10)),1))</f>
        <v>x</v>
      </c>
      <c r="AG103" s="52">
        <f t="shared" si="31"/>
        <v>3.9</v>
      </c>
      <c r="AH103" s="12" t="str">
        <f>IF('Indicator Data'!AP105="No data","x",ROUND(IF('Indicator Data'!AP105&gt;AH$140,10,IF('Indicator Data'!AP105&lt;AH$139,0,10-(AH$140-'Indicator Data'!AP105)/(AH$140-AH$139)*10)),1))</f>
        <v>x</v>
      </c>
      <c r="AI103" s="12">
        <f>IF('Indicator Data'!AQ105="No data","x",ROUND(IF('Indicator Data'!AQ105&gt;AI$140,10,IF('Indicator Data'!AQ105&lt;AI$139,0,10-(AI$140-'Indicator Data'!AQ105)/(AI$140-AI$139)*10)),1))</f>
        <v>2</v>
      </c>
      <c r="AJ103" s="52">
        <f t="shared" si="32"/>
        <v>2</v>
      </c>
      <c r="AK103" s="35">
        <f>'Indicator Data'!AK105+'Indicator Data'!AJ105*0.5+'Indicator Data'!AI105*0.25</f>
        <v>607.4808112230827</v>
      </c>
      <c r="AL103" s="42">
        <f>AK103/'Indicator Data'!BB105</f>
        <v>7.4671106251807855E-4</v>
      </c>
      <c r="AM103" s="52">
        <f t="shared" si="33"/>
        <v>0.1</v>
      </c>
      <c r="AN103" s="42">
        <f>IF('Indicator Data'!AL105="No data","x",'Indicator Data'!AL105/'Indicator Data'!BB105)</f>
        <v>6.513664936782613E-3</v>
      </c>
      <c r="AO103" s="12">
        <f t="shared" si="34"/>
        <v>0.3</v>
      </c>
      <c r="AP103" s="52">
        <f t="shared" si="35"/>
        <v>0.3</v>
      </c>
      <c r="AQ103" s="36">
        <f t="shared" si="36"/>
        <v>1.8</v>
      </c>
      <c r="AR103" s="55">
        <f t="shared" si="37"/>
        <v>0.9</v>
      </c>
      <c r="AU103" s="11">
        <v>5.0999999999999996</v>
      </c>
    </row>
    <row r="104" spans="1:47" s="11" customFormat="1" x14ac:dyDescent="0.25">
      <c r="A104" s="11" t="s">
        <v>420</v>
      </c>
      <c r="B104" s="30" t="s">
        <v>16</v>
      </c>
      <c r="C104" s="30" t="s">
        <v>549</v>
      </c>
      <c r="D104" s="12">
        <f>ROUND(IF('Indicator Data'!O106="No data",IF((0.1284*LN('Indicator Data'!BA106)-0.4735)&gt;D$140,0,IF((0.1284*LN('Indicator Data'!BA106)-0.4735)&lt;D$139,10,(D$140-(0.1284*LN('Indicator Data'!BA106)-0.4735))/(D$140-D$139)*10)),IF('Indicator Data'!O106&gt;D$140,0,IF('Indicator Data'!O106&lt;D$139,10,(D$140-'Indicator Data'!O106)/(D$140-D$139)*10))),1)</f>
        <v>6.8</v>
      </c>
      <c r="E104" s="12">
        <f>IF('Indicator Data'!P106="No data","x",ROUND(IF('Indicator Data'!P106&gt;E$140,10,IF('Indicator Data'!P106&lt;E$139,0,10-(E$140-'Indicator Data'!P106)/(E$140-E$139)*10)),1))</f>
        <v>10</v>
      </c>
      <c r="F104" s="52">
        <f t="shared" si="19"/>
        <v>8.9</v>
      </c>
      <c r="G104" s="12">
        <f>IF('Indicator Data'!AG106="No data","x",ROUND(IF('Indicator Data'!AG106&gt;G$140,10,IF('Indicator Data'!AG106&lt;G$139,0,10-(G$140-'Indicator Data'!AG106)/(G$140-G$139)*10)),1))</f>
        <v>6.9</v>
      </c>
      <c r="H104" s="12">
        <f>IF('Indicator Data'!AH106="No data","x",ROUND(IF('Indicator Data'!AH106&gt;H$140,10,IF('Indicator Data'!AH106&lt;H$139,0,10-(H$140-'Indicator Data'!AH106)/(H$140-H$139)*10)),1))</f>
        <v>4.3</v>
      </c>
      <c r="I104" s="52">
        <f t="shared" si="20"/>
        <v>5.6</v>
      </c>
      <c r="J104" s="35">
        <f>SUM('Indicator Data'!R106,SUM('Indicator Data'!S106:T106)*1000000)</f>
        <v>1677304328</v>
      </c>
      <c r="K104" s="35">
        <f>J104/'Indicator Data'!BD106</f>
        <v>109.94131090631639</v>
      </c>
      <c r="L104" s="12">
        <f t="shared" si="21"/>
        <v>2.2000000000000002</v>
      </c>
      <c r="M104" s="12">
        <f>IF('Indicator Data'!U106="No data","x",ROUND(IF('Indicator Data'!U106&gt;M$140,10,IF('Indicator Data'!U106&lt;M$139,0,10-(M$140-'Indicator Data'!U106)/(M$140-M$139)*10)),1))</f>
        <v>3</v>
      </c>
      <c r="N104" s="125">
        <f>'Indicator Data'!Q106/'Indicator Data'!BD106*1000000</f>
        <v>145.0297810263732</v>
      </c>
      <c r="O104" s="12">
        <f t="shared" si="22"/>
        <v>10</v>
      </c>
      <c r="P104" s="52">
        <f t="shared" si="23"/>
        <v>5.0999999999999996</v>
      </c>
      <c r="Q104" s="45">
        <f t="shared" si="24"/>
        <v>7.1</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1.8</v>
      </c>
      <c r="X104" s="12">
        <f>IF('Indicator Data'!AA106="No data","x",ROUND(IF('Indicator Data'!AA106&gt;X$140,10,IF('Indicator Data'!AA106&lt;X$139,0,10-(X$140-'Indicator Data'!AA106)/(X$140-X$139)*10)),1))</f>
        <v>3.7</v>
      </c>
      <c r="Y104" s="12">
        <f>IF('Indicator Data'!AF106="No data","x",ROUND(IF('Indicator Data'!AF106&gt;Y$140,10,IF('Indicator Data'!AF106&lt;Y$139,0,10-(Y$140-'Indicator Data'!AF106)/(Y$140-Y$139)*10)),1))</f>
        <v>2.2000000000000002</v>
      </c>
      <c r="Z104" s="129">
        <f>IF('Indicator Data'!AC106="No data","x",'Indicator Data'!AC106/'Indicator Data'!$BB106*100000)</f>
        <v>0</v>
      </c>
      <c r="AA104" s="127">
        <f t="shared" si="28"/>
        <v>0</v>
      </c>
      <c r="AB104" s="129">
        <f>IF('Indicator Data'!AD106="No data","x",'Indicator Data'!AD106/'Indicator Data'!$BB106*100000)</f>
        <v>0</v>
      </c>
      <c r="AC104" s="127">
        <f t="shared" si="29"/>
        <v>0</v>
      </c>
      <c r="AD104" s="52">
        <f t="shared" si="30"/>
        <v>1.5</v>
      </c>
      <c r="AE104" s="12">
        <f>IF('Indicator Data'!V106="No data","x",ROUND(IF('Indicator Data'!V106&gt;AE$140,10,IF('Indicator Data'!V106&lt;AE$139,0,10-(AE$140-'Indicator Data'!V106)/(AE$140-AE$139)*10)),1))</f>
        <v>4.9000000000000004</v>
      </c>
      <c r="AF104" s="12" t="str">
        <f>IF('Indicator Data'!W106="No data","x",ROUND(IF('Indicator Data'!W106&gt;AF$140,10,IF('Indicator Data'!W106&lt;AF$139,0,10-(AF$140-'Indicator Data'!W106)/(AF$140-AF$139)*10)),1))</f>
        <v>x</v>
      </c>
      <c r="AG104" s="52">
        <f t="shared" si="31"/>
        <v>4.9000000000000004</v>
      </c>
      <c r="AH104" s="12" t="str">
        <f>IF('Indicator Data'!AP106="No data","x",ROUND(IF('Indicator Data'!AP106&gt;AH$140,10,IF('Indicator Data'!AP106&lt;AH$139,0,10-(AH$140-'Indicator Data'!AP106)/(AH$140-AH$139)*10)),1))</f>
        <v>x</v>
      </c>
      <c r="AI104" s="12">
        <f>IF('Indicator Data'!AQ106="No data","x",ROUND(IF('Indicator Data'!AQ106&gt;AI$140,10,IF('Indicator Data'!AQ106&lt;AI$139,0,10-(AI$140-'Indicator Data'!AQ106)/(AI$140-AI$139)*10)),1))</f>
        <v>4.7</v>
      </c>
      <c r="AJ104" s="52">
        <f t="shared" si="32"/>
        <v>4.7</v>
      </c>
      <c r="AK104" s="35">
        <f>'Indicator Data'!AK106+'Indicator Data'!AJ106*0.5+'Indicator Data'!AI106*0.25</f>
        <v>489.18609798790618</v>
      </c>
      <c r="AL104" s="42">
        <f>AK104/'Indicator Data'!BB106</f>
        <v>7.4671106251807866E-4</v>
      </c>
      <c r="AM104" s="52">
        <f t="shared" si="33"/>
        <v>0.1</v>
      </c>
      <c r="AN104" s="42">
        <f>IF('Indicator Data'!AL106="No data","x",'Indicator Data'!AL106/'Indicator Data'!BB106)</f>
        <v>2.8408629856163978E-2</v>
      </c>
      <c r="AO104" s="12">
        <f t="shared" si="34"/>
        <v>1.4</v>
      </c>
      <c r="AP104" s="52">
        <f t="shared" si="35"/>
        <v>1.4</v>
      </c>
      <c r="AQ104" s="36">
        <f t="shared" si="36"/>
        <v>2.7</v>
      </c>
      <c r="AR104" s="55">
        <f t="shared" si="37"/>
        <v>1.4</v>
      </c>
      <c r="AU104" s="11">
        <v>1.9</v>
      </c>
    </row>
    <row r="105" spans="1:47" s="11" customFormat="1" x14ac:dyDescent="0.25">
      <c r="A105" s="11" t="s">
        <v>423</v>
      </c>
      <c r="B105" s="30" t="s">
        <v>16</v>
      </c>
      <c r="C105" s="30" t="s">
        <v>552</v>
      </c>
      <c r="D105" s="12">
        <f>ROUND(IF('Indicator Data'!O107="No data",IF((0.1284*LN('Indicator Data'!BA107)-0.4735)&gt;D$140,0,IF((0.1284*LN('Indicator Data'!BA107)-0.4735)&lt;D$139,10,(D$140-(0.1284*LN('Indicator Data'!BA107)-0.4735))/(D$140-D$139)*10)),IF('Indicator Data'!O107&gt;D$140,0,IF('Indicator Data'!O107&lt;D$139,10,(D$140-'Indicator Data'!O107)/(D$140-D$139)*10))),1)</f>
        <v>6.8</v>
      </c>
      <c r="E105" s="12">
        <f>IF('Indicator Data'!P107="No data","x",ROUND(IF('Indicator Data'!P107&gt;E$140,10,IF('Indicator Data'!P107&lt;E$139,0,10-(E$140-'Indicator Data'!P107)/(E$140-E$139)*10)),1))</f>
        <v>6.1</v>
      </c>
      <c r="F105" s="52">
        <f t="shared" si="19"/>
        <v>6.5</v>
      </c>
      <c r="G105" s="12">
        <f>IF('Indicator Data'!AG107="No data","x",ROUND(IF('Indicator Data'!AG107&gt;G$140,10,IF('Indicator Data'!AG107&lt;G$139,0,10-(G$140-'Indicator Data'!AG107)/(G$140-G$139)*10)),1))</f>
        <v>6.9</v>
      </c>
      <c r="H105" s="12">
        <f>IF('Indicator Data'!AH107="No data","x",ROUND(IF('Indicator Data'!AH107&gt;H$140,10,IF('Indicator Data'!AH107&lt;H$139,0,10-(H$140-'Indicator Data'!AH107)/(H$140-H$139)*10)),1))</f>
        <v>4.8</v>
      </c>
      <c r="I105" s="52">
        <f t="shared" si="20"/>
        <v>5.9</v>
      </c>
      <c r="J105" s="35">
        <f>SUM('Indicator Data'!R107,SUM('Indicator Data'!S107:T107)*1000000)</f>
        <v>1677304328</v>
      </c>
      <c r="K105" s="35">
        <f>J105/'Indicator Data'!BD107</f>
        <v>109.94131090631639</v>
      </c>
      <c r="L105" s="12">
        <f t="shared" si="21"/>
        <v>2.2000000000000002</v>
      </c>
      <c r="M105" s="12">
        <f>IF('Indicator Data'!U107="No data","x",ROUND(IF('Indicator Data'!U107&gt;M$140,10,IF('Indicator Data'!U107&lt;M$139,0,10-(M$140-'Indicator Data'!U107)/(M$140-M$139)*10)),1))</f>
        <v>3</v>
      </c>
      <c r="N105" s="125">
        <f>'Indicator Data'!Q107/'Indicator Data'!BD107*1000000</f>
        <v>145.0297810263732</v>
      </c>
      <c r="O105" s="12">
        <f t="shared" si="22"/>
        <v>10</v>
      </c>
      <c r="P105" s="52">
        <f t="shared" si="23"/>
        <v>5.0999999999999996</v>
      </c>
      <c r="Q105" s="45">
        <f t="shared" si="24"/>
        <v>6</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0.8</v>
      </c>
      <c r="X105" s="12">
        <f>IF('Indicator Data'!AA107="No data","x",ROUND(IF('Indicator Data'!AA107&gt;X$140,10,IF('Indicator Data'!AA107&lt;X$139,0,10-(X$140-'Indicator Data'!AA107)/(X$140-X$139)*10)),1))</f>
        <v>3.7</v>
      </c>
      <c r="Y105" s="12">
        <f>IF('Indicator Data'!AF107="No data","x",ROUND(IF('Indicator Data'!AF107&gt;Y$140,10,IF('Indicator Data'!AF107&lt;Y$139,0,10-(Y$140-'Indicator Data'!AF107)/(Y$140-Y$139)*10)),1))</f>
        <v>2.2000000000000002</v>
      </c>
      <c r="Z105" s="129">
        <f>IF('Indicator Data'!AC107="No data","x",'Indicator Data'!AC107/'Indicator Data'!$BB107*100000)</f>
        <v>0</v>
      </c>
      <c r="AA105" s="127">
        <f t="shared" si="28"/>
        <v>0</v>
      </c>
      <c r="AB105" s="129">
        <f>IF('Indicator Data'!AD107="No data","x",'Indicator Data'!AD107/'Indicator Data'!$BB107*100000)</f>
        <v>0</v>
      </c>
      <c r="AC105" s="127">
        <f t="shared" si="29"/>
        <v>0</v>
      </c>
      <c r="AD105" s="52">
        <f t="shared" si="30"/>
        <v>1.3</v>
      </c>
      <c r="AE105" s="12">
        <f>IF('Indicator Data'!V107="No data","x",ROUND(IF('Indicator Data'!V107&gt;AE$140,10,IF('Indicator Data'!V107&lt;AE$139,0,10-(AE$140-'Indicator Data'!V107)/(AE$140-AE$139)*10)),1))</f>
        <v>4.5999999999999996</v>
      </c>
      <c r="AF105" s="12" t="str">
        <f>IF('Indicator Data'!W107="No data","x",ROUND(IF('Indicator Data'!W107&gt;AF$140,10,IF('Indicator Data'!W107&lt;AF$139,0,10-(AF$140-'Indicator Data'!W107)/(AF$140-AF$139)*10)),1))</f>
        <v>x</v>
      </c>
      <c r="AG105" s="52">
        <f t="shared" si="31"/>
        <v>4.5999999999999996</v>
      </c>
      <c r="AH105" s="12" t="str">
        <f>IF('Indicator Data'!AP107="No data","x",ROUND(IF('Indicator Data'!AP107&gt;AH$140,10,IF('Indicator Data'!AP107&lt;AH$139,0,10-(AH$140-'Indicator Data'!AP107)/(AH$140-AH$139)*10)),1))</f>
        <v>x</v>
      </c>
      <c r="AI105" s="12">
        <f>IF('Indicator Data'!AQ107="No data","x",ROUND(IF('Indicator Data'!AQ107&gt;AI$140,10,IF('Indicator Data'!AQ107&lt;AI$139,0,10-(AI$140-'Indicator Data'!AQ107)/(AI$140-AI$139)*10)),1))</f>
        <v>2.9</v>
      </c>
      <c r="AJ105" s="52">
        <f t="shared" si="32"/>
        <v>2.9</v>
      </c>
      <c r="AK105" s="35">
        <f>'Indicator Data'!AK107+'Indicator Data'!AJ107*0.5+'Indicator Data'!AI107*0.25</f>
        <v>811.27468782764174</v>
      </c>
      <c r="AL105" s="42">
        <f>AK105/'Indicator Data'!BB107</f>
        <v>7.4671106251807855E-4</v>
      </c>
      <c r="AM105" s="52">
        <f t="shared" si="33"/>
        <v>0.1</v>
      </c>
      <c r="AN105" s="42">
        <f>IF('Indicator Data'!AL107="No data","x",'Indicator Data'!AL107/'Indicator Data'!BB107)</f>
        <v>2.9044533459000939E-2</v>
      </c>
      <c r="AO105" s="12">
        <f t="shared" si="34"/>
        <v>1.5</v>
      </c>
      <c r="AP105" s="52">
        <f t="shared" si="35"/>
        <v>1.5</v>
      </c>
      <c r="AQ105" s="36">
        <f t="shared" si="36"/>
        <v>2.2000000000000002</v>
      </c>
      <c r="AR105" s="55">
        <f t="shared" si="37"/>
        <v>1.2</v>
      </c>
      <c r="AU105" s="11">
        <v>1.6</v>
      </c>
    </row>
    <row r="106" spans="1:47" s="11" customFormat="1" x14ac:dyDescent="0.25">
      <c r="A106" s="11" t="s">
        <v>422</v>
      </c>
      <c r="B106" s="30" t="s">
        <v>16</v>
      </c>
      <c r="C106" s="30" t="s">
        <v>551</v>
      </c>
      <c r="D106" s="12">
        <f>ROUND(IF('Indicator Data'!O108="No data",IF((0.1284*LN('Indicator Data'!BA108)-0.4735)&gt;D$140,0,IF((0.1284*LN('Indicator Data'!BA108)-0.4735)&lt;D$139,10,(D$140-(0.1284*LN('Indicator Data'!BA108)-0.4735))/(D$140-D$139)*10)),IF('Indicator Data'!O108&gt;D$140,0,IF('Indicator Data'!O108&lt;D$139,10,(D$140-'Indicator Data'!O108)/(D$140-D$139)*10))),1)</f>
        <v>6.8</v>
      </c>
      <c r="E106" s="12">
        <f>IF('Indicator Data'!P108="No data","x",ROUND(IF('Indicator Data'!P108&gt;E$140,10,IF('Indicator Data'!P108&lt;E$139,0,10-(E$140-'Indicator Data'!P108)/(E$140-E$139)*10)),1))</f>
        <v>8.1</v>
      </c>
      <c r="F106" s="52">
        <f t="shared" si="19"/>
        <v>7.5</v>
      </c>
      <c r="G106" s="12">
        <f>IF('Indicator Data'!AG108="No data","x",ROUND(IF('Indicator Data'!AG108&gt;G$140,10,IF('Indicator Data'!AG108&lt;G$139,0,10-(G$140-'Indicator Data'!AG108)/(G$140-G$139)*10)),1))</f>
        <v>6.9</v>
      </c>
      <c r="H106" s="12">
        <f>IF('Indicator Data'!AH108="No data","x",ROUND(IF('Indicator Data'!AH108&gt;H$140,10,IF('Indicator Data'!AH108&lt;H$139,0,10-(H$140-'Indicator Data'!AH108)/(H$140-H$139)*10)),1))</f>
        <v>3.5</v>
      </c>
      <c r="I106" s="52">
        <f t="shared" si="20"/>
        <v>5.2</v>
      </c>
      <c r="J106" s="35">
        <f>SUM('Indicator Data'!R108,SUM('Indicator Data'!S108:T108)*1000000)</f>
        <v>1677304328</v>
      </c>
      <c r="K106" s="35">
        <f>J106/'Indicator Data'!BD108</f>
        <v>109.94131090631639</v>
      </c>
      <c r="L106" s="12">
        <f t="shared" si="21"/>
        <v>2.2000000000000002</v>
      </c>
      <c r="M106" s="12">
        <f>IF('Indicator Data'!U108="No data","x",ROUND(IF('Indicator Data'!U108&gt;M$140,10,IF('Indicator Data'!U108&lt;M$139,0,10-(M$140-'Indicator Data'!U108)/(M$140-M$139)*10)),1))</f>
        <v>3</v>
      </c>
      <c r="N106" s="125">
        <f>'Indicator Data'!Q108/'Indicator Data'!BD108*1000000</f>
        <v>145.0297810263732</v>
      </c>
      <c r="O106" s="12">
        <f t="shared" si="22"/>
        <v>10</v>
      </c>
      <c r="P106" s="52">
        <f t="shared" si="23"/>
        <v>5.0999999999999996</v>
      </c>
      <c r="Q106" s="45">
        <f t="shared" si="24"/>
        <v>6.3</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1.2</v>
      </c>
      <c r="X106" s="12">
        <f>IF('Indicator Data'!AA108="No data","x",ROUND(IF('Indicator Data'!AA108&gt;X$140,10,IF('Indicator Data'!AA108&lt;X$139,0,10-(X$140-'Indicator Data'!AA108)/(X$140-X$139)*10)),1))</f>
        <v>3.7</v>
      </c>
      <c r="Y106" s="12">
        <f>IF('Indicator Data'!AF108="No data","x",ROUND(IF('Indicator Data'!AF108&gt;Y$140,10,IF('Indicator Data'!AF108&lt;Y$139,0,10-(Y$140-'Indicator Data'!AF108)/(Y$140-Y$139)*10)),1))</f>
        <v>2.2000000000000002</v>
      </c>
      <c r="Z106" s="129">
        <f>IF('Indicator Data'!AC108="No data","x",'Indicator Data'!AC108/'Indicator Data'!$BB108*100000)</f>
        <v>0</v>
      </c>
      <c r="AA106" s="127">
        <f t="shared" si="28"/>
        <v>0</v>
      </c>
      <c r="AB106" s="129">
        <f>IF('Indicator Data'!AD108="No data","x",'Indicator Data'!AD108/'Indicator Data'!$BB108*100000)</f>
        <v>0</v>
      </c>
      <c r="AC106" s="127">
        <f t="shared" si="29"/>
        <v>0</v>
      </c>
      <c r="AD106" s="52">
        <f t="shared" si="30"/>
        <v>1.4</v>
      </c>
      <c r="AE106" s="12">
        <f>IF('Indicator Data'!V108="No data","x",ROUND(IF('Indicator Data'!V108&gt;AE$140,10,IF('Indicator Data'!V108&lt;AE$139,0,10-(AE$140-'Indicator Data'!V108)/(AE$140-AE$139)*10)),1))</f>
        <v>5.7</v>
      </c>
      <c r="AF106" s="12" t="str">
        <f>IF('Indicator Data'!W108="No data","x",ROUND(IF('Indicator Data'!W108&gt;AF$140,10,IF('Indicator Data'!W108&lt;AF$139,0,10-(AF$140-'Indicator Data'!W108)/(AF$140-AF$139)*10)),1))</f>
        <v>x</v>
      </c>
      <c r="AG106" s="52">
        <f t="shared" si="31"/>
        <v>5.7</v>
      </c>
      <c r="AH106" s="12" t="str">
        <f>IF('Indicator Data'!AP108="No data","x",ROUND(IF('Indicator Data'!AP108&gt;AH$140,10,IF('Indicator Data'!AP108&lt;AH$139,0,10-(AH$140-'Indicator Data'!AP108)/(AH$140-AH$139)*10)),1))</f>
        <v>x</v>
      </c>
      <c r="AI106" s="12">
        <f>IF('Indicator Data'!AQ108="No data","x",ROUND(IF('Indicator Data'!AQ108&gt;AI$140,10,IF('Indicator Data'!AQ108&lt;AI$139,0,10-(AI$140-'Indicator Data'!AQ108)/(AI$140-AI$139)*10)),1))</f>
        <v>1.5</v>
      </c>
      <c r="AJ106" s="52">
        <f t="shared" si="32"/>
        <v>1.5</v>
      </c>
      <c r="AK106" s="35">
        <f>'Indicator Data'!AK108+'Indicator Data'!AJ108*0.5+'Indicator Data'!AI108*0.25</f>
        <v>0</v>
      </c>
      <c r="AL106" s="42">
        <f>AK106/'Indicator Data'!BB108</f>
        <v>0</v>
      </c>
      <c r="AM106" s="52">
        <f t="shared" si="33"/>
        <v>0</v>
      </c>
      <c r="AN106" s="42">
        <f>IF('Indicator Data'!AL108="No data","x",'Indicator Data'!AL108/'Indicator Data'!BB108)</f>
        <v>5.481945942185272E-2</v>
      </c>
      <c r="AO106" s="12">
        <f t="shared" si="34"/>
        <v>2.7</v>
      </c>
      <c r="AP106" s="52">
        <f t="shared" si="35"/>
        <v>2.7</v>
      </c>
      <c r="AQ106" s="36">
        <f t="shared" si="36"/>
        <v>2.5</v>
      </c>
      <c r="AR106" s="55">
        <f t="shared" si="37"/>
        <v>1.3</v>
      </c>
      <c r="AU106" s="11">
        <v>1.7</v>
      </c>
    </row>
    <row r="107" spans="1:47" s="11" customFormat="1" x14ac:dyDescent="0.25">
      <c r="A107" s="11" t="s">
        <v>421</v>
      </c>
      <c r="B107" s="30" t="s">
        <v>16</v>
      </c>
      <c r="C107" s="30" t="s">
        <v>550</v>
      </c>
      <c r="D107" s="12">
        <f>ROUND(IF('Indicator Data'!O109="No data",IF((0.1284*LN('Indicator Data'!BA109)-0.4735)&gt;D$140,0,IF((0.1284*LN('Indicator Data'!BA109)-0.4735)&lt;D$139,10,(D$140-(0.1284*LN('Indicator Data'!BA109)-0.4735))/(D$140-D$139)*10)),IF('Indicator Data'!O109&gt;D$140,0,IF('Indicator Data'!O109&lt;D$139,10,(D$140-'Indicator Data'!O109)/(D$140-D$139)*10))),1)</f>
        <v>6.8</v>
      </c>
      <c r="E107" s="12">
        <f>IF('Indicator Data'!P109="No data","x",ROUND(IF('Indicator Data'!P109&gt;E$140,10,IF('Indicator Data'!P109&lt;E$139,0,10-(E$140-'Indicator Data'!P109)/(E$140-E$139)*10)),1))</f>
        <v>10</v>
      </c>
      <c r="F107" s="52">
        <f t="shared" si="19"/>
        <v>8.9</v>
      </c>
      <c r="G107" s="12">
        <f>IF('Indicator Data'!AG109="No data","x",ROUND(IF('Indicator Data'!AG109&gt;G$140,10,IF('Indicator Data'!AG109&lt;G$139,0,10-(G$140-'Indicator Data'!AG109)/(G$140-G$139)*10)),1))</f>
        <v>6.9</v>
      </c>
      <c r="H107" s="12">
        <f>IF('Indicator Data'!AH109="No data","x",ROUND(IF('Indicator Data'!AH109&gt;H$140,10,IF('Indicator Data'!AH109&lt;H$139,0,10-(H$140-'Indicator Data'!AH109)/(H$140-H$139)*10)),1))</f>
        <v>7.5</v>
      </c>
      <c r="I107" s="52">
        <f t="shared" si="20"/>
        <v>7.2</v>
      </c>
      <c r="J107" s="35">
        <f>SUM('Indicator Data'!R109,SUM('Indicator Data'!S109:T109)*1000000)</f>
        <v>1677304328</v>
      </c>
      <c r="K107" s="35">
        <f>J107/'Indicator Data'!BD109</f>
        <v>109.94131090631639</v>
      </c>
      <c r="L107" s="12">
        <f t="shared" si="21"/>
        <v>2.2000000000000002</v>
      </c>
      <c r="M107" s="12">
        <f>IF('Indicator Data'!U109="No data","x",ROUND(IF('Indicator Data'!U109&gt;M$140,10,IF('Indicator Data'!U109&lt;M$139,0,10-(M$140-'Indicator Data'!U109)/(M$140-M$139)*10)),1))</f>
        <v>3</v>
      </c>
      <c r="N107" s="125">
        <f>'Indicator Data'!Q109/'Indicator Data'!BD109*1000000</f>
        <v>145.0297810263732</v>
      </c>
      <c r="O107" s="12">
        <f t="shared" si="22"/>
        <v>10</v>
      </c>
      <c r="P107" s="52">
        <f t="shared" si="23"/>
        <v>5.0999999999999996</v>
      </c>
      <c r="Q107" s="45">
        <f t="shared" si="24"/>
        <v>7.5</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3</v>
      </c>
      <c r="X107" s="12">
        <f>IF('Indicator Data'!AA109="No data","x",ROUND(IF('Indicator Data'!AA109&gt;X$140,10,IF('Indicator Data'!AA109&lt;X$139,0,10-(X$140-'Indicator Data'!AA109)/(X$140-X$139)*10)),1))</f>
        <v>3.7</v>
      </c>
      <c r="Y107" s="12">
        <f>IF('Indicator Data'!AF109="No data","x",ROUND(IF('Indicator Data'!AF109&gt;Y$140,10,IF('Indicator Data'!AF109&lt;Y$139,0,10-(Y$140-'Indicator Data'!AF109)/(Y$140-Y$139)*10)),1))</f>
        <v>2.2000000000000002</v>
      </c>
      <c r="Z107" s="129">
        <f>IF('Indicator Data'!AC109="No data","x",'Indicator Data'!AC109/'Indicator Data'!$BB109*100000)</f>
        <v>0</v>
      </c>
      <c r="AA107" s="127">
        <f t="shared" si="28"/>
        <v>0</v>
      </c>
      <c r="AB107" s="129">
        <f>IF('Indicator Data'!AD109="No data","x",'Indicator Data'!AD109/'Indicator Data'!$BB109*100000)</f>
        <v>0</v>
      </c>
      <c r="AC107" s="127">
        <f t="shared" si="29"/>
        <v>0</v>
      </c>
      <c r="AD107" s="52">
        <f t="shared" si="30"/>
        <v>1.8</v>
      </c>
      <c r="AE107" s="12">
        <f>IF('Indicator Data'!V109="No data","x",ROUND(IF('Indicator Data'!V109&gt;AE$140,10,IF('Indicator Data'!V109&lt;AE$139,0,10-(AE$140-'Indicator Data'!V109)/(AE$140-AE$139)*10)),1))</f>
        <v>6.8</v>
      </c>
      <c r="AF107" s="12" t="str">
        <f>IF('Indicator Data'!W109="No data","x",ROUND(IF('Indicator Data'!W109&gt;AF$140,10,IF('Indicator Data'!W109&lt;AF$139,0,10-(AF$140-'Indicator Data'!W109)/(AF$140-AF$139)*10)),1))</f>
        <v>x</v>
      </c>
      <c r="AG107" s="52">
        <f t="shared" si="31"/>
        <v>6.8</v>
      </c>
      <c r="AH107" s="12" t="str">
        <f>IF('Indicator Data'!AP109="No data","x",ROUND(IF('Indicator Data'!AP109&gt;AH$140,10,IF('Indicator Data'!AP109&lt;AH$139,0,10-(AH$140-'Indicator Data'!AP109)/(AH$140-AH$139)*10)),1))</f>
        <v>x</v>
      </c>
      <c r="AI107" s="12">
        <f>IF('Indicator Data'!AQ109="No data","x",ROUND(IF('Indicator Data'!AQ109&gt;AI$140,10,IF('Indicator Data'!AQ109&lt;AI$139,0,10-(AI$140-'Indicator Data'!AQ109)/(AI$140-AI$139)*10)),1))</f>
        <v>5.4</v>
      </c>
      <c r="AJ107" s="52">
        <f t="shared" si="32"/>
        <v>5.4</v>
      </c>
      <c r="AK107" s="35">
        <f>'Indicator Data'!AK109+'Indicator Data'!AJ109*0.5+'Indicator Data'!AI109*0.25</f>
        <v>0</v>
      </c>
      <c r="AL107" s="42">
        <f>AK107/'Indicator Data'!BB109</f>
        <v>0</v>
      </c>
      <c r="AM107" s="52">
        <f t="shared" si="33"/>
        <v>0</v>
      </c>
      <c r="AN107" s="42">
        <f>IF('Indicator Data'!AL109="No data","x",'Indicator Data'!AL109/'Indicator Data'!BB109)</f>
        <v>5.2695019446830853E-2</v>
      </c>
      <c r="AO107" s="12">
        <f t="shared" si="34"/>
        <v>2.6</v>
      </c>
      <c r="AP107" s="52">
        <f t="shared" si="35"/>
        <v>2.6</v>
      </c>
      <c r="AQ107" s="36">
        <f t="shared" si="36"/>
        <v>3.7</v>
      </c>
      <c r="AR107" s="55">
        <f t="shared" si="37"/>
        <v>2</v>
      </c>
      <c r="AU107" s="11">
        <v>2.6</v>
      </c>
    </row>
    <row r="108" spans="1:47" s="11" customFormat="1" x14ac:dyDescent="0.25">
      <c r="A108" s="11" t="s">
        <v>424</v>
      </c>
      <c r="B108" s="30" t="s">
        <v>16</v>
      </c>
      <c r="C108" s="30" t="s">
        <v>553</v>
      </c>
      <c r="D108" s="12">
        <f>ROUND(IF('Indicator Data'!O110="No data",IF((0.1284*LN('Indicator Data'!BA110)-0.4735)&gt;D$140,0,IF((0.1284*LN('Indicator Data'!BA110)-0.4735)&lt;D$139,10,(D$140-(0.1284*LN('Indicator Data'!BA110)-0.4735))/(D$140-D$139)*10)),IF('Indicator Data'!O110&gt;D$140,0,IF('Indicator Data'!O110&lt;D$139,10,(D$140-'Indicator Data'!O110)/(D$140-D$139)*10))),1)</f>
        <v>6.8</v>
      </c>
      <c r="E108" s="12">
        <f>IF('Indicator Data'!P110="No data","x",ROUND(IF('Indicator Data'!P110&gt;E$140,10,IF('Indicator Data'!P110&lt;E$139,0,10-(E$140-'Indicator Data'!P110)/(E$140-E$139)*10)),1))</f>
        <v>7.5</v>
      </c>
      <c r="F108" s="52">
        <f t="shared" si="19"/>
        <v>7.2</v>
      </c>
      <c r="G108" s="12">
        <f>IF('Indicator Data'!AG110="No data","x",ROUND(IF('Indicator Data'!AG110&gt;G$140,10,IF('Indicator Data'!AG110&lt;G$139,0,10-(G$140-'Indicator Data'!AG110)/(G$140-G$139)*10)),1))</f>
        <v>6.9</v>
      </c>
      <c r="H108" s="12">
        <f>IF('Indicator Data'!AH110="No data","x",ROUND(IF('Indicator Data'!AH110&gt;H$140,10,IF('Indicator Data'!AH110&lt;H$139,0,10-(H$140-'Indicator Data'!AH110)/(H$140-H$139)*10)),1))</f>
        <v>2</v>
      </c>
      <c r="I108" s="52">
        <f t="shared" si="20"/>
        <v>4.5</v>
      </c>
      <c r="J108" s="35">
        <f>SUM('Indicator Data'!R110,SUM('Indicator Data'!S110:T110)*1000000)</f>
        <v>1677304328</v>
      </c>
      <c r="K108" s="35">
        <f>J108/'Indicator Data'!BD110</f>
        <v>109.94131090631639</v>
      </c>
      <c r="L108" s="12">
        <f t="shared" si="21"/>
        <v>2.2000000000000002</v>
      </c>
      <c r="M108" s="12">
        <f>IF('Indicator Data'!U110="No data","x",ROUND(IF('Indicator Data'!U110&gt;M$140,10,IF('Indicator Data'!U110&lt;M$139,0,10-(M$140-'Indicator Data'!U110)/(M$140-M$139)*10)),1))</f>
        <v>3</v>
      </c>
      <c r="N108" s="125">
        <f>'Indicator Data'!Q110/'Indicator Data'!BD110*1000000</f>
        <v>145.0297810263732</v>
      </c>
      <c r="O108" s="12">
        <f t="shared" si="22"/>
        <v>10</v>
      </c>
      <c r="P108" s="52">
        <f t="shared" si="23"/>
        <v>5.0999999999999996</v>
      </c>
      <c r="Q108" s="45">
        <f t="shared" si="24"/>
        <v>6</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0.8</v>
      </c>
      <c r="X108" s="12">
        <f>IF('Indicator Data'!AA110="No data","x",ROUND(IF('Indicator Data'!AA110&gt;X$140,10,IF('Indicator Data'!AA110&lt;X$139,0,10-(X$140-'Indicator Data'!AA110)/(X$140-X$139)*10)),1))</f>
        <v>3.7</v>
      </c>
      <c r="Y108" s="12">
        <f>IF('Indicator Data'!AF110="No data","x",ROUND(IF('Indicator Data'!AF110&gt;Y$140,10,IF('Indicator Data'!AF110&lt;Y$139,0,10-(Y$140-'Indicator Data'!AF110)/(Y$140-Y$139)*10)),1))</f>
        <v>2.2000000000000002</v>
      </c>
      <c r="Z108" s="129">
        <f>IF('Indicator Data'!AC110="No data","x",'Indicator Data'!AC110/'Indicator Data'!$BB110*100000)</f>
        <v>0</v>
      </c>
      <c r="AA108" s="127">
        <f t="shared" si="28"/>
        <v>0</v>
      </c>
      <c r="AB108" s="129">
        <f>IF('Indicator Data'!AD110="No data","x",'Indicator Data'!AD110/'Indicator Data'!$BB110*100000)</f>
        <v>0</v>
      </c>
      <c r="AC108" s="127">
        <f t="shared" si="29"/>
        <v>0</v>
      </c>
      <c r="AD108" s="52">
        <f t="shared" si="30"/>
        <v>1.3</v>
      </c>
      <c r="AE108" s="12">
        <f>IF('Indicator Data'!V110="No data","x",ROUND(IF('Indicator Data'!V110&gt;AE$140,10,IF('Indicator Data'!V110&lt;AE$139,0,10-(AE$140-'Indicator Data'!V110)/(AE$140-AE$139)*10)),1))</f>
        <v>4.9000000000000004</v>
      </c>
      <c r="AF108" s="12">
        <f>IF('Indicator Data'!W110="No data","x",ROUND(IF('Indicator Data'!W110&gt;AF$140,10,IF('Indicator Data'!W110&lt;AF$139,0,10-(AF$140-'Indicator Data'!W110)/(AF$140-AF$139)*10)),1))</f>
        <v>3.8</v>
      </c>
      <c r="AG108" s="52">
        <f t="shared" si="31"/>
        <v>4.4000000000000004</v>
      </c>
      <c r="AH108" s="12">
        <f>IF('Indicator Data'!AP110="No data","x",ROUND(IF('Indicator Data'!AP110&gt;AH$140,10,IF('Indicator Data'!AP110&lt;AH$139,0,10-(AH$140-'Indicator Data'!AP110)/(AH$140-AH$139)*10)),1))</f>
        <v>4.4000000000000004</v>
      </c>
      <c r="AI108" s="12">
        <f>IF('Indicator Data'!AQ110="No data","x",ROUND(IF('Indicator Data'!AQ110&gt;AI$140,10,IF('Indicator Data'!AQ110&lt;AI$139,0,10-(AI$140-'Indicator Data'!AQ110)/(AI$140-AI$139)*10)),1))</f>
        <v>7.1</v>
      </c>
      <c r="AJ108" s="52">
        <f t="shared" si="32"/>
        <v>5.8</v>
      </c>
      <c r="AK108" s="35">
        <f>'Indicator Data'!AK110+'Indicator Data'!AJ110*0.5+'Indicator Data'!AI110*0.25</f>
        <v>0</v>
      </c>
      <c r="AL108" s="42">
        <f>AK108/'Indicator Data'!BB110</f>
        <v>0</v>
      </c>
      <c r="AM108" s="52">
        <f t="shared" si="33"/>
        <v>0</v>
      </c>
      <c r="AN108" s="42">
        <f>IF('Indicator Data'!AL110="No data","x",'Indicator Data'!AL110/'Indicator Data'!BB110)</f>
        <v>3.2145656858279123E-2</v>
      </c>
      <c r="AO108" s="12">
        <f t="shared" si="34"/>
        <v>1.6</v>
      </c>
      <c r="AP108" s="52">
        <f t="shared" si="35"/>
        <v>1.6</v>
      </c>
      <c r="AQ108" s="36">
        <f t="shared" si="36"/>
        <v>2.9</v>
      </c>
      <c r="AR108" s="55">
        <f t="shared" si="37"/>
        <v>1.6</v>
      </c>
      <c r="AU108" s="11">
        <v>2.7</v>
      </c>
    </row>
    <row r="109" spans="1:47" s="11" customFormat="1" x14ac:dyDescent="0.25">
      <c r="A109" s="11" t="s">
        <v>425</v>
      </c>
      <c r="B109" s="30" t="s">
        <v>16</v>
      </c>
      <c r="C109" s="30" t="s">
        <v>554</v>
      </c>
      <c r="D109" s="12">
        <f>ROUND(IF('Indicator Data'!O111="No data",IF((0.1284*LN('Indicator Data'!BA111)-0.4735)&gt;D$140,0,IF((0.1284*LN('Indicator Data'!BA111)-0.4735)&lt;D$139,10,(D$140-(0.1284*LN('Indicator Data'!BA111)-0.4735))/(D$140-D$139)*10)),IF('Indicator Data'!O111&gt;D$140,0,IF('Indicator Data'!O111&lt;D$139,10,(D$140-'Indicator Data'!O111)/(D$140-D$139)*10))),1)</f>
        <v>6.8</v>
      </c>
      <c r="E109" s="12">
        <f>IF('Indicator Data'!P111="No data","x",ROUND(IF('Indicator Data'!P111&gt;E$140,10,IF('Indicator Data'!P111&lt;E$139,0,10-(E$140-'Indicator Data'!P111)/(E$140-E$139)*10)),1))</f>
        <v>8.1999999999999993</v>
      </c>
      <c r="F109" s="52">
        <f t="shared" si="19"/>
        <v>7.6</v>
      </c>
      <c r="G109" s="12">
        <f>IF('Indicator Data'!AG111="No data","x",ROUND(IF('Indicator Data'!AG111&gt;G$140,10,IF('Indicator Data'!AG111&lt;G$139,0,10-(G$140-'Indicator Data'!AG111)/(G$140-G$139)*10)),1))</f>
        <v>6.9</v>
      </c>
      <c r="H109" s="12">
        <f>IF('Indicator Data'!AH111="No data","x",ROUND(IF('Indicator Data'!AH111&gt;H$140,10,IF('Indicator Data'!AH111&lt;H$139,0,10-(H$140-'Indicator Data'!AH111)/(H$140-H$139)*10)),1))</f>
        <v>1.5</v>
      </c>
      <c r="I109" s="52">
        <f t="shared" si="20"/>
        <v>4.2</v>
      </c>
      <c r="J109" s="35">
        <f>SUM('Indicator Data'!R111,SUM('Indicator Data'!S111:T111)*1000000)</f>
        <v>1677304328</v>
      </c>
      <c r="K109" s="35">
        <f>J109/'Indicator Data'!BD111</f>
        <v>109.94131090631639</v>
      </c>
      <c r="L109" s="12">
        <f t="shared" si="21"/>
        <v>2.2000000000000002</v>
      </c>
      <c r="M109" s="12">
        <f>IF('Indicator Data'!U111="No data","x",ROUND(IF('Indicator Data'!U111&gt;M$140,10,IF('Indicator Data'!U111&lt;M$139,0,10-(M$140-'Indicator Data'!U111)/(M$140-M$139)*10)),1))</f>
        <v>3</v>
      </c>
      <c r="N109" s="125">
        <f>'Indicator Data'!Q111/'Indicator Data'!BD111*1000000</f>
        <v>145.0297810263732</v>
      </c>
      <c r="O109" s="12">
        <f t="shared" si="22"/>
        <v>10</v>
      </c>
      <c r="P109" s="52">
        <f t="shared" si="23"/>
        <v>5.0999999999999996</v>
      </c>
      <c r="Q109" s="45">
        <f t="shared" si="24"/>
        <v>6.1</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1</v>
      </c>
      <c r="X109" s="12">
        <f>IF('Indicator Data'!AA111="No data","x",ROUND(IF('Indicator Data'!AA111&gt;X$140,10,IF('Indicator Data'!AA111&lt;X$139,0,10-(X$140-'Indicator Data'!AA111)/(X$140-X$139)*10)),1))</f>
        <v>3.7</v>
      </c>
      <c r="Y109" s="12">
        <f>IF('Indicator Data'!AF111="No data","x",ROUND(IF('Indicator Data'!AF111&gt;Y$140,10,IF('Indicator Data'!AF111&lt;Y$139,0,10-(Y$140-'Indicator Data'!AF111)/(Y$140-Y$139)*10)),1))</f>
        <v>2.2000000000000002</v>
      </c>
      <c r="Z109" s="129">
        <f>IF('Indicator Data'!AC111="No data","x",'Indicator Data'!AC111/'Indicator Data'!$BB111*100000)</f>
        <v>0</v>
      </c>
      <c r="AA109" s="127">
        <f t="shared" si="28"/>
        <v>0</v>
      </c>
      <c r="AB109" s="129">
        <f>IF('Indicator Data'!AD111="No data","x",'Indicator Data'!AD111/'Indicator Data'!$BB111*100000)</f>
        <v>0.15267618450000839</v>
      </c>
      <c r="AC109" s="127">
        <f t="shared" si="29"/>
        <v>3.9</v>
      </c>
      <c r="AD109" s="52">
        <f t="shared" si="30"/>
        <v>2.2000000000000002</v>
      </c>
      <c r="AE109" s="12">
        <f>IF('Indicator Data'!V111="No data","x",ROUND(IF('Indicator Data'!V111&gt;AE$140,10,IF('Indicator Data'!V111&lt;AE$139,0,10-(AE$140-'Indicator Data'!V111)/(AE$140-AE$139)*10)),1))</f>
        <v>5.5</v>
      </c>
      <c r="AF109" s="12">
        <f>IF('Indicator Data'!W111="No data","x",ROUND(IF('Indicator Data'!W111&gt;AF$140,10,IF('Indicator Data'!W111&lt;AF$139,0,10-(AF$140-'Indicator Data'!W111)/(AF$140-AF$139)*10)),1))</f>
        <v>4.0999999999999996</v>
      </c>
      <c r="AG109" s="52">
        <f t="shared" si="31"/>
        <v>4.8</v>
      </c>
      <c r="AH109" s="12">
        <f>IF('Indicator Data'!AP111="No data","x",ROUND(IF('Indicator Data'!AP111&gt;AH$140,10,IF('Indicator Data'!AP111&lt;AH$139,0,10-(AH$140-'Indicator Data'!AP111)/(AH$140-AH$139)*10)),1))</f>
        <v>5.5</v>
      </c>
      <c r="AI109" s="12">
        <f>IF('Indicator Data'!AQ111="No data","x",ROUND(IF('Indicator Data'!AQ111&gt;AI$140,10,IF('Indicator Data'!AQ111&lt;AI$139,0,10-(AI$140-'Indicator Data'!AQ111)/(AI$140-AI$139)*10)),1))</f>
        <v>6.1</v>
      </c>
      <c r="AJ109" s="52">
        <f t="shared" si="32"/>
        <v>5.8</v>
      </c>
      <c r="AK109" s="35">
        <f>'Indicator Data'!AK111+'Indicator Data'!AJ111*0.5+'Indicator Data'!AI111*0.25</f>
        <v>0</v>
      </c>
      <c r="AL109" s="42">
        <f>AK109/'Indicator Data'!BB111</f>
        <v>0</v>
      </c>
      <c r="AM109" s="52">
        <f t="shared" si="33"/>
        <v>0</v>
      </c>
      <c r="AN109" s="42">
        <f>IF('Indicator Data'!AL111="No data","x",'Indicator Data'!AL111/'Indicator Data'!BB111)</f>
        <v>7.9632096198210323E-2</v>
      </c>
      <c r="AO109" s="12">
        <f t="shared" si="34"/>
        <v>4</v>
      </c>
      <c r="AP109" s="52">
        <f t="shared" si="35"/>
        <v>4</v>
      </c>
      <c r="AQ109" s="36">
        <f t="shared" si="36"/>
        <v>3.6</v>
      </c>
      <c r="AR109" s="55">
        <f t="shared" si="37"/>
        <v>2</v>
      </c>
      <c r="AU109" s="11">
        <v>7</v>
      </c>
    </row>
    <row r="110" spans="1:47" s="11" customFormat="1" x14ac:dyDescent="0.25">
      <c r="A110" s="11" t="s">
        <v>427</v>
      </c>
      <c r="B110" s="30" t="s">
        <v>16</v>
      </c>
      <c r="C110" s="30" t="s">
        <v>556</v>
      </c>
      <c r="D110" s="12">
        <f>ROUND(IF('Indicator Data'!O112="No data",IF((0.1284*LN('Indicator Data'!BA112)-0.4735)&gt;D$140,0,IF((0.1284*LN('Indicator Data'!BA112)-0.4735)&lt;D$139,10,(D$140-(0.1284*LN('Indicator Data'!BA112)-0.4735))/(D$140-D$139)*10)),IF('Indicator Data'!O112&gt;D$140,0,IF('Indicator Data'!O112&lt;D$139,10,(D$140-'Indicator Data'!O112)/(D$140-D$139)*10))),1)</f>
        <v>6.8</v>
      </c>
      <c r="E110" s="12">
        <f>IF('Indicator Data'!P112="No data","x",ROUND(IF('Indicator Data'!P112&gt;E$140,10,IF('Indicator Data'!P112&lt;E$139,0,10-(E$140-'Indicator Data'!P112)/(E$140-E$139)*10)),1))</f>
        <v>5.2</v>
      </c>
      <c r="F110" s="52">
        <f t="shared" si="19"/>
        <v>6.1</v>
      </c>
      <c r="G110" s="12">
        <f>IF('Indicator Data'!AG112="No data","x",ROUND(IF('Indicator Data'!AG112&gt;G$140,10,IF('Indicator Data'!AG112&lt;G$139,0,10-(G$140-'Indicator Data'!AG112)/(G$140-G$139)*10)),1))</f>
        <v>6.9</v>
      </c>
      <c r="H110" s="12">
        <f>IF('Indicator Data'!AH112="No data","x",ROUND(IF('Indicator Data'!AH112&gt;H$140,10,IF('Indicator Data'!AH112&lt;H$139,0,10-(H$140-'Indicator Data'!AH112)/(H$140-H$139)*10)),1))</f>
        <v>1.8</v>
      </c>
      <c r="I110" s="52">
        <f t="shared" si="20"/>
        <v>4.4000000000000004</v>
      </c>
      <c r="J110" s="35">
        <f>SUM('Indicator Data'!R112,SUM('Indicator Data'!S112:T112)*1000000)</f>
        <v>1677304328</v>
      </c>
      <c r="K110" s="35">
        <f>J110/'Indicator Data'!BD112</f>
        <v>109.94131090631639</v>
      </c>
      <c r="L110" s="12">
        <f t="shared" si="21"/>
        <v>2.2000000000000002</v>
      </c>
      <c r="M110" s="12">
        <f>IF('Indicator Data'!U112="No data","x",ROUND(IF('Indicator Data'!U112&gt;M$140,10,IF('Indicator Data'!U112&lt;M$139,0,10-(M$140-'Indicator Data'!U112)/(M$140-M$139)*10)),1))</f>
        <v>3</v>
      </c>
      <c r="N110" s="125">
        <f>'Indicator Data'!Q112/'Indicator Data'!BD112*1000000</f>
        <v>145.0297810263732</v>
      </c>
      <c r="O110" s="12">
        <f t="shared" si="22"/>
        <v>10</v>
      </c>
      <c r="P110" s="52">
        <f t="shared" si="23"/>
        <v>5.0999999999999996</v>
      </c>
      <c r="Q110" s="45">
        <f t="shared" si="24"/>
        <v>5.4</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0.8</v>
      </c>
      <c r="X110" s="12">
        <f>IF('Indicator Data'!AA112="No data","x",ROUND(IF('Indicator Data'!AA112&gt;X$140,10,IF('Indicator Data'!AA112&lt;X$139,0,10-(X$140-'Indicator Data'!AA112)/(X$140-X$139)*10)),1))</f>
        <v>3.7</v>
      </c>
      <c r="Y110" s="12">
        <f>IF('Indicator Data'!AF112="No data","x",ROUND(IF('Indicator Data'!AF112&gt;Y$140,10,IF('Indicator Data'!AF112&lt;Y$139,0,10-(Y$140-'Indicator Data'!AF112)/(Y$140-Y$139)*10)),1))</f>
        <v>2.2000000000000002</v>
      </c>
      <c r="Z110" s="129">
        <f>IF('Indicator Data'!AC112="No data","x",'Indicator Data'!AC112/'Indicator Data'!$BB112*100000)</f>
        <v>0</v>
      </c>
      <c r="AA110" s="127">
        <f t="shared" si="28"/>
        <v>0</v>
      </c>
      <c r="AB110" s="129">
        <f>IF('Indicator Data'!AD112="No data","x",'Indicator Data'!AD112/'Indicator Data'!$BB112*100000)</f>
        <v>9.9091332481147876E-2</v>
      </c>
      <c r="AC110" s="127">
        <f t="shared" si="29"/>
        <v>3.3</v>
      </c>
      <c r="AD110" s="52">
        <f t="shared" si="30"/>
        <v>2</v>
      </c>
      <c r="AE110" s="12">
        <f>IF('Indicator Data'!V112="No data","x",ROUND(IF('Indicator Data'!V112&gt;AE$140,10,IF('Indicator Data'!V112&lt;AE$139,0,10-(AE$140-'Indicator Data'!V112)/(AE$140-AE$139)*10)),1))</f>
        <v>3.9</v>
      </c>
      <c r="AF110" s="12">
        <f>IF('Indicator Data'!W112="No data","x",ROUND(IF('Indicator Data'!W112&gt;AF$140,10,IF('Indicator Data'!W112&lt;AF$139,0,10-(AF$140-'Indicator Data'!W112)/(AF$140-AF$139)*10)),1))</f>
        <v>3.1</v>
      </c>
      <c r="AG110" s="52">
        <f t="shared" si="31"/>
        <v>3.5</v>
      </c>
      <c r="AH110" s="12">
        <f>IF('Indicator Data'!AP112="No data","x",ROUND(IF('Indicator Data'!AP112&gt;AH$140,10,IF('Indicator Data'!AP112&lt;AH$139,0,10-(AH$140-'Indicator Data'!AP112)/(AH$140-AH$139)*10)),1))</f>
        <v>3</v>
      </c>
      <c r="AI110" s="12">
        <f>IF('Indicator Data'!AQ112="No data","x",ROUND(IF('Indicator Data'!AQ112&gt;AI$140,10,IF('Indicator Data'!AQ112&lt;AI$139,0,10-(AI$140-'Indicator Data'!AQ112)/(AI$140-AI$139)*10)),1))</f>
        <v>3.6</v>
      </c>
      <c r="AJ110" s="52">
        <f t="shared" si="32"/>
        <v>3.3</v>
      </c>
      <c r="AK110" s="35">
        <f>'Indicator Data'!AK112+'Indicator Data'!AJ112*0.5+'Indicator Data'!AI112*0.25</f>
        <v>753.55840296136944</v>
      </c>
      <c r="AL110" s="42">
        <f>AK110/'Indicator Data'!BB112</f>
        <v>7.4671106251807866E-4</v>
      </c>
      <c r="AM110" s="52">
        <f t="shared" si="33"/>
        <v>0.1</v>
      </c>
      <c r="AN110" s="42">
        <f>IF('Indicator Data'!AL112="No data","x",'Indicator Data'!AL112/'Indicator Data'!BB112)</f>
        <v>2.0937057185607979E-2</v>
      </c>
      <c r="AO110" s="12">
        <f t="shared" si="34"/>
        <v>1</v>
      </c>
      <c r="AP110" s="52">
        <f t="shared" si="35"/>
        <v>1</v>
      </c>
      <c r="AQ110" s="36">
        <f t="shared" si="36"/>
        <v>2.1</v>
      </c>
      <c r="AR110" s="55">
        <f t="shared" si="37"/>
        <v>1.1000000000000001</v>
      </c>
      <c r="AU110" s="11">
        <v>5.7</v>
      </c>
    </row>
    <row r="111" spans="1:47" s="11" customFormat="1" x14ac:dyDescent="0.25">
      <c r="A111" s="11" t="s">
        <v>426</v>
      </c>
      <c r="B111" s="30" t="s">
        <v>16</v>
      </c>
      <c r="C111" s="30" t="s">
        <v>555</v>
      </c>
      <c r="D111" s="12">
        <f>ROUND(IF('Indicator Data'!O113="No data",IF((0.1284*LN('Indicator Data'!BA113)-0.4735)&gt;D$140,0,IF((0.1284*LN('Indicator Data'!BA113)-0.4735)&lt;D$139,10,(D$140-(0.1284*LN('Indicator Data'!BA113)-0.4735))/(D$140-D$139)*10)),IF('Indicator Data'!O113&gt;D$140,0,IF('Indicator Data'!O113&lt;D$139,10,(D$140-'Indicator Data'!O113)/(D$140-D$139)*10))),1)</f>
        <v>6.8</v>
      </c>
      <c r="E111" s="12">
        <f>IF('Indicator Data'!P113="No data","x",ROUND(IF('Indicator Data'!P113&gt;E$140,10,IF('Indicator Data'!P113&lt;E$139,0,10-(E$140-'Indicator Data'!P113)/(E$140-E$139)*10)),1))</f>
        <v>8.6</v>
      </c>
      <c r="F111" s="52">
        <f t="shared" si="19"/>
        <v>7.8</v>
      </c>
      <c r="G111" s="12">
        <f>IF('Indicator Data'!AG113="No data","x",ROUND(IF('Indicator Data'!AG113&gt;G$140,10,IF('Indicator Data'!AG113&lt;G$139,0,10-(G$140-'Indicator Data'!AG113)/(G$140-G$139)*10)),1))</f>
        <v>6.9</v>
      </c>
      <c r="H111" s="12">
        <f>IF('Indicator Data'!AH113="No data","x",ROUND(IF('Indicator Data'!AH113&gt;H$140,10,IF('Indicator Data'!AH113&lt;H$139,0,10-(H$140-'Indicator Data'!AH113)/(H$140-H$139)*10)),1))</f>
        <v>3.5</v>
      </c>
      <c r="I111" s="52">
        <f t="shared" si="20"/>
        <v>5.2</v>
      </c>
      <c r="J111" s="35">
        <f>SUM('Indicator Data'!R113,SUM('Indicator Data'!S113:T113)*1000000)</f>
        <v>1677304328</v>
      </c>
      <c r="K111" s="35">
        <f>J111/'Indicator Data'!BD113</f>
        <v>109.94131090631639</v>
      </c>
      <c r="L111" s="12">
        <f t="shared" si="21"/>
        <v>2.2000000000000002</v>
      </c>
      <c r="M111" s="12">
        <f>IF('Indicator Data'!U113="No data","x",ROUND(IF('Indicator Data'!U113&gt;M$140,10,IF('Indicator Data'!U113&lt;M$139,0,10-(M$140-'Indicator Data'!U113)/(M$140-M$139)*10)),1))</f>
        <v>3</v>
      </c>
      <c r="N111" s="125">
        <f>'Indicator Data'!Q113/'Indicator Data'!BD113*1000000</f>
        <v>145.0297810263732</v>
      </c>
      <c r="O111" s="12">
        <f t="shared" si="22"/>
        <v>10</v>
      </c>
      <c r="P111" s="52">
        <f t="shared" si="23"/>
        <v>5.0999999999999996</v>
      </c>
      <c r="Q111" s="45">
        <f t="shared" si="24"/>
        <v>6.5</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1</v>
      </c>
      <c r="X111" s="12">
        <f>IF('Indicator Data'!AA113="No data","x",ROUND(IF('Indicator Data'!AA113&gt;X$140,10,IF('Indicator Data'!AA113&lt;X$139,0,10-(X$140-'Indicator Data'!AA113)/(X$140-X$139)*10)),1))</f>
        <v>3.7</v>
      </c>
      <c r="Y111" s="12">
        <f>IF('Indicator Data'!AF113="No data","x",ROUND(IF('Indicator Data'!AF113&gt;Y$140,10,IF('Indicator Data'!AF113&lt;Y$139,0,10-(Y$140-'Indicator Data'!AF113)/(Y$140-Y$139)*10)),1))</f>
        <v>2.2000000000000002</v>
      </c>
      <c r="Z111" s="129">
        <f>IF('Indicator Data'!AC113="No data","x",'Indicator Data'!AC113/'Indicator Data'!$BB113*100000)</f>
        <v>0</v>
      </c>
      <c r="AA111" s="127">
        <f t="shared" si="28"/>
        <v>0</v>
      </c>
      <c r="AB111" s="129">
        <f>IF('Indicator Data'!AD113="No data","x",'Indicator Data'!AD113/'Indicator Data'!$BB113*100000)</f>
        <v>0</v>
      </c>
      <c r="AC111" s="127">
        <f t="shared" si="29"/>
        <v>0</v>
      </c>
      <c r="AD111" s="52">
        <f t="shared" si="30"/>
        <v>1.4</v>
      </c>
      <c r="AE111" s="12">
        <f>IF('Indicator Data'!V113="No data","x",ROUND(IF('Indicator Data'!V113&gt;AE$140,10,IF('Indicator Data'!V113&lt;AE$139,0,10-(AE$140-'Indicator Data'!V113)/(AE$140-AE$139)*10)),1))</f>
        <v>6</v>
      </c>
      <c r="AF111" s="12" t="str">
        <f>IF('Indicator Data'!W113="No data","x",ROUND(IF('Indicator Data'!W113&gt;AF$140,10,IF('Indicator Data'!W113&lt;AF$139,0,10-(AF$140-'Indicator Data'!W113)/(AF$140-AF$139)*10)),1))</f>
        <v>x</v>
      </c>
      <c r="AG111" s="52">
        <f t="shared" si="31"/>
        <v>6</v>
      </c>
      <c r="AH111" s="12" t="str">
        <f>IF('Indicator Data'!AP113="No data","x",ROUND(IF('Indicator Data'!AP113&gt;AH$140,10,IF('Indicator Data'!AP113&lt;AH$139,0,10-(AH$140-'Indicator Data'!AP113)/(AH$140-AH$139)*10)),1))</f>
        <v>x</v>
      </c>
      <c r="AI111" s="12">
        <f>IF('Indicator Data'!AQ113="No data","x",ROUND(IF('Indicator Data'!AQ113&gt;AI$140,10,IF('Indicator Data'!AQ113&lt;AI$139,0,10-(AI$140-'Indicator Data'!AQ113)/(AI$140-AI$139)*10)),1))</f>
        <v>3.8</v>
      </c>
      <c r="AJ111" s="52">
        <f t="shared" si="32"/>
        <v>3.8</v>
      </c>
      <c r="AK111" s="35">
        <f>'Indicator Data'!AK113+'Indicator Data'!AJ113*0.5+'Indicator Data'!AI113*0.25</f>
        <v>0</v>
      </c>
      <c r="AL111" s="42">
        <f>AK111/'Indicator Data'!BB113</f>
        <v>0</v>
      </c>
      <c r="AM111" s="52">
        <f t="shared" si="33"/>
        <v>0</v>
      </c>
      <c r="AN111" s="42">
        <f>IF('Indicator Data'!AL113="No data","x",'Indicator Data'!AL113/'Indicator Data'!BB113)</f>
        <v>2.8651124916830428E-2</v>
      </c>
      <c r="AO111" s="12">
        <f t="shared" si="34"/>
        <v>1.4</v>
      </c>
      <c r="AP111" s="52">
        <f t="shared" si="35"/>
        <v>1.4</v>
      </c>
      <c r="AQ111" s="36">
        <f t="shared" si="36"/>
        <v>2.8</v>
      </c>
      <c r="AR111" s="55">
        <f t="shared" si="37"/>
        <v>1.5</v>
      </c>
      <c r="AU111" s="11">
        <v>5.3</v>
      </c>
    </row>
    <row r="112" spans="1:47" s="11" customFormat="1" x14ac:dyDescent="0.25">
      <c r="A112" s="11" t="s">
        <v>428</v>
      </c>
      <c r="B112" s="30" t="s">
        <v>16</v>
      </c>
      <c r="C112" s="30" t="s">
        <v>557</v>
      </c>
      <c r="D112" s="12">
        <f>ROUND(IF('Indicator Data'!O114="No data",IF((0.1284*LN('Indicator Data'!BA114)-0.4735)&gt;D$140,0,IF((0.1284*LN('Indicator Data'!BA114)-0.4735)&lt;D$139,10,(D$140-(0.1284*LN('Indicator Data'!BA114)-0.4735))/(D$140-D$139)*10)),IF('Indicator Data'!O114&gt;D$140,0,IF('Indicator Data'!O114&lt;D$139,10,(D$140-'Indicator Data'!O114)/(D$140-D$139)*10))),1)</f>
        <v>6.8</v>
      </c>
      <c r="E112" s="12">
        <f>IF('Indicator Data'!P114="No data","x",ROUND(IF('Indicator Data'!P114&gt;E$140,10,IF('Indicator Data'!P114&lt;E$139,0,10-(E$140-'Indicator Data'!P114)/(E$140-E$139)*10)),1))</f>
        <v>10</v>
      </c>
      <c r="F112" s="52">
        <f t="shared" si="19"/>
        <v>8.9</v>
      </c>
      <c r="G112" s="12">
        <f>IF('Indicator Data'!AG114="No data","x",ROUND(IF('Indicator Data'!AG114&gt;G$140,10,IF('Indicator Data'!AG114&lt;G$139,0,10-(G$140-'Indicator Data'!AG114)/(G$140-G$139)*10)),1))</f>
        <v>6.9</v>
      </c>
      <c r="H112" s="12">
        <f>IF('Indicator Data'!AH114="No data","x",ROUND(IF('Indicator Data'!AH114&gt;H$140,10,IF('Indicator Data'!AH114&lt;H$139,0,10-(H$140-'Indicator Data'!AH114)/(H$140-H$139)*10)),1))</f>
        <v>5.8</v>
      </c>
      <c r="I112" s="52">
        <f t="shared" si="20"/>
        <v>6.4</v>
      </c>
      <c r="J112" s="35">
        <f>SUM('Indicator Data'!R114,SUM('Indicator Data'!S114:T114)*1000000)</f>
        <v>1677304328</v>
      </c>
      <c r="K112" s="35">
        <f>J112/'Indicator Data'!BD114</f>
        <v>109.94131090631639</v>
      </c>
      <c r="L112" s="12">
        <f t="shared" si="21"/>
        <v>2.2000000000000002</v>
      </c>
      <c r="M112" s="12">
        <f>IF('Indicator Data'!U114="No data","x",ROUND(IF('Indicator Data'!U114&gt;M$140,10,IF('Indicator Data'!U114&lt;M$139,0,10-(M$140-'Indicator Data'!U114)/(M$140-M$139)*10)),1))</f>
        <v>3</v>
      </c>
      <c r="N112" s="125">
        <f>'Indicator Data'!Q114/'Indicator Data'!BD114*1000000</f>
        <v>145.0297810263732</v>
      </c>
      <c r="O112" s="12">
        <f t="shared" si="22"/>
        <v>10</v>
      </c>
      <c r="P112" s="52">
        <f t="shared" si="23"/>
        <v>5.0999999999999996</v>
      </c>
      <c r="Q112" s="45">
        <f t="shared" si="24"/>
        <v>7.3</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1.6</v>
      </c>
      <c r="X112" s="12">
        <f>IF('Indicator Data'!AA114="No data","x",ROUND(IF('Indicator Data'!AA114&gt;X$140,10,IF('Indicator Data'!AA114&lt;X$139,0,10-(X$140-'Indicator Data'!AA114)/(X$140-X$139)*10)),1))</f>
        <v>3.7</v>
      </c>
      <c r="Y112" s="12">
        <f>IF('Indicator Data'!AF114="No data","x",ROUND(IF('Indicator Data'!AF114&gt;Y$140,10,IF('Indicator Data'!AF114&lt;Y$139,0,10-(Y$140-'Indicator Data'!AF114)/(Y$140-Y$139)*10)),1))</f>
        <v>2.2000000000000002</v>
      </c>
      <c r="Z112" s="129">
        <f>IF('Indicator Data'!AC114="No data","x",'Indicator Data'!AC114/'Indicator Data'!$BB114*100000)</f>
        <v>0</v>
      </c>
      <c r="AA112" s="127">
        <f t="shared" si="28"/>
        <v>0</v>
      </c>
      <c r="AB112" s="129">
        <f>IF('Indicator Data'!AD114="No data","x",'Indicator Data'!AD114/'Indicator Data'!$BB114*100000)</f>
        <v>0</v>
      </c>
      <c r="AC112" s="127">
        <f t="shared" si="29"/>
        <v>0</v>
      </c>
      <c r="AD112" s="52">
        <f t="shared" si="30"/>
        <v>1.5</v>
      </c>
      <c r="AE112" s="12">
        <f>IF('Indicator Data'!V114="No data","x",ROUND(IF('Indicator Data'!V114&gt;AE$140,10,IF('Indicator Data'!V114&lt;AE$139,0,10-(AE$140-'Indicator Data'!V114)/(AE$140-AE$139)*10)),1))</f>
        <v>6.2</v>
      </c>
      <c r="AF112" s="12">
        <f>IF('Indicator Data'!W114="No data","x",ROUND(IF('Indicator Data'!W114&gt;AF$140,10,IF('Indicator Data'!W114&lt;AF$139,0,10-(AF$140-'Indicator Data'!W114)/(AF$140-AF$139)*10)),1))</f>
        <v>3.2</v>
      </c>
      <c r="AG112" s="52">
        <f t="shared" si="31"/>
        <v>4.7</v>
      </c>
      <c r="AH112" s="12">
        <f>IF('Indicator Data'!AP114="No data","x",ROUND(IF('Indicator Data'!AP114&gt;AH$140,10,IF('Indicator Data'!AP114&lt;AH$139,0,10-(AH$140-'Indicator Data'!AP114)/(AH$140-AH$139)*10)),1))</f>
        <v>1.8</v>
      </c>
      <c r="AI112" s="12">
        <f>IF('Indicator Data'!AQ114="No data","x",ROUND(IF('Indicator Data'!AQ114&gt;AI$140,10,IF('Indicator Data'!AQ114&lt;AI$139,0,10-(AI$140-'Indicator Data'!AQ114)/(AI$140-AI$139)*10)),1))</f>
        <v>3.5</v>
      </c>
      <c r="AJ112" s="52">
        <f t="shared" si="32"/>
        <v>2.7</v>
      </c>
      <c r="AK112" s="35">
        <f>'Indicator Data'!AK114+'Indicator Data'!AJ114*0.5+'Indicator Data'!AI114*0.25</f>
        <v>0</v>
      </c>
      <c r="AL112" s="42">
        <f>AK112/'Indicator Data'!BB114</f>
        <v>0</v>
      </c>
      <c r="AM112" s="52">
        <f t="shared" si="33"/>
        <v>0</v>
      </c>
      <c r="AN112" s="42">
        <f>IF('Indicator Data'!AL114="No data","x",'Indicator Data'!AL114/'Indicator Data'!BB114)</f>
        <v>6.8145939470027825E-2</v>
      </c>
      <c r="AO112" s="12">
        <f t="shared" si="34"/>
        <v>3.4</v>
      </c>
      <c r="AP112" s="52">
        <f t="shared" si="35"/>
        <v>3.4</v>
      </c>
      <c r="AQ112" s="36">
        <f t="shared" si="36"/>
        <v>2.6</v>
      </c>
      <c r="AR112" s="55">
        <f t="shared" si="37"/>
        <v>1.4</v>
      </c>
      <c r="AU112" s="11">
        <v>3.2</v>
      </c>
    </row>
    <row r="113" spans="1:47" s="11" customFormat="1" x14ac:dyDescent="0.25">
      <c r="A113" s="11" t="s">
        <v>429</v>
      </c>
      <c r="B113" s="30" t="s">
        <v>16</v>
      </c>
      <c r="C113" s="30" t="s">
        <v>558</v>
      </c>
      <c r="D113" s="12">
        <f>ROUND(IF('Indicator Data'!O115="No data",IF((0.1284*LN('Indicator Data'!BA115)-0.4735)&gt;D$140,0,IF((0.1284*LN('Indicator Data'!BA115)-0.4735)&lt;D$139,10,(D$140-(0.1284*LN('Indicator Data'!BA115)-0.4735))/(D$140-D$139)*10)),IF('Indicator Data'!O115&gt;D$140,0,IF('Indicator Data'!O115&lt;D$139,10,(D$140-'Indicator Data'!O115)/(D$140-D$139)*10))),1)</f>
        <v>6.8</v>
      </c>
      <c r="E113" s="12">
        <f>IF('Indicator Data'!P115="No data","x",ROUND(IF('Indicator Data'!P115&gt;E$140,10,IF('Indicator Data'!P115&lt;E$139,0,10-(E$140-'Indicator Data'!P115)/(E$140-E$139)*10)),1))</f>
        <v>3.9</v>
      </c>
      <c r="F113" s="52">
        <f t="shared" si="19"/>
        <v>5.5</v>
      </c>
      <c r="G113" s="12">
        <f>IF('Indicator Data'!AG115="No data","x",ROUND(IF('Indicator Data'!AG115&gt;G$140,10,IF('Indicator Data'!AG115&lt;G$139,0,10-(G$140-'Indicator Data'!AG115)/(G$140-G$139)*10)),1))</f>
        <v>6.9</v>
      </c>
      <c r="H113" s="12">
        <f>IF('Indicator Data'!AH115="No data","x",ROUND(IF('Indicator Data'!AH115&gt;H$140,10,IF('Indicator Data'!AH115&lt;H$139,0,10-(H$140-'Indicator Data'!AH115)/(H$140-H$139)*10)),1))</f>
        <v>1.5</v>
      </c>
      <c r="I113" s="52">
        <f t="shared" si="20"/>
        <v>4.2</v>
      </c>
      <c r="J113" s="35">
        <f>SUM('Indicator Data'!R115,SUM('Indicator Data'!S115:T115)*1000000)</f>
        <v>1677304328</v>
      </c>
      <c r="K113" s="35">
        <f>J113/'Indicator Data'!BD115</f>
        <v>109.94131090631639</v>
      </c>
      <c r="L113" s="12">
        <f t="shared" si="21"/>
        <v>2.2000000000000002</v>
      </c>
      <c r="M113" s="12">
        <f>IF('Indicator Data'!U115="No data","x",ROUND(IF('Indicator Data'!U115&gt;M$140,10,IF('Indicator Data'!U115&lt;M$139,0,10-(M$140-'Indicator Data'!U115)/(M$140-M$139)*10)),1))</f>
        <v>3</v>
      </c>
      <c r="N113" s="125">
        <f>'Indicator Data'!Q115/'Indicator Data'!BD115*1000000</f>
        <v>145.0297810263732</v>
      </c>
      <c r="O113" s="12">
        <f t="shared" si="22"/>
        <v>10</v>
      </c>
      <c r="P113" s="52">
        <f t="shared" si="23"/>
        <v>5.0999999999999996</v>
      </c>
      <c r="Q113" s="45">
        <f t="shared" si="24"/>
        <v>5.0999999999999996</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0.2</v>
      </c>
      <c r="X113" s="12">
        <f>IF('Indicator Data'!AA115="No data","x",ROUND(IF('Indicator Data'!AA115&gt;X$140,10,IF('Indicator Data'!AA115&lt;X$139,0,10-(X$140-'Indicator Data'!AA115)/(X$140-X$139)*10)),1))</f>
        <v>3.7</v>
      </c>
      <c r="Y113" s="12">
        <f>IF('Indicator Data'!AF115="No data","x",ROUND(IF('Indicator Data'!AF115&gt;Y$140,10,IF('Indicator Data'!AF115&lt;Y$139,0,10-(Y$140-'Indicator Data'!AF115)/(Y$140-Y$139)*10)),1))</f>
        <v>2.2000000000000002</v>
      </c>
      <c r="Z113" s="129">
        <f>IF('Indicator Data'!AC115="No data","x",'Indicator Data'!AC115/'Indicator Data'!$BB115*100000)</f>
        <v>0</v>
      </c>
      <c r="AA113" s="127">
        <f t="shared" si="28"/>
        <v>0</v>
      </c>
      <c r="AB113" s="129">
        <f>IF('Indicator Data'!AD115="No data","x",'Indicator Data'!AD115/'Indicator Data'!$BB115*100000)</f>
        <v>0</v>
      </c>
      <c r="AC113" s="127">
        <f t="shared" si="29"/>
        <v>0</v>
      </c>
      <c r="AD113" s="52">
        <f t="shared" si="30"/>
        <v>1.2</v>
      </c>
      <c r="AE113" s="12">
        <f>IF('Indicator Data'!V115="No data","x",ROUND(IF('Indicator Data'!V115&gt;AE$140,10,IF('Indicator Data'!V115&lt;AE$139,0,10-(AE$140-'Indicator Data'!V115)/(AE$140-AE$139)*10)),1))</f>
        <v>4.2</v>
      </c>
      <c r="AF113" s="12" t="str">
        <f>IF('Indicator Data'!W115="No data","x",ROUND(IF('Indicator Data'!W115&gt;AF$140,10,IF('Indicator Data'!W115&lt;AF$139,0,10-(AF$140-'Indicator Data'!W115)/(AF$140-AF$139)*10)),1))</f>
        <v>x</v>
      </c>
      <c r="AG113" s="52">
        <f t="shared" si="31"/>
        <v>4.2</v>
      </c>
      <c r="AH113" s="12" t="str">
        <f>IF('Indicator Data'!AP115="No data","x",ROUND(IF('Indicator Data'!AP115&gt;AH$140,10,IF('Indicator Data'!AP115&lt;AH$139,0,10-(AH$140-'Indicator Data'!AP115)/(AH$140-AH$139)*10)),1))</f>
        <v>x</v>
      </c>
      <c r="AI113" s="12">
        <f>IF('Indicator Data'!AQ115="No data","x",ROUND(IF('Indicator Data'!AQ115&gt;AI$140,10,IF('Indicator Data'!AQ115&lt;AI$139,0,10-(AI$140-'Indicator Data'!AQ115)/(AI$140-AI$139)*10)),1))</f>
        <v>4.7</v>
      </c>
      <c r="AJ113" s="52">
        <f t="shared" si="32"/>
        <v>4.7</v>
      </c>
      <c r="AK113" s="35">
        <f>'Indicator Data'!AK115+'Indicator Data'!AJ115*0.5+'Indicator Data'!AI115*0.25</f>
        <v>0</v>
      </c>
      <c r="AL113" s="42">
        <f>AK113/'Indicator Data'!BB115</f>
        <v>0</v>
      </c>
      <c r="AM113" s="52">
        <f t="shared" si="33"/>
        <v>0</v>
      </c>
      <c r="AN113" s="42">
        <f>IF('Indicator Data'!AL115="No data","x",'Indicator Data'!AL115/'Indicator Data'!BB115)</f>
        <v>6.6144637918995981E-3</v>
      </c>
      <c r="AO113" s="12">
        <f t="shared" si="34"/>
        <v>0.3</v>
      </c>
      <c r="AP113" s="52">
        <f t="shared" si="35"/>
        <v>0.3</v>
      </c>
      <c r="AQ113" s="36">
        <f t="shared" si="36"/>
        <v>2.2999999999999998</v>
      </c>
      <c r="AR113" s="55">
        <f t="shared" si="37"/>
        <v>1.2</v>
      </c>
      <c r="AU113" s="11">
        <v>2.2999999999999998</v>
      </c>
    </row>
    <row r="114" spans="1:47" s="11" customFormat="1" x14ac:dyDescent="0.25">
      <c r="A114" s="11" t="s">
        <v>430</v>
      </c>
      <c r="B114" s="30" t="s">
        <v>16</v>
      </c>
      <c r="C114" s="30" t="s">
        <v>559</v>
      </c>
      <c r="D114" s="12">
        <f>ROUND(IF('Indicator Data'!O116="No data",IF((0.1284*LN('Indicator Data'!BA116)-0.4735)&gt;D$140,0,IF((0.1284*LN('Indicator Data'!BA116)-0.4735)&lt;D$139,10,(D$140-(0.1284*LN('Indicator Data'!BA116)-0.4735))/(D$140-D$139)*10)),IF('Indicator Data'!O116&gt;D$140,0,IF('Indicator Data'!O116&lt;D$139,10,(D$140-'Indicator Data'!O116)/(D$140-D$139)*10))),1)</f>
        <v>6.8</v>
      </c>
      <c r="E114" s="12">
        <f>IF('Indicator Data'!P116="No data","x",ROUND(IF('Indicator Data'!P116&gt;E$140,10,IF('Indicator Data'!P116&lt;E$139,0,10-(E$140-'Indicator Data'!P116)/(E$140-E$139)*10)),1))</f>
        <v>3.1</v>
      </c>
      <c r="F114" s="52">
        <f t="shared" si="19"/>
        <v>5.2</v>
      </c>
      <c r="G114" s="12">
        <f>IF('Indicator Data'!AG116="No data","x",ROUND(IF('Indicator Data'!AG116&gt;G$140,10,IF('Indicator Data'!AG116&lt;G$139,0,10-(G$140-'Indicator Data'!AG116)/(G$140-G$139)*10)),1))</f>
        <v>6.9</v>
      </c>
      <c r="H114" s="12">
        <f>IF('Indicator Data'!AH116="No data","x",ROUND(IF('Indicator Data'!AH116&gt;H$140,10,IF('Indicator Data'!AH116&lt;H$139,0,10-(H$140-'Indicator Data'!AH116)/(H$140-H$139)*10)),1))</f>
        <v>2.5</v>
      </c>
      <c r="I114" s="52">
        <f t="shared" si="20"/>
        <v>4.7</v>
      </c>
      <c r="J114" s="35">
        <f>SUM('Indicator Data'!R116,SUM('Indicator Data'!S116:T116)*1000000)</f>
        <v>1677304328</v>
      </c>
      <c r="K114" s="35">
        <f>J114/'Indicator Data'!BD116</f>
        <v>109.94131090631639</v>
      </c>
      <c r="L114" s="12">
        <f t="shared" si="21"/>
        <v>2.2000000000000002</v>
      </c>
      <c r="M114" s="12">
        <f>IF('Indicator Data'!U116="No data","x",ROUND(IF('Indicator Data'!U116&gt;M$140,10,IF('Indicator Data'!U116&lt;M$139,0,10-(M$140-'Indicator Data'!U116)/(M$140-M$139)*10)),1))</f>
        <v>3</v>
      </c>
      <c r="N114" s="125">
        <f>'Indicator Data'!Q116/'Indicator Data'!BD116*1000000</f>
        <v>145.0297810263732</v>
      </c>
      <c r="O114" s="12">
        <f t="shared" si="22"/>
        <v>10</v>
      </c>
      <c r="P114" s="52">
        <f t="shared" si="23"/>
        <v>5.0999999999999996</v>
      </c>
      <c r="Q114" s="45">
        <f t="shared" si="24"/>
        <v>5.0999999999999996</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3</v>
      </c>
      <c r="X114" s="12">
        <f>IF('Indicator Data'!AA116="No data","x",ROUND(IF('Indicator Data'!AA116&gt;X$140,10,IF('Indicator Data'!AA116&lt;X$139,0,10-(X$140-'Indicator Data'!AA116)/(X$140-X$139)*10)),1))</f>
        <v>3.7</v>
      </c>
      <c r="Y114" s="12">
        <f>IF('Indicator Data'!AF116="No data","x",ROUND(IF('Indicator Data'!AF116&gt;Y$140,10,IF('Indicator Data'!AF116&lt;Y$139,0,10-(Y$140-'Indicator Data'!AF116)/(Y$140-Y$139)*10)),1))</f>
        <v>2.2000000000000002</v>
      </c>
      <c r="Z114" s="129">
        <f>IF('Indicator Data'!AC116="No data","x",'Indicator Data'!AC116/'Indicator Data'!$BB116*100000)</f>
        <v>0</v>
      </c>
      <c r="AA114" s="127">
        <f t="shared" si="28"/>
        <v>0</v>
      </c>
      <c r="AB114" s="129">
        <f>IF('Indicator Data'!AD116="No data","x",'Indicator Data'!AD116/'Indicator Data'!$BB116*100000)</f>
        <v>0.16098704376271797</v>
      </c>
      <c r="AC114" s="127">
        <f t="shared" si="29"/>
        <v>4</v>
      </c>
      <c r="AD114" s="52">
        <f t="shared" si="30"/>
        <v>2.6</v>
      </c>
      <c r="AE114" s="12">
        <f>IF('Indicator Data'!V116="No data","x",ROUND(IF('Indicator Data'!V116&gt;AE$140,10,IF('Indicator Data'!V116&lt;AE$139,0,10-(AE$140-'Indicator Data'!V116)/(AE$140-AE$139)*10)),1))</f>
        <v>4.2</v>
      </c>
      <c r="AF114" s="12" t="str">
        <f>IF('Indicator Data'!W116="No data","x",ROUND(IF('Indicator Data'!W116&gt;AF$140,10,IF('Indicator Data'!W116&lt;AF$139,0,10-(AF$140-'Indicator Data'!W116)/(AF$140-AF$139)*10)),1))</f>
        <v>x</v>
      </c>
      <c r="AG114" s="52">
        <f t="shared" si="31"/>
        <v>4.2</v>
      </c>
      <c r="AH114" s="12" t="str">
        <f>IF('Indicator Data'!AP116="No data","x",ROUND(IF('Indicator Data'!AP116&gt;AH$140,10,IF('Indicator Data'!AP116&lt;AH$139,0,10-(AH$140-'Indicator Data'!AP116)/(AH$140-AH$139)*10)),1))</f>
        <v>x</v>
      </c>
      <c r="AI114" s="12">
        <f>IF('Indicator Data'!AQ116="No data","x",ROUND(IF('Indicator Data'!AQ116&gt;AI$140,10,IF('Indicator Data'!AQ116&lt;AI$139,0,10-(AI$140-'Indicator Data'!AQ116)/(AI$140-AI$139)*10)),1))</f>
        <v>0.5</v>
      </c>
      <c r="AJ114" s="52">
        <f t="shared" si="32"/>
        <v>0.5</v>
      </c>
      <c r="AK114" s="35">
        <f>'Indicator Data'!AK116+'Indicator Data'!AJ116*0.5+'Indicator Data'!AI116*0.25</f>
        <v>0</v>
      </c>
      <c r="AL114" s="42">
        <f>AK114/'Indicator Data'!BB116</f>
        <v>0</v>
      </c>
      <c r="AM114" s="52">
        <f t="shared" si="33"/>
        <v>0</v>
      </c>
      <c r="AN114" s="42">
        <f>IF('Indicator Data'!AL116="No data","x",'Indicator Data'!AL116/'Indicator Data'!BB116)</f>
        <v>1.5479596502073513E-2</v>
      </c>
      <c r="AO114" s="12">
        <f t="shared" si="34"/>
        <v>0.8</v>
      </c>
      <c r="AP114" s="52">
        <f t="shared" si="35"/>
        <v>0.8</v>
      </c>
      <c r="AQ114" s="36">
        <f t="shared" si="36"/>
        <v>1.8</v>
      </c>
      <c r="AR114" s="55">
        <f t="shared" si="37"/>
        <v>0.9</v>
      </c>
      <c r="AU114" s="11">
        <v>1.8</v>
      </c>
    </row>
    <row r="115" spans="1:47" s="11" customFormat="1" x14ac:dyDescent="0.25">
      <c r="A115" s="11" t="s">
        <v>432</v>
      </c>
      <c r="B115" s="30" t="s">
        <v>4</v>
      </c>
      <c r="C115" s="30" t="s">
        <v>561</v>
      </c>
      <c r="D115" s="12">
        <f>ROUND(IF('Indicator Data'!O117="No data",IF((0.1284*LN('Indicator Data'!BA117)-0.4735)&gt;D$140,0,IF((0.1284*LN('Indicator Data'!BA117)-0.4735)&lt;D$139,10,(D$140-(0.1284*LN('Indicator Data'!BA117)-0.4735))/(D$140-D$139)*10)),IF('Indicator Data'!O117&gt;D$140,0,IF('Indicator Data'!O117&lt;D$139,10,(D$140-'Indicator Data'!O117)/(D$140-D$139)*10))),1)</f>
        <v>8.4</v>
      </c>
      <c r="E115" s="12">
        <f>IF('Indicator Data'!P117="No data","x",ROUND(IF('Indicator Data'!P117&gt;E$140,10,IF('Indicator Data'!P117&lt;E$139,0,10-(E$140-'Indicator Data'!P117)/(E$140-E$139)*10)),1))</f>
        <v>10</v>
      </c>
      <c r="F115" s="52">
        <f t="shared" si="19"/>
        <v>9.4</v>
      </c>
      <c r="G115" s="12">
        <f>IF('Indicator Data'!AG117="No data","x",ROUND(IF('Indicator Data'!AG117&gt;G$140,10,IF('Indicator Data'!AG117&lt;G$139,0,10-(G$140-'Indicator Data'!AG117)/(G$140-G$139)*10)),1))</f>
        <v>9.4</v>
      </c>
      <c r="H115" s="12">
        <f>IF('Indicator Data'!AH117="No data","x",ROUND(IF('Indicator Data'!AH117&gt;H$140,10,IF('Indicator Data'!AH117&lt;H$139,0,10-(H$140-'Indicator Data'!AH117)/(H$140-H$139)*10)),1))</f>
        <v>0</v>
      </c>
      <c r="I115" s="52">
        <f t="shared" si="20"/>
        <v>4.7</v>
      </c>
      <c r="J115" s="35">
        <f>SUM('Indicator Data'!R117,SUM('Indicator Data'!S117:T117)*1000000)</f>
        <v>2319057414</v>
      </c>
      <c r="K115" s="35">
        <f>J115/'Indicator Data'!BD117</f>
        <v>157.69231570566382</v>
      </c>
      <c r="L115" s="12">
        <f t="shared" si="21"/>
        <v>3.2</v>
      </c>
      <c r="M115" s="12">
        <f>IF('Indicator Data'!U117="No data","x",ROUND(IF('Indicator Data'!U117&gt;M$140,10,IF('Indicator Data'!U117&lt;M$139,0,10-(M$140-'Indicator Data'!U117)/(M$140-M$139)*10)),1))</f>
        <v>4.4000000000000004</v>
      </c>
      <c r="N115" s="125">
        <f>'Indicator Data'!Q117/'Indicator Data'!BD117*1000000</f>
        <v>0</v>
      </c>
      <c r="O115" s="12">
        <f t="shared" si="22"/>
        <v>0</v>
      </c>
      <c r="P115" s="52">
        <f t="shared" si="23"/>
        <v>2.5</v>
      </c>
      <c r="Q115" s="45">
        <f t="shared" si="24"/>
        <v>6.5</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4.2</v>
      </c>
      <c r="X115" s="12">
        <f>IF('Indicator Data'!AA117="No data","x",ROUND(IF('Indicator Data'!AA117&gt;X$140,10,IF('Indicator Data'!AA117&lt;X$139,0,10-(X$140-'Indicator Data'!AA117)/(X$140-X$139)*10)),1))</f>
        <v>3.8</v>
      </c>
      <c r="Y115" s="12">
        <f>IF('Indicator Data'!AF117="No data","x",ROUND(IF('Indicator Data'!AF117&gt;Y$140,10,IF('Indicator Data'!AF117&lt;Y$139,0,10-(Y$140-'Indicator Data'!AF117)/(Y$140-Y$139)*10)),1))</f>
        <v>4.9000000000000004</v>
      </c>
      <c r="Z115" s="129">
        <f>IF('Indicator Data'!AC117="No data","x",'Indicator Data'!AC117/'Indicator Data'!$BB117*100000)</f>
        <v>0</v>
      </c>
      <c r="AA115" s="127">
        <f t="shared" si="28"/>
        <v>0</v>
      </c>
      <c r="AB115" s="129">
        <f>IF('Indicator Data'!AD117="No data","x",'Indicator Data'!AD117/'Indicator Data'!$BB117*100000)</f>
        <v>0.29612607863924145</v>
      </c>
      <c r="AC115" s="127">
        <f t="shared" si="29"/>
        <v>4.9000000000000004</v>
      </c>
      <c r="AD115" s="52">
        <f t="shared" si="30"/>
        <v>3.6</v>
      </c>
      <c r="AE115" s="12">
        <f>IF('Indicator Data'!V117="No data","x",ROUND(IF('Indicator Data'!V117&gt;AE$140,10,IF('Indicator Data'!V117&lt;AE$139,0,10-(AE$140-'Indicator Data'!V117)/(AE$140-AE$139)*10)),1))</f>
        <v>5.3</v>
      </c>
      <c r="AF115" s="12">
        <f>IF('Indicator Data'!W117="No data","x",ROUND(IF('Indicator Data'!W117&gt;AF$140,10,IF('Indicator Data'!W117&lt;AF$139,0,10-(AF$140-'Indicator Data'!W117)/(AF$140-AF$139)*10)),1))</f>
        <v>7.4</v>
      </c>
      <c r="AG115" s="52">
        <f t="shared" si="31"/>
        <v>6.4</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10</v>
      </c>
      <c r="AJ115" s="52">
        <f t="shared" si="32"/>
        <v>10</v>
      </c>
      <c r="AK115" s="35">
        <f>'Indicator Data'!AK117+'Indicator Data'!AJ117*0.5+'Indicator Data'!AI117*0.25</f>
        <v>170.15745798134009</v>
      </c>
      <c r="AL115" s="42">
        <f>AK115/'Indicator Data'!BB117</f>
        <v>5.0388060783235732E-4</v>
      </c>
      <c r="AM115" s="52">
        <f t="shared" si="33"/>
        <v>0.1</v>
      </c>
      <c r="AN115" s="42">
        <f>IF('Indicator Data'!AL117="No data","x",'Indicator Data'!AL117/'Indicator Data'!BB117)</f>
        <v>0.11033157237025235</v>
      </c>
      <c r="AO115" s="12">
        <f t="shared" si="34"/>
        <v>5.5</v>
      </c>
      <c r="AP115" s="52">
        <f t="shared" si="35"/>
        <v>5.5</v>
      </c>
      <c r="AQ115" s="36">
        <f t="shared" si="36"/>
        <v>6.4</v>
      </c>
      <c r="AR115" s="55">
        <f t="shared" si="37"/>
        <v>3.9</v>
      </c>
      <c r="AU115" s="11">
        <v>7.8</v>
      </c>
    </row>
    <row r="116" spans="1:47" s="11" customFormat="1" x14ac:dyDescent="0.25">
      <c r="A116" s="11" t="s">
        <v>431</v>
      </c>
      <c r="B116" s="30" t="s">
        <v>4</v>
      </c>
      <c r="C116" s="30" t="s">
        <v>560</v>
      </c>
      <c r="D116" s="12">
        <f>ROUND(IF('Indicator Data'!O118="No data",IF((0.1284*LN('Indicator Data'!BA118)-0.4735)&gt;D$140,0,IF((0.1284*LN('Indicator Data'!BA118)-0.4735)&lt;D$139,10,(D$140-(0.1284*LN('Indicator Data'!BA118)-0.4735))/(D$140-D$139)*10)),IF('Indicator Data'!O118&gt;D$140,0,IF('Indicator Data'!O118&lt;D$139,10,(D$140-'Indicator Data'!O118)/(D$140-D$139)*10))),1)</f>
        <v>8.4</v>
      </c>
      <c r="E116" s="12">
        <f>IF('Indicator Data'!P118="No data","x",ROUND(IF('Indicator Data'!P118&gt;E$140,10,IF('Indicator Data'!P118&lt;E$139,0,10-(E$140-'Indicator Data'!P118)/(E$140-E$139)*10)),1))</f>
        <v>10</v>
      </c>
      <c r="F116" s="52">
        <f t="shared" si="19"/>
        <v>9.4</v>
      </c>
      <c r="G116" s="12">
        <f>IF('Indicator Data'!AG118="No data","x",ROUND(IF('Indicator Data'!AG118&gt;G$140,10,IF('Indicator Data'!AG118&lt;G$139,0,10-(G$140-'Indicator Data'!AG118)/(G$140-G$139)*10)),1))</f>
        <v>9.4</v>
      </c>
      <c r="H116" s="12">
        <f>IF('Indicator Data'!AH118="No data","x",ROUND(IF('Indicator Data'!AH118&gt;H$140,10,IF('Indicator Data'!AH118&lt;H$139,0,10-(H$140-'Indicator Data'!AH118)/(H$140-H$139)*10)),1))</f>
        <v>0.3</v>
      </c>
      <c r="I116" s="52">
        <f t="shared" si="20"/>
        <v>4.9000000000000004</v>
      </c>
      <c r="J116" s="35">
        <f>SUM('Indicator Data'!R118,SUM('Indicator Data'!S118:T118)*1000000)</f>
        <v>2319057414</v>
      </c>
      <c r="K116" s="35">
        <f>J116/'Indicator Data'!BD118</f>
        <v>157.69231570566382</v>
      </c>
      <c r="L116" s="12">
        <f t="shared" si="21"/>
        <v>3.2</v>
      </c>
      <c r="M116" s="12">
        <f>IF('Indicator Data'!U118="No data","x",ROUND(IF('Indicator Data'!U118&gt;M$140,10,IF('Indicator Data'!U118&lt;M$139,0,10-(M$140-'Indicator Data'!U118)/(M$140-M$139)*10)),1))</f>
        <v>4.4000000000000004</v>
      </c>
      <c r="N116" s="125">
        <f>'Indicator Data'!Q118/'Indicator Data'!BD118*1000000</f>
        <v>0</v>
      </c>
      <c r="O116" s="12">
        <f t="shared" si="22"/>
        <v>0</v>
      </c>
      <c r="P116" s="52">
        <f t="shared" si="23"/>
        <v>2.5</v>
      </c>
      <c r="Q116" s="45">
        <f t="shared" si="24"/>
        <v>6.6</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1</v>
      </c>
      <c r="X116" s="12">
        <f>IF('Indicator Data'!AA118="No data","x",ROUND(IF('Indicator Data'!AA118&gt;X$140,10,IF('Indicator Data'!AA118&lt;X$139,0,10-(X$140-'Indicator Data'!AA118)/(X$140-X$139)*10)),1))</f>
        <v>3.8</v>
      </c>
      <c r="Y116" s="12">
        <f>IF('Indicator Data'!AF118="No data","x",ROUND(IF('Indicator Data'!AF118&gt;Y$140,10,IF('Indicator Data'!AF118&lt;Y$139,0,10-(Y$140-'Indicator Data'!AF118)/(Y$140-Y$139)*10)),1))</f>
        <v>4.9000000000000004</v>
      </c>
      <c r="Z116" s="129">
        <f>IF('Indicator Data'!AC118="No data","x",'Indicator Data'!AC118/'Indicator Data'!$BB118*100000)</f>
        <v>0</v>
      </c>
      <c r="AA116" s="127">
        <f t="shared" si="28"/>
        <v>0</v>
      </c>
      <c r="AB116" s="129">
        <f>IF('Indicator Data'!AD118="No data","x",'Indicator Data'!AD118/'Indicator Data'!$BB118*100000)</f>
        <v>0</v>
      </c>
      <c r="AC116" s="127">
        <f t="shared" si="29"/>
        <v>0</v>
      </c>
      <c r="AD116" s="52">
        <f t="shared" si="30"/>
        <v>1.9</v>
      </c>
      <c r="AE116" s="12">
        <f>IF('Indicator Data'!V118="No data","x",ROUND(IF('Indicator Data'!V118&gt;AE$140,10,IF('Indicator Data'!V118&lt;AE$139,0,10-(AE$140-'Indicator Data'!V118)/(AE$140-AE$139)*10)),1))</f>
        <v>7.8</v>
      </c>
      <c r="AF116" s="12">
        <f>IF('Indicator Data'!W118="No data","x",ROUND(IF('Indicator Data'!W118&gt;AF$140,10,IF('Indicator Data'!W118&lt;AF$139,0,10-(AF$140-'Indicator Data'!W118)/(AF$140-AF$139)*10)),1))</f>
        <v>6.1</v>
      </c>
      <c r="AG116" s="52">
        <f t="shared" si="31"/>
        <v>7</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8</v>
      </c>
      <c r="AJ116" s="52">
        <f t="shared" si="32"/>
        <v>9</v>
      </c>
      <c r="AK116" s="35">
        <f>'Indicator Data'!AK118+'Indicator Data'!AJ118*0.5+'Indicator Data'!AI118*0.25</f>
        <v>315.72755782289249</v>
      </c>
      <c r="AL116" s="42">
        <f>AK116/'Indicator Data'!BB118</f>
        <v>5.0388060783235742E-4</v>
      </c>
      <c r="AM116" s="52">
        <f t="shared" si="33"/>
        <v>0.1</v>
      </c>
      <c r="AN116" s="42">
        <f>IF('Indicator Data'!AL118="No data","x",'Indicator Data'!AL118/'Indicator Data'!BB118)</f>
        <v>3.8122669935141212E-2</v>
      </c>
      <c r="AO116" s="12">
        <f t="shared" si="34"/>
        <v>1.9</v>
      </c>
      <c r="AP116" s="52">
        <f t="shared" si="35"/>
        <v>1.9</v>
      </c>
      <c r="AQ116" s="36">
        <f t="shared" si="36"/>
        <v>5.0999999999999996</v>
      </c>
      <c r="AR116" s="55">
        <f t="shared" si="37"/>
        <v>2.9</v>
      </c>
      <c r="AU116" s="11">
        <v>6.9</v>
      </c>
    </row>
    <row r="117" spans="1:47" s="11" customFormat="1" x14ac:dyDescent="0.25">
      <c r="A117" s="11" t="s">
        <v>433</v>
      </c>
      <c r="B117" s="30" t="s">
        <v>4</v>
      </c>
      <c r="C117" s="30" t="s">
        <v>562</v>
      </c>
      <c r="D117" s="12">
        <f>ROUND(IF('Indicator Data'!O119="No data",IF((0.1284*LN('Indicator Data'!BA119)-0.4735)&gt;D$140,0,IF((0.1284*LN('Indicator Data'!BA119)-0.4735)&lt;D$139,10,(D$140-(0.1284*LN('Indicator Data'!BA119)-0.4735))/(D$140-D$139)*10)),IF('Indicator Data'!O119&gt;D$140,0,IF('Indicator Data'!O119&lt;D$139,10,(D$140-'Indicator Data'!O119)/(D$140-D$139)*10))),1)</f>
        <v>8.4</v>
      </c>
      <c r="E117" s="12">
        <f>IF('Indicator Data'!P119="No data","x",ROUND(IF('Indicator Data'!P119&gt;E$140,10,IF('Indicator Data'!P119&lt;E$139,0,10-(E$140-'Indicator Data'!P119)/(E$140-E$139)*10)),1))</f>
        <v>10</v>
      </c>
      <c r="F117" s="52">
        <f t="shared" si="19"/>
        <v>9.4</v>
      </c>
      <c r="G117" s="12">
        <f>IF('Indicator Data'!AG119="No data","x",ROUND(IF('Indicator Data'!AG119&gt;G$140,10,IF('Indicator Data'!AG119&lt;G$139,0,10-(G$140-'Indicator Data'!AG119)/(G$140-G$139)*10)),1))</f>
        <v>9.4</v>
      </c>
      <c r="H117" s="12">
        <f>IF('Indicator Data'!AH119="No data","x",ROUND(IF('Indicator Data'!AH119&gt;H$140,10,IF('Indicator Data'!AH119&lt;H$139,0,10-(H$140-'Indicator Data'!AH119)/(H$140-H$139)*10)),1))</f>
        <v>0</v>
      </c>
      <c r="I117" s="52">
        <f t="shared" si="20"/>
        <v>4.7</v>
      </c>
      <c r="J117" s="35">
        <f>SUM('Indicator Data'!R119,SUM('Indicator Data'!S119:T119)*1000000)</f>
        <v>2319057414</v>
      </c>
      <c r="K117" s="35">
        <f>J117/'Indicator Data'!BD119</f>
        <v>157.69231570566382</v>
      </c>
      <c r="L117" s="12">
        <f t="shared" si="21"/>
        <v>3.2</v>
      </c>
      <c r="M117" s="12">
        <f>IF('Indicator Data'!U119="No data","x",ROUND(IF('Indicator Data'!U119&gt;M$140,10,IF('Indicator Data'!U119&lt;M$139,0,10-(M$140-'Indicator Data'!U119)/(M$140-M$139)*10)),1))</f>
        <v>4.4000000000000004</v>
      </c>
      <c r="N117" s="125">
        <f>'Indicator Data'!Q119/'Indicator Data'!BD119*1000000</f>
        <v>0</v>
      </c>
      <c r="O117" s="12">
        <f t="shared" si="22"/>
        <v>0</v>
      </c>
      <c r="P117" s="52">
        <f t="shared" si="23"/>
        <v>2.5</v>
      </c>
      <c r="Q117" s="45">
        <f t="shared" si="24"/>
        <v>6.5</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10</v>
      </c>
      <c r="X117" s="12">
        <f>IF('Indicator Data'!AA119="No data","x",ROUND(IF('Indicator Data'!AA119&gt;X$140,10,IF('Indicator Data'!AA119&lt;X$139,0,10-(X$140-'Indicator Data'!AA119)/(X$140-X$139)*10)),1))</f>
        <v>3.8</v>
      </c>
      <c r="Y117" s="12">
        <f>IF('Indicator Data'!AF119="No data","x",ROUND(IF('Indicator Data'!AF119&gt;Y$140,10,IF('Indicator Data'!AF119&lt;Y$139,0,10-(Y$140-'Indicator Data'!AF119)/(Y$140-Y$139)*10)),1))</f>
        <v>4.9000000000000004</v>
      </c>
      <c r="Z117" s="129">
        <f>IF('Indicator Data'!AC119="No data","x",'Indicator Data'!AC119/'Indicator Data'!$BB119*100000)</f>
        <v>0</v>
      </c>
      <c r="AA117" s="127">
        <f t="shared" si="28"/>
        <v>0</v>
      </c>
      <c r="AB117" s="129">
        <f>IF('Indicator Data'!AD119="No data","x",'Indicator Data'!AD119/'Indicator Data'!$BB119*100000)</f>
        <v>0</v>
      </c>
      <c r="AC117" s="127">
        <f t="shared" si="29"/>
        <v>0</v>
      </c>
      <c r="AD117" s="52">
        <f t="shared" si="30"/>
        <v>3.7</v>
      </c>
      <c r="AE117" s="12">
        <f>IF('Indicator Data'!V119="No data","x",ROUND(IF('Indicator Data'!V119&gt;AE$140,10,IF('Indicator Data'!V119&lt;AE$139,0,10-(AE$140-'Indicator Data'!V119)/(AE$140-AE$139)*10)),1))</f>
        <v>8.1999999999999993</v>
      </c>
      <c r="AF117" s="12">
        <f>IF('Indicator Data'!W119="No data","x",ROUND(IF('Indicator Data'!W119&gt;AF$140,10,IF('Indicator Data'!W119&lt;AF$139,0,10-(AF$140-'Indicator Data'!W119)/(AF$140-AF$139)*10)),1))</f>
        <v>5.8</v>
      </c>
      <c r="AG117" s="52">
        <f t="shared" si="31"/>
        <v>7</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5.0999999999999996</v>
      </c>
      <c r="AJ117" s="52">
        <f t="shared" si="32"/>
        <v>7.6</v>
      </c>
      <c r="AK117" s="35">
        <f>'Indicator Data'!AK119+'Indicator Data'!AJ119*0.5+'Indicator Data'!AI119*0.25</f>
        <v>62.987595382083832</v>
      </c>
      <c r="AL117" s="42">
        <f>AK117/'Indicator Data'!BB119</f>
        <v>5.0388060783235732E-4</v>
      </c>
      <c r="AM117" s="52">
        <f t="shared" si="33"/>
        <v>0.1</v>
      </c>
      <c r="AN117" s="42">
        <f>IF('Indicator Data'!AL119="No data","x",'Indicator Data'!AL119/'Indicator Data'!BB119)</f>
        <v>0.22347810087596498</v>
      </c>
      <c r="AO117" s="12">
        <f t="shared" si="34"/>
        <v>10</v>
      </c>
      <c r="AP117" s="52">
        <f t="shared" si="35"/>
        <v>10</v>
      </c>
      <c r="AQ117" s="36">
        <f t="shared" si="36"/>
        <v>6.9</v>
      </c>
      <c r="AR117" s="55">
        <f t="shared" si="37"/>
        <v>4.3</v>
      </c>
      <c r="AU117" s="11">
        <v>4.2</v>
      </c>
    </row>
    <row r="118" spans="1:47" s="11" customFormat="1" x14ac:dyDescent="0.25">
      <c r="A118" s="11" t="s">
        <v>434</v>
      </c>
      <c r="B118" s="30" t="s">
        <v>4</v>
      </c>
      <c r="C118" s="30" t="s">
        <v>563</v>
      </c>
      <c r="D118" s="12">
        <f>ROUND(IF('Indicator Data'!O120="No data",IF((0.1284*LN('Indicator Data'!BA120)-0.4735)&gt;D$140,0,IF((0.1284*LN('Indicator Data'!BA120)-0.4735)&lt;D$139,10,(D$140-(0.1284*LN('Indicator Data'!BA120)-0.4735))/(D$140-D$139)*10)),IF('Indicator Data'!O120&gt;D$140,0,IF('Indicator Data'!O120&lt;D$139,10,(D$140-'Indicator Data'!O120)/(D$140-D$139)*10))),1)</f>
        <v>8.4</v>
      </c>
      <c r="E118" s="12">
        <f>IF('Indicator Data'!P120="No data","x",ROUND(IF('Indicator Data'!P120&gt;E$140,10,IF('Indicator Data'!P120&lt;E$139,0,10-(E$140-'Indicator Data'!P120)/(E$140-E$139)*10)),1))</f>
        <v>10</v>
      </c>
      <c r="F118" s="52">
        <f t="shared" si="19"/>
        <v>9.4</v>
      </c>
      <c r="G118" s="12">
        <f>IF('Indicator Data'!AG120="No data","x",ROUND(IF('Indicator Data'!AG120&gt;G$140,10,IF('Indicator Data'!AG120&lt;G$139,0,10-(G$140-'Indicator Data'!AG120)/(G$140-G$139)*10)),1))</f>
        <v>9.4</v>
      </c>
      <c r="H118" s="12">
        <f>IF('Indicator Data'!AH120="No data","x",ROUND(IF('Indicator Data'!AH120&gt;H$140,10,IF('Indicator Data'!AH120&lt;H$139,0,10-(H$140-'Indicator Data'!AH120)/(H$140-H$139)*10)),1))</f>
        <v>0</v>
      </c>
      <c r="I118" s="52">
        <f t="shared" si="20"/>
        <v>4.7</v>
      </c>
      <c r="J118" s="35">
        <f>SUM('Indicator Data'!R120,SUM('Indicator Data'!S120:T120)*1000000)</f>
        <v>2319057414</v>
      </c>
      <c r="K118" s="35">
        <f>J118/'Indicator Data'!BD120</f>
        <v>157.69231570566382</v>
      </c>
      <c r="L118" s="12">
        <f t="shared" si="21"/>
        <v>3.2</v>
      </c>
      <c r="M118" s="12">
        <f>IF('Indicator Data'!U120="No data","x",ROUND(IF('Indicator Data'!U120&gt;M$140,10,IF('Indicator Data'!U120&lt;M$139,0,10-(M$140-'Indicator Data'!U120)/(M$140-M$139)*10)),1))</f>
        <v>4.4000000000000004</v>
      </c>
      <c r="N118" s="125">
        <f>'Indicator Data'!Q120/'Indicator Data'!BD120*1000000</f>
        <v>0</v>
      </c>
      <c r="O118" s="12">
        <f t="shared" si="22"/>
        <v>0</v>
      </c>
      <c r="P118" s="52">
        <f t="shared" si="23"/>
        <v>2.5</v>
      </c>
      <c r="Q118" s="45">
        <f t="shared" si="24"/>
        <v>6.5</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3.8</v>
      </c>
      <c r="X118" s="12">
        <f>IF('Indicator Data'!AA120="No data","x",ROUND(IF('Indicator Data'!AA120&gt;X$140,10,IF('Indicator Data'!AA120&lt;X$139,0,10-(X$140-'Indicator Data'!AA120)/(X$140-X$139)*10)),1))</f>
        <v>3.8</v>
      </c>
      <c r="Y118" s="12">
        <f>IF('Indicator Data'!AF120="No data","x",ROUND(IF('Indicator Data'!AF120&gt;Y$140,10,IF('Indicator Data'!AF120&lt;Y$139,0,10-(Y$140-'Indicator Data'!AF120)/(Y$140-Y$139)*10)),1))</f>
        <v>4.9000000000000004</v>
      </c>
      <c r="Z118" s="129">
        <f>IF('Indicator Data'!AC120="No data","x",'Indicator Data'!AC120/'Indicator Data'!$BB120*100000)</f>
        <v>0</v>
      </c>
      <c r="AA118" s="127">
        <f t="shared" si="28"/>
        <v>0</v>
      </c>
      <c r="AB118" s="129">
        <f>IF('Indicator Data'!AD120="No data","x",'Indicator Data'!AD120/'Indicator Data'!$BB120*100000)</f>
        <v>0.39367185613655692</v>
      </c>
      <c r="AC118" s="127">
        <f t="shared" si="29"/>
        <v>5.3</v>
      </c>
      <c r="AD118" s="52">
        <f t="shared" si="30"/>
        <v>3.6</v>
      </c>
      <c r="AE118" s="12">
        <f>IF('Indicator Data'!V120="No data","x",ROUND(IF('Indicator Data'!V120&gt;AE$140,10,IF('Indicator Data'!V120&lt;AE$139,0,10-(AE$140-'Indicator Data'!V120)/(AE$140-AE$139)*10)),1))</f>
        <v>10</v>
      </c>
      <c r="AF118" s="12">
        <f>IF('Indicator Data'!W120="No data","x",ROUND(IF('Indicator Data'!W120&gt;AF$140,10,IF('Indicator Data'!W120&lt;AF$139,0,10-(AF$140-'Indicator Data'!W120)/(AF$140-AF$139)*10)),1))</f>
        <v>5</v>
      </c>
      <c r="AG118" s="52">
        <f t="shared" si="31"/>
        <v>7.5</v>
      </c>
      <c r="AH118" s="12">
        <f>IF('Indicator Data'!AP120="No data","x",ROUND(IF('Indicator Data'!AP120&gt;AH$140,10,IF('Indicator Data'!AP120&lt;AH$139,0,10-(AH$140-'Indicator Data'!AP120)/(AH$140-AH$139)*10)),1))</f>
        <v>8.4</v>
      </c>
      <c r="AI118" s="12">
        <f>IF('Indicator Data'!AQ120="No data","x",ROUND(IF('Indicator Data'!AQ120&gt;AI$140,10,IF('Indicator Data'!AQ120&lt;AI$139,0,10-(AI$140-'Indicator Data'!AQ120)/(AI$140-AI$139)*10)),1))</f>
        <v>6.7</v>
      </c>
      <c r="AJ118" s="52">
        <f t="shared" si="32"/>
        <v>7.6</v>
      </c>
      <c r="AK118" s="35">
        <f>'Indicator Data'!AK120+'Indicator Data'!AJ120*0.5+'Indicator Data'!AI120*0.25</f>
        <v>234958.31173019565</v>
      </c>
      <c r="AL118" s="42">
        <f>AK118/'Indicator Data'!BB120</f>
        <v>0.30832158231179291</v>
      </c>
      <c r="AM118" s="52">
        <f t="shared" si="33"/>
        <v>10</v>
      </c>
      <c r="AN118" s="42">
        <f>IF('Indicator Data'!AL120="No data","x",'Indicator Data'!AL120/'Indicator Data'!BB120)</f>
        <v>4.7624255960191909E-2</v>
      </c>
      <c r="AO118" s="12">
        <f t="shared" si="34"/>
        <v>2.4</v>
      </c>
      <c r="AP118" s="52">
        <f t="shared" si="35"/>
        <v>2.4</v>
      </c>
      <c r="AQ118" s="36">
        <f t="shared" si="36"/>
        <v>7.2</v>
      </c>
      <c r="AR118" s="55">
        <f t="shared" si="37"/>
        <v>4.5</v>
      </c>
      <c r="AU118" s="11">
        <v>3.4</v>
      </c>
    </row>
    <row r="119" spans="1:47" s="11" customFormat="1" x14ac:dyDescent="0.25">
      <c r="A119" s="11" t="s">
        <v>739</v>
      </c>
      <c r="B119" s="30" t="s">
        <v>4</v>
      </c>
      <c r="C119" s="30" t="s">
        <v>741</v>
      </c>
      <c r="D119" s="12">
        <f>ROUND(IF('Indicator Data'!O121="No data",IF((0.1284*LN('Indicator Data'!BA121)-0.4735)&gt;D$140,0,IF((0.1284*LN('Indicator Data'!BA121)-0.4735)&lt;D$139,10,(D$140-(0.1284*LN('Indicator Data'!BA121)-0.4735))/(D$140-D$139)*10)),IF('Indicator Data'!O121&gt;D$140,0,IF('Indicator Data'!O121&lt;D$139,10,(D$140-'Indicator Data'!O121)/(D$140-D$139)*10))),1)</f>
        <v>8.4</v>
      </c>
      <c r="E119" s="12">
        <f>IF('Indicator Data'!P121="No data","x",ROUND(IF('Indicator Data'!P121&gt;E$140,10,IF('Indicator Data'!P121&lt;E$139,0,10-(E$140-'Indicator Data'!P121)/(E$140-E$139)*10)),1))</f>
        <v>10</v>
      </c>
      <c r="F119" s="52">
        <f t="shared" si="19"/>
        <v>9.4</v>
      </c>
      <c r="G119" s="12">
        <f>IF('Indicator Data'!AG121="No data","x",ROUND(IF('Indicator Data'!AG121&gt;G$140,10,IF('Indicator Data'!AG121&lt;G$139,0,10-(G$140-'Indicator Data'!AG121)/(G$140-G$139)*10)),1))</f>
        <v>9.4</v>
      </c>
      <c r="H119" s="12">
        <f>IF('Indicator Data'!AH121="No data","x",ROUND(IF('Indicator Data'!AH121&gt;H$140,10,IF('Indicator Data'!AH121&lt;H$139,0,10-(H$140-'Indicator Data'!AH121)/(H$140-H$139)*10)),1))</f>
        <v>0</v>
      </c>
      <c r="I119" s="52">
        <f t="shared" si="20"/>
        <v>4.7</v>
      </c>
      <c r="J119" s="35">
        <f>SUM('Indicator Data'!R121,SUM('Indicator Data'!S121:T121)*1000000)</f>
        <v>2319057414</v>
      </c>
      <c r="K119" s="35">
        <f>J119/'Indicator Data'!BD121</f>
        <v>157.69231570566382</v>
      </c>
      <c r="L119" s="12">
        <f t="shared" si="21"/>
        <v>3.2</v>
      </c>
      <c r="M119" s="12">
        <f>IF('Indicator Data'!U121="No data","x",ROUND(IF('Indicator Data'!U121&gt;M$140,10,IF('Indicator Data'!U121&lt;M$139,0,10-(M$140-'Indicator Data'!U121)/(M$140-M$139)*10)),1))</f>
        <v>4.4000000000000004</v>
      </c>
      <c r="N119" s="125">
        <f>'Indicator Data'!Q121/'Indicator Data'!BD121*1000000</f>
        <v>0</v>
      </c>
      <c r="O119" s="12">
        <f t="shared" si="22"/>
        <v>0</v>
      </c>
      <c r="P119" s="52">
        <f t="shared" si="23"/>
        <v>2.5</v>
      </c>
      <c r="Q119" s="45">
        <f t="shared" si="24"/>
        <v>6.5</v>
      </c>
      <c r="R119" s="35">
        <f>IF(AND('Indicator Data'!AM121="No data",'Indicator Data'!AN121="No data"),0,SUM('Indicator Data'!AM121:AO121))</f>
        <v>30449</v>
      </c>
      <c r="S119" s="12">
        <f t="shared" si="25"/>
        <v>4.9000000000000004</v>
      </c>
      <c r="T119" s="41">
        <f>R119/'Indicator Data'!$BB121</f>
        <v>0.2128140583017884</v>
      </c>
      <c r="U119" s="12">
        <f t="shared" si="26"/>
        <v>10</v>
      </c>
      <c r="V119" s="13">
        <f t="shared" si="27"/>
        <v>7.5</v>
      </c>
      <c r="W119" s="12">
        <f>IF('Indicator Data'!AB121="No data","x",ROUND(IF('Indicator Data'!AB121&gt;W$140,10,IF('Indicator Data'!AB121&lt;W$139,0,10-(W$140-'Indicator Data'!AB121)/(W$140-W$139)*10)),1))</f>
        <v>3.8</v>
      </c>
      <c r="X119" s="12">
        <f>IF('Indicator Data'!AA121="No data","x",ROUND(IF('Indicator Data'!AA121&gt;X$140,10,IF('Indicator Data'!AA121&lt;X$139,0,10-(X$140-'Indicator Data'!AA121)/(X$140-X$139)*10)),1))</f>
        <v>3.8</v>
      </c>
      <c r="Y119" s="12">
        <f>IF('Indicator Data'!AF121="No data","x",ROUND(IF('Indicator Data'!AF121&gt;Y$140,10,IF('Indicator Data'!AF121&lt;Y$139,0,10-(Y$140-'Indicator Data'!AF121)/(Y$140-Y$139)*10)),1))</f>
        <v>4.9000000000000004</v>
      </c>
      <c r="Z119" s="129">
        <f>IF('Indicator Data'!AC121="No data","x",'Indicator Data'!AC121/'Indicator Data'!$BB121*100000)</f>
        <v>0</v>
      </c>
      <c r="AA119" s="127">
        <f t="shared" si="28"/>
        <v>0</v>
      </c>
      <c r="AB119" s="129">
        <f>IF('Indicator Data'!AD121="No data","x",'Indicator Data'!AD121/'Indicator Data'!$BB121*100000)</f>
        <v>0</v>
      </c>
      <c r="AC119" s="127">
        <f t="shared" si="29"/>
        <v>0</v>
      </c>
      <c r="AD119" s="52">
        <f t="shared" si="30"/>
        <v>2.5</v>
      </c>
      <c r="AE119" s="12">
        <f>IF('Indicator Data'!V121="No data","x",ROUND(IF('Indicator Data'!V121&gt;AE$140,10,IF('Indicator Data'!V121&lt;AE$139,0,10-(AE$140-'Indicator Data'!V121)/(AE$140-AE$139)*10)),1))</f>
        <v>8</v>
      </c>
      <c r="AF119" s="12">
        <f>IF('Indicator Data'!W121="No data","x",ROUND(IF('Indicator Data'!W121&gt;AF$140,10,IF('Indicator Data'!W121&lt;AF$139,0,10-(AF$140-'Indicator Data'!W121)/(AF$140-AF$139)*10)),1))</f>
        <v>5.7</v>
      </c>
      <c r="AG119" s="52">
        <f t="shared" si="31"/>
        <v>6.9</v>
      </c>
      <c r="AH119" s="12">
        <f>IF('Indicator Data'!AP121="No data","x",ROUND(IF('Indicator Data'!AP121&gt;AH$140,10,IF('Indicator Data'!AP121&lt;AH$139,0,10-(AH$140-'Indicator Data'!AP121)/(AH$140-AH$139)*10)),1))</f>
        <v>10</v>
      </c>
      <c r="AI119" s="12">
        <f>IF('Indicator Data'!AQ121="No data","x",ROUND(IF('Indicator Data'!AQ121&gt;AI$140,10,IF('Indicator Data'!AQ121&lt;AI$139,0,10-(AI$140-'Indicator Data'!AQ121)/(AI$140-AI$139)*10)),1))</f>
        <v>7.3</v>
      </c>
      <c r="AJ119" s="52">
        <f t="shared" si="32"/>
        <v>8.6999999999999993</v>
      </c>
      <c r="AK119" s="35">
        <f>'Indicator Data'!AK121+'Indicator Data'!AJ121*0.5+'Indicator Data'!AI121*0.25</f>
        <v>72.094206324143556</v>
      </c>
      <c r="AL119" s="42">
        <f>AK119/'Indicator Data'!BB121</f>
        <v>5.0388060783235732E-4</v>
      </c>
      <c r="AM119" s="52">
        <f t="shared" si="33"/>
        <v>0.1</v>
      </c>
      <c r="AN119" s="42">
        <f>IF('Indicator Data'!AL121="No data","x",'Indicator Data'!AL121/'Indicator Data'!BB121)</f>
        <v>8.7401585419483604E-2</v>
      </c>
      <c r="AO119" s="12">
        <f t="shared" si="34"/>
        <v>4.4000000000000004</v>
      </c>
      <c r="AP119" s="52">
        <f t="shared" si="35"/>
        <v>4.4000000000000004</v>
      </c>
      <c r="AQ119" s="36">
        <f t="shared" si="36"/>
        <v>5.3</v>
      </c>
      <c r="AR119" s="55">
        <f t="shared" si="37"/>
        <v>6.5</v>
      </c>
      <c r="AU119" s="11">
        <v>2.1</v>
      </c>
    </row>
    <row r="120" spans="1:47" s="11" customFormat="1" x14ac:dyDescent="0.25">
      <c r="A120" s="11" t="s">
        <v>740</v>
      </c>
      <c r="B120" s="30" t="s">
        <v>4</v>
      </c>
      <c r="C120" s="30" t="s">
        <v>742</v>
      </c>
      <c r="D120" s="12">
        <f>ROUND(IF('Indicator Data'!O122="No data",IF((0.1284*LN('Indicator Data'!BA122)-0.4735)&gt;D$140,0,IF((0.1284*LN('Indicator Data'!BA122)-0.4735)&lt;D$139,10,(D$140-(0.1284*LN('Indicator Data'!BA122)-0.4735))/(D$140-D$139)*10)),IF('Indicator Data'!O122&gt;D$140,0,IF('Indicator Data'!O122&lt;D$139,10,(D$140-'Indicator Data'!O122)/(D$140-D$139)*10))),1)</f>
        <v>8.4</v>
      </c>
      <c r="E120" s="12">
        <f>IF('Indicator Data'!P122="No data","x",ROUND(IF('Indicator Data'!P122&gt;E$140,10,IF('Indicator Data'!P122&lt;E$139,0,10-(E$140-'Indicator Data'!P122)/(E$140-E$139)*10)),1))</f>
        <v>10</v>
      </c>
      <c r="F120" s="52">
        <f>IF(E120="x",D120,ROUND((10-GEOMEAN(((10-D120)/10*9+1),((10-E120)/10*9+1)))/9*10,1))</f>
        <v>9.4</v>
      </c>
      <c r="G120" s="12">
        <f>IF('Indicator Data'!AG122="No data","x",ROUND(IF('Indicator Data'!AG122&gt;G$140,10,IF('Indicator Data'!AG122&lt;G$139,0,10-(G$140-'Indicator Data'!AG122)/(G$140-G$139)*10)),1))</f>
        <v>9.4</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2319057414</v>
      </c>
      <c r="K120" s="35">
        <f>J120/'Indicator Data'!BD122</f>
        <v>157.69231570566382</v>
      </c>
      <c r="L120" s="12">
        <f>IF(K120="x","x",ROUND(IF(K120&gt;L$140,10,IF(K120&lt;L$139,0,10-(L$140-K120)/(L$140-L$139)*10)),1))</f>
        <v>3.2</v>
      </c>
      <c r="M120" s="12">
        <f>IF('Indicator Data'!U122="No data","x",ROUND(IF('Indicator Data'!U122&gt;M$140,10,IF('Indicator Data'!U122&lt;M$139,0,10-(M$140-'Indicator Data'!U122)/(M$140-M$139)*10)),1))</f>
        <v>4.4000000000000004</v>
      </c>
      <c r="N120" s="125">
        <f>'Indicator Data'!Q122/'Indicator Data'!BD122*1000000</f>
        <v>0</v>
      </c>
      <c r="O120" s="12">
        <f>IF(N120="No data","x",ROUND(IF(N120&gt;O$140,10,IF(N120&lt;O$139,0,10-(O$140-N120)/(O$140-O$139)*10)),1))</f>
        <v>0</v>
      </c>
      <c r="P120" s="52">
        <f>ROUND(AVERAGE(L120,M120,O120),1)</f>
        <v>2.5</v>
      </c>
      <c r="Q120" s="45">
        <f>ROUND(AVERAGE(F120,F120,I120,P120),1)</f>
        <v>6.5</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3.8</v>
      </c>
      <c r="X120" s="12">
        <f>IF('Indicator Data'!AA122="No data","x",ROUND(IF('Indicator Data'!AA122&gt;X$140,10,IF('Indicator Data'!AA122&lt;X$139,0,10-(X$140-'Indicator Data'!AA122)/(X$140-X$139)*10)),1))</f>
        <v>3.8</v>
      </c>
      <c r="Y120" s="12">
        <f>IF('Indicator Data'!AF122="No data","x",ROUND(IF('Indicator Data'!AF122&gt;Y$140,10,IF('Indicator Data'!AF122&lt;Y$139,0,10-(Y$140-'Indicator Data'!AF122)/(Y$140-Y$139)*10)),1))</f>
        <v>4.9000000000000004</v>
      </c>
      <c r="Z120" s="129">
        <f>IF('Indicator Data'!AC122="No data","x",'Indicator Data'!AC122/'Indicator Data'!$BB122*100000)</f>
        <v>0</v>
      </c>
      <c r="AA120" s="127">
        <f>IF(Z120="x","x",ROUND(IF(Z120&lt;=AA$139,0,IF(Z120&gt;AA$140,10,10-(LOG(AA$140*100)-LOG(Z120*100))/(LOG(AA$140*100))*10)),1))</f>
        <v>0</v>
      </c>
      <c r="AB120" s="129">
        <f>IF('Indicator Data'!AD122="No data","x",'Indicator Data'!AD122/'Indicator Data'!$BB122*100000)</f>
        <v>0</v>
      </c>
      <c r="AC120" s="127">
        <f>IF(AB120="x","x",ROUND(IF(AB120&lt;=AC$139,0,IF(AB120&gt;AC$140,10,10-(LOG(AC$140*100)-LOG(AB120*100))/(LOG(AC$140*100))*10)),1))</f>
        <v>0</v>
      </c>
      <c r="AD120" s="52">
        <f>IF(AND(W120="x",X120="x",Y120="x",AA120="x",AC120="x"),"x",ROUND(AVERAGE(W120,X120,Y120,AA120,AC120),1))</f>
        <v>2.5</v>
      </c>
      <c r="AE120" s="12">
        <f>IF('Indicator Data'!V122="No data","x",ROUND(IF('Indicator Data'!V122&gt;AE$140,10,IF('Indicator Data'!V122&lt;AE$139,0,10-(AE$140-'Indicator Data'!V122)/(AE$140-AE$139)*10)),1))</f>
        <v>8</v>
      </c>
      <c r="AF120" s="12">
        <f>IF('Indicator Data'!W122="No data","x",ROUND(IF('Indicator Data'!W122&gt;AF$140,10,IF('Indicator Data'!W122&lt;AF$139,0,10-(AF$140-'Indicator Data'!W122)/(AF$140-AF$139)*10)),1))</f>
        <v>6.1</v>
      </c>
      <c r="AG120" s="52">
        <f>IF(AND(AE120="x",AF120="x"),"x",ROUND(AVERAGE(AF120,AE120),1))</f>
        <v>7.1</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7.3</v>
      </c>
      <c r="AJ120" s="52">
        <f>IF(AND(AH120="x",AI120="x"),"x",ROUND(AVERAGE(AH120,AI120),1))</f>
        <v>8.6999999999999993</v>
      </c>
      <c r="AK120" s="35">
        <f>'Indicator Data'!AK122+'Indicator Data'!AJ122*0.5+'Indicator Data'!AI122*0.25</f>
        <v>40.727685053168258</v>
      </c>
      <c r="AL120" s="42">
        <f>AK120/'Indicator Data'!BB122</f>
        <v>5.0388060783235732E-4</v>
      </c>
      <c r="AM120" s="52">
        <f>IF(AL120="x","x",ROUND(IF(AL120&gt;AM$140,10,IF(AL120&lt;AM$139,0,10-(AM$140-AL120)/(AM$140-AM$139)*10)),1))</f>
        <v>0.1</v>
      </c>
      <c r="AN120" s="42">
        <f>IF('Indicator Data'!AL122="No data","x",'Indicator Data'!AL122/'Indicator Data'!BB122)</f>
        <v>0.1739735235442984</v>
      </c>
      <c r="AO120" s="12">
        <f>IF(AN120="x","x",ROUND(IF(AN120&gt;AO$140,10,IF(AN120&lt;AO$139,0,10-(AO$140-AN120)/(AO$140-AO$139)*10)),1))</f>
        <v>8.6999999999999993</v>
      </c>
      <c r="AP120" s="52">
        <f>AO120</f>
        <v>8.6999999999999993</v>
      </c>
      <c r="AQ120" s="36">
        <f t="shared" si="36"/>
        <v>6.4</v>
      </c>
      <c r="AR120" s="55">
        <f>ROUND((10-GEOMEAN(((10-V120)/10*9+1),((10-AQ120)/10*9+1)))/9*10,1)</f>
        <v>3.9</v>
      </c>
      <c r="AU120" s="11">
        <v>4.8</v>
      </c>
    </row>
    <row r="121" spans="1:47" s="11" customFormat="1" x14ac:dyDescent="0.25">
      <c r="A121" s="11" t="s">
        <v>435</v>
      </c>
      <c r="B121" s="30" t="s">
        <v>4</v>
      </c>
      <c r="C121" s="30" t="s">
        <v>564</v>
      </c>
      <c r="D121" s="12">
        <f>ROUND(IF('Indicator Data'!O123="No data",IF((0.1284*LN('Indicator Data'!BA123)-0.4735)&gt;D$140,0,IF((0.1284*LN('Indicator Data'!BA123)-0.4735)&lt;D$139,10,(D$140-(0.1284*LN('Indicator Data'!BA123)-0.4735))/(D$140-D$139)*10)),IF('Indicator Data'!O123&gt;D$140,0,IF('Indicator Data'!O123&lt;D$139,10,(D$140-'Indicator Data'!O123)/(D$140-D$139)*10))),1)</f>
        <v>8.4</v>
      </c>
      <c r="E121" s="12">
        <f>IF('Indicator Data'!P123="No data","x",ROUND(IF('Indicator Data'!P123&gt;E$140,10,IF('Indicator Data'!P123&lt;E$139,0,10-(E$140-'Indicator Data'!P123)/(E$140-E$139)*10)),1))</f>
        <v>10</v>
      </c>
      <c r="F121" s="52">
        <f>IF(E121="x",D121,ROUND((10-GEOMEAN(((10-D121)/10*9+1),((10-E121)/10*9+1)))/9*10,1))</f>
        <v>9.4</v>
      </c>
      <c r="G121" s="12">
        <f>IF('Indicator Data'!AG123="No data","x",ROUND(IF('Indicator Data'!AG123&gt;G$140,10,IF('Indicator Data'!AG123&lt;G$139,0,10-(G$140-'Indicator Data'!AG123)/(G$140-G$139)*10)),1))</f>
        <v>9.4</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2319057414</v>
      </c>
      <c r="K121" s="35">
        <f>J121/'Indicator Data'!BD123</f>
        <v>157.69231570566382</v>
      </c>
      <c r="L121" s="12">
        <f>IF(K121="x","x",ROUND(IF(K121&gt;L$140,10,IF(K121&lt;L$139,0,10-(L$140-K121)/(L$140-L$139)*10)),1))</f>
        <v>3.2</v>
      </c>
      <c r="M121" s="12">
        <f>IF('Indicator Data'!U123="No data","x",ROUND(IF('Indicator Data'!U123&gt;M$140,10,IF('Indicator Data'!U123&lt;M$139,0,10-(M$140-'Indicator Data'!U123)/(M$140-M$139)*10)),1))</f>
        <v>4.4000000000000004</v>
      </c>
      <c r="N121" s="125">
        <f>'Indicator Data'!Q123/'Indicator Data'!BD123*1000000</f>
        <v>0</v>
      </c>
      <c r="O121" s="12">
        <f>IF(N121="No data","x",ROUND(IF(N121&gt;O$140,10,IF(N121&lt;O$139,0,10-(O$140-N121)/(O$140-O$139)*10)),1))</f>
        <v>0</v>
      </c>
      <c r="P121" s="52">
        <f>ROUND(AVERAGE(L121,M121,O121),1)</f>
        <v>2.5</v>
      </c>
      <c r="Q121" s="45">
        <f>ROUND(AVERAGE(F121,F121,I121,P121),1)</f>
        <v>6.5</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2.4</v>
      </c>
      <c r="X121" s="12">
        <f>IF('Indicator Data'!AA123="No data","x",ROUND(IF('Indicator Data'!AA123&gt;X$140,10,IF('Indicator Data'!AA123&lt;X$139,0,10-(X$140-'Indicator Data'!AA123)/(X$140-X$139)*10)),1))</f>
        <v>3.8</v>
      </c>
      <c r="Y121" s="12">
        <f>IF('Indicator Data'!AF123="No data","x",ROUND(IF('Indicator Data'!AF123&gt;Y$140,10,IF('Indicator Data'!AF123&lt;Y$139,0,10-(Y$140-'Indicator Data'!AF123)/(Y$140-Y$139)*10)),1))</f>
        <v>4.9000000000000004</v>
      </c>
      <c r="Z121" s="129">
        <f>IF('Indicator Data'!AC123="No data","x",'Indicator Data'!AC123/'Indicator Data'!$BB123*100000)</f>
        <v>0</v>
      </c>
      <c r="AA121" s="127">
        <f>IF(Z121="x","x",ROUND(IF(Z121&lt;=AA$139,0,IF(Z121&gt;AA$140,10,10-(LOG(AA$140*100)-LOG(Z121*100))/(LOG(AA$140*100))*10)),1))</f>
        <v>0</v>
      </c>
      <c r="AB121" s="129">
        <f>IF('Indicator Data'!AD123="No data","x",'Indicator Data'!AD123/'Indicator Data'!$BB123*100000)</f>
        <v>0.83271157535706675</v>
      </c>
      <c r="AC121" s="127">
        <f>IF(AB121="x","x",ROUND(IF(AB121&lt;=AC$139,0,IF(AB121&gt;AC$140,10,10-(LOG(AC$140*100)-LOG(AB121*100))/(LOG(AC$140*100))*10)),1))</f>
        <v>6.4</v>
      </c>
      <c r="AD121" s="52">
        <f>IF(AND(W121="x",X121="x",Y121="x",AA121="x",AC121="x"),"x",ROUND(AVERAGE(W121,X121,Y121,AA121,AC121),1))</f>
        <v>3.5</v>
      </c>
      <c r="AE121" s="12">
        <f>IF('Indicator Data'!V123="No data","x",ROUND(IF('Indicator Data'!V123&gt;AE$140,10,IF('Indicator Data'!V123&lt;AE$139,0,10-(AE$140-'Indicator Data'!V123)/(AE$140-AE$139)*10)),1))</f>
        <v>10</v>
      </c>
      <c r="AF121" s="12">
        <f>IF('Indicator Data'!W123="No data","x",ROUND(IF('Indicator Data'!W123&gt;AF$140,10,IF('Indicator Data'!W123&lt;AF$139,0,10-(AF$140-'Indicator Data'!W123)/(AF$140-AF$139)*10)),1))</f>
        <v>6.8</v>
      </c>
      <c r="AG121" s="52">
        <f>IF(AND(AE121="x",AF121="x"),"x",ROUND(AVERAGE(AF121,AE121),1))</f>
        <v>8.4</v>
      </c>
      <c r="AH121" s="12">
        <f>IF('Indicator Data'!AP123="No data","x",ROUND(IF('Indicator Data'!AP123&gt;AH$140,10,IF('Indicator Data'!AP123&lt;AH$139,0,10-(AH$140-'Indicator Data'!AP123)/(AH$140-AH$139)*10)),1))</f>
        <v>10</v>
      </c>
      <c r="AI121" s="12">
        <f>IF('Indicator Data'!AQ123="No data","x",ROUND(IF('Indicator Data'!AQ123&gt;AI$140,10,IF('Indicator Data'!AQ123&lt;AI$139,0,10-(AI$140-'Indicator Data'!AQ123)/(AI$140-AI$139)*10)),1))</f>
        <v>4.2</v>
      </c>
      <c r="AJ121" s="52">
        <f>IF(AND(AH121="x",AI121="x"),"x",ROUND(AVERAGE(AH121,AI121),1))</f>
        <v>7.1</v>
      </c>
      <c r="AK121" s="35">
        <f>'Indicator Data'!AK123+'Indicator Data'!AJ123*0.5+'Indicator Data'!AI123*0.25</f>
        <v>185131.07745595142</v>
      </c>
      <c r="AL121" s="42">
        <f>AK121/'Indicator Data'!BB123</f>
        <v>0.30832158231179291</v>
      </c>
      <c r="AM121" s="52">
        <f>IF(AL121="x","x",ROUND(IF(AL121&gt;AM$140,10,IF(AL121&lt;AM$139,0,10-(AM$140-AL121)/(AM$140-AM$139)*10)),1))</f>
        <v>10</v>
      </c>
      <c r="AN121" s="42">
        <f>IF('Indicator Data'!AL123="No data","x",'Indicator Data'!AL123/'Indicator Data'!BB123)</f>
        <v>4.0189991473033468E-2</v>
      </c>
      <c r="AO121" s="12">
        <f>IF(AN121="x","x",ROUND(IF(AN121&gt;AO$140,10,IF(AN121&lt;AO$139,0,10-(AO$140-AN121)/(AO$140-AO$139)*10)),1))</f>
        <v>2</v>
      </c>
      <c r="AP121" s="52">
        <f>AO121</f>
        <v>2</v>
      </c>
      <c r="AQ121" s="36">
        <f t="shared" si="36"/>
        <v>7.3</v>
      </c>
      <c r="AR121" s="55">
        <f>ROUND((10-GEOMEAN(((10-V121)/10*9+1),((10-AQ121)/10*9+1)))/9*10,1)</f>
        <v>4.5999999999999996</v>
      </c>
      <c r="AU121" s="11">
        <v>4.8</v>
      </c>
    </row>
    <row r="122" spans="1:47" s="11" customFormat="1" x14ac:dyDescent="0.25">
      <c r="A122" s="11" t="s">
        <v>436</v>
      </c>
      <c r="B122" s="30" t="s">
        <v>4</v>
      </c>
      <c r="C122" s="30" t="s">
        <v>565</v>
      </c>
      <c r="D122" s="12">
        <f>ROUND(IF('Indicator Data'!O124="No data",IF((0.1284*LN('Indicator Data'!BA124)-0.4735)&gt;D$140,0,IF((0.1284*LN('Indicator Data'!BA124)-0.4735)&lt;D$139,10,(D$140-(0.1284*LN('Indicator Data'!BA124)-0.4735))/(D$140-D$139)*10)),IF('Indicator Data'!O124&gt;D$140,0,IF('Indicator Data'!O124&lt;D$139,10,(D$140-'Indicator Data'!O124)/(D$140-D$139)*10))),1)</f>
        <v>8.4</v>
      </c>
      <c r="E122" s="12">
        <f>IF('Indicator Data'!P124="No data","x",ROUND(IF('Indicator Data'!P124&gt;E$140,10,IF('Indicator Data'!P124&lt;E$139,0,10-(E$140-'Indicator Data'!P124)/(E$140-E$139)*10)),1))</f>
        <v>10</v>
      </c>
      <c r="F122" s="52">
        <f t="shared" ref="F122:F137" si="38">IF(E122="x",D122,ROUND((10-GEOMEAN(((10-D122)/10*9+1),((10-E122)/10*9+1)))/9*10,1))</f>
        <v>9.4</v>
      </c>
      <c r="G122" s="12">
        <f>IF('Indicator Data'!AG124="No data","x",ROUND(IF('Indicator Data'!AG124&gt;G$140,10,IF('Indicator Data'!AG124&lt;G$139,0,10-(G$140-'Indicator Data'!AG124)/(G$140-G$139)*10)),1))</f>
        <v>9.4</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2319057414</v>
      </c>
      <c r="K122" s="35">
        <f>J122/'Indicator Data'!BD124</f>
        <v>157.69231570566382</v>
      </c>
      <c r="L122" s="12">
        <f t="shared" ref="L122:L137" si="40">IF(K122="x","x",ROUND(IF(K122&gt;L$140,10,IF(K122&lt;L$139,0,10-(L$140-K122)/(L$140-L$139)*10)),1))</f>
        <v>3.2</v>
      </c>
      <c r="M122" s="12">
        <f>IF('Indicator Data'!U124="No data","x",ROUND(IF('Indicator Data'!U124&gt;M$140,10,IF('Indicator Data'!U124&lt;M$139,0,10-(M$140-'Indicator Data'!U124)/(M$140-M$139)*10)),1))</f>
        <v>4.4000000000000004</v>
      </c>
      <c r="N122" s="125">
        <f>'Indicator Data'!Q124/'Indicator Data'!BD124*1000000</f>
        <v>0</v>
      </c>
      <c r="O122" s="12">
        <f t="shared" ref="O122:O137" si="41">IF(N122="No data","x",ROUND(IF(N122&gt;O$140,10,IF(N122&lt;O$139,0,10-(O$140-N122)/(O$140-O$139)*10)),1))</f>
        <v>0</v>
      </c>
      <c r="P122" s="52">
        <f t="shared" ref="P122:P137" si="42">ROUND(AVERAGE(L122,M122,O122),1)</f>
        <v>2.5</v>
      </c>
      <c r="Q122" s="45">
        <f t="shared" ref="Q122:Q137" si="43">ROUND(AVERAGE(F122,F122,I122,P122),1)</f>
        <v>6.5</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2.4</v>
      </c>
      <c r="X122" s="12">
        <f>IF('Indicator Data'!AA124="No data","x",ROUND(IF('Indicator Data'!AA124&gt;X$140,10,IF('Indicator Data'!AA124&lt;X$139,0,10-(X$140-'Indicator Data'!AA124)/(X$140-X$139)*10)),1))</f>
        <v>3.8</v>
      </c>
      <c r="Y122" s="12">
        <f>IF('Indicator Data'!AF124="No data","x",ROUND(IF('Indicator Data'!AF124&gt;Y$140,10,IF('Indicator Data'!AF124&lt;Y$139,0,10-(Y$140-'Indicator Data'!AF124)/(Y$140-Y$139)*10)),1))</f>
        <v>4.9000000000000004</v>
      </c>
      <c r="Z122" s="129">
        <f>IF('Indicator Data'!AC124="No data","x",'Indicator Data'!AC124/'Indicator Data'!$BB124*100000)</f>
        <v>0</v>
      </c>
      <c r="AA122" s="127">
        <f t="shared" ref="AA122:AA137" si="47">IF(Z122="x","x",ROUND(IF(Z122&lt;=AA$139,0,IF(Z122&gt;AA$140,10,10-(LOG(AA$140*100)-LOG(Z122*100))/(LOG(AA$140*100))*10)),1))</f>
        <v>0</v>
      </c>
      <c r="AB122" s="129">
        <f>IF('Indicator Data'!AD124="No data","x",'Indicator Data'!AD124/'Indicator Data'!$BB124*100000)</f>
        <v>0.40377448387526599</v>
      </c>
      <c r="AC122" s="127">
        <f t="shared" ref="AC122:AC137" si="48">IF(AB122="x","x",ROUND(IF(AB122&lt;=AC$139,0,IF(AB122&gt;AC$140,10,10-(LOG(AC$140*100)-LOG(AB122*100))/(LOG(AC$140*100))*10)),1))</f>
        <v>5.4</v>
      </c>
      <c r="AD122" s="52">
        <f t="shared" ref="AD122:AD137" si="49">IF(AND(W122="x",X122="x",Y122="x",AA122="x",AC122="x"),"x",ROUND(AVERAGE(W122,X122,Y122,AA122,AC122),1))</f>
        <v>3.3</v>
      </c>
      <c r="AE122" s="12">
        <f>IF('Indicator Data'!V124="No data","x",ROUND(IF('Indicator Data'!V124&gt;AE$140,10,IF('Indicator Data'!V124&lt;AE$139,0,10-(AE$140-'Indicator Data'!V124)/(AE$140-AE$139)*10)),1))</f>
        <v>8.5</v>
      </c>
      <c r="AF122" s="12">
        <f>IF('Indicator Data'!W124="No data","x",ROUND(IF('Indicator Data'!W124&gt;AF$140,10,IF('Indicator Data'!W124&lt;AF$139,0,10-(AF$140-'Indicator Data'!W124)/(AF$140-AF$139)*10)),1))</f>
        <v>7.2</v>
      </c>
      <c r="AG122" s="52">
        <f t="shared" ref="AG122:AG137" si="50">IF(AND(AE122="x",AF122="x"),"x",ROUND(AVERAGE(AF122,AE122),1))</f>
        <v>7.9</v>
      </c>
      <c r="AH122" s="12">
        <f>IF('Indicator Data'!AP124="No data","x",ROUND(IF('Indicator Data'!AP124&gt;AH$140,10,IF('Indicator Data'!AP124&lt;AH$139,0,10-(AH$140-'Indicator Data'!AP124)/(AH$140-AH$139)*10)),1))</f>
        <v>10</v>
      </c>
      <c r="AI122" s="12">
        <f>IF('Indicator Data'!AQ124="No data","x",ROUND(IF('Indicator Data'!AQ124&gt;AI$140,10,IF('Indicator Data'!AQ124&lt;AI$139,0,10-(AI$140-'Indicator Data'!AQ124)/(AI$140-AI$139)*10)),1))</f>
        <v>5.9</v>
      </c>
      <c r="AJ122" s="52">
        <f t="shared" ref="AJ122:AJ137" si="51">IF(AND(AH122="x",AI122="x"),"x",ROUND(AVERAGE(AH122,AI122),1))</f>
        <v>8</v>
      </c>
      <c r="AK122" s="35">
        <f>'Indicator Data'!AK124+'Indicator Data'!AJ124*0.5+'Indicator Data'!AI124*0.25</f>
        <v>374.37774893275531</v>
      </c>
      <c r="AL122" s="42">
        <f>AK122/'Indicator Data'!BB124</f>
        <v>5.0388060783235732E-4</v>
      </c>
      <c r="AM122" s="52">
        <f t="shared" ref="AM122:AM137" si="52">IF(AL122="x","x",ROUND(IF(AL122&gt;AM$140,10,IF(AL122&lt;AM$139,0,10-(AM$140-AL122)/(AM$140-AM$139)*10)),1))</f>
        <v>0.1</v>
      </c>
      <c r="AN122" s="42">
        <f>IF('Indicator Data'!AL124="No data","x",'Indicator Data'!AL124/'Indicator Data'!BB124)</f>
        <v>1.4196142876947034E-2</v>
      </c>
      <c r="AO122" s="12">
        <f t="shared" ref="AO122:AO137" si="53">IF(AN122="x","x",ROUND(IF(AN122&gt;AO$140,10,IF(AN122&lt;AO$139,0,10-(AO$140-AN122)/(AO$140-AO$139)*10)),1))</f>
        <v>0.7</v>
      </c>
      <c r="AP122" s="52">
        <f t="shared" ref="AP122:AP137" si="54">AO122</f>
        <v>0.7</v>
      </c>
      <c r="AQ122" s="36">
        <f t="shared" si="36"/>
        <v>4.9000000000000004</v>
      </c>
      <c r="AR122" s="55">
        <f t="shared" ref="AR122:AR137" si="55">ROUND((10-GEOMEAN(((10-V122)/10*9+1),((10-AQ122)/10*9+1)))/9*10,1)</f>
        <v>2.8</v>
      </c>
      <c r="AU122" s="11">
        <v>6.1</v>
      </c>
    </row>
    <row r="123" spans="1:47" s="11" customFormat="1" x14ac:dyDescent="0.25">
      <c r="A123" s="11" t="s">
        <v>437</v>
      </c>
      <c r="B123" s="30" t="s">
        <v>4</v>
      </c>
      <c r="C123" s="30" t="s">
        <v>566</v>
      </c>
      <c r="D123" s="12">
        <f>ROUND(IF('Indicator Data'!O125="No data",IF((0.1284*LN('Indicator Data'!BA125)-0.4735)&gt;D$140,0,IF((0.1284*LN('Indicator Data'!BA125)-0.4735)&lt;D$139,10,(D$140-(0.1284*LN('Indicator Data'!BA125)-0.4735))/(D$140-D$139)*10)),IF('Indicator Data'!O125&gt;D$140,0,IF('Indicator Data'!O125&lt;D$139,10,(D$140-'Indicator Data'!O125)/(D$140-D$139)*10))),1)</f>
        <v>8.4</v>
      </c>
      <c r="E123" s="12">
        <f>IF('Indicator Data'!P125="No data","x",ROUND(IF('Indicator Data'!P125&gt;E$140,10,IF('Indicator Data'!P125&lt;E$139,0,10-(E$140-'Indicator Data'!P125)/(E$140-E$139)*10)),1))</f>
        <v>10</v>
      </c>
      <c r="F123" s="52">
        <f t="shared" si="38"/>
        <v>9.4</v>
      </c>
      <c r="G123" s="12">
        <f>IF('Indicator Data'!AG125="No data","x",ROUND(IF('Indicator Data'!AG125&gt;G$140,10,IF('Indicator Data'!AG125&lt;G$139,0,10-(G$140-'Indicator Data'!AG125)/(G$140-G$139)*10)),1))</f>
        <v>9.4</v>
      </c>
      <c r="H123" s="12">
        <f>IF('Indicator Data'!AH125="No data","x",ROUND(IF('Indicator Data'!AH125&gt;H$140,10,IF('Indicator Data'!AH125&lt;H$139,0,10-(H$140-'Indicator Data'!AH125)/(H$140-H$139)*10)),1))</f>
        <v>0</v>
      </c>
      <c r="I123" s="52">
        <f t="shared" si="39"/>
        <v>4.7</v>
      </c>
      <c r="J123" s="35">
        <f>SUM('Indicator Data'!R125,SUM('Indicator Data'!S125:T125)*1000000)</f>
        <v>2319057414</v>
      </c>
      <c r="K123" s="35">
        <f>J123/'Indicator Data'!BD125</f>
        <v>157.69231570566382</v>
      </c>
      <c r="L123" s="12">
        <f t="shared" si="40"/>
        <v>3.2</v>
      </c>
      <c r="M123" s="12">
        <f>IF('Indicator Data'!U125="No data","x",ROUND(IF('Indicator Data'!U125&gt;M$140,10,IF('Indicator Data'!U125&lt;M$139,0,10-(M$140-'Indicator Data'!U125)/(M$140-M$139)*10)),1))</f>
        <v>4.4000000000000004</v>
      </c>
      <c r="N123" s="125">
        <f>'Indicator Data'!Q125/'Indicator Data'!BD125*1000000</f>
        <v>0</v>
      </c>
      <c r="O123" s="12">
        <f t="shared" si="41"/>
        <v>0</v>
      </c>
      <c r="P123" s="52">
        <f t="shared" si="42"/>
        <v>2.5</v>
      </c>
      <c r="Q123" s="45">
        <f t="shared" si="43"/>
        <v>6.5</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1.4</v>
      </c>
      <c r="X123" s="12">
        <f>IF('Indicator Data'!AA125="No data","x",ROUND(IF('Indicator Data'!AA125&gt;X$140,10,IF('Indicator Data'!AA125&lt;X$139,0,10-(X$140-'Indicator Data'!AA125)/(X$140-X$139)*10)),1))</f>
        <v>3.8</v>
      </c>
      <c r="Y123" s="12">
        <f>IF('Indicator Data'!AF125="No data","x",ROUND(IF('Indicator Data'!AF125&gt;Y$140,10,IF('Indicator Data'!AF125&lt;Y$139,0,10-(Y$140-'Indicator Data'!AF125)/(Y$140-Y$139)*10)),1))</f>
        <v>4.9000000000000004</v>
      </c>
      <c r="Z123" s="129">
        <f>IF('Indicator Data'!AC125="No data","x",'Indicator Data'!AC125/'Indicator Data'!$BB125*100000)</f>
        <v>0</v>
      </c>
      <c r="AA123" s="127">
        <f t="shared" si="47"/>
        <v>0</v>
      </c>
      <c r="AB123" s="129">
        <f>IF('Indicator Data'!AD125="No data","x",'Indicator Data'!AD125/'Indicator Data'!$BB125*100000)</f>
        <v>0</v>
      </c>
      <c r="AC123" s="127">
        <f t="shared" si="48"/>
        <v>0</v>
      </c>
      <c r="AD123" s="52">
        <f t="shared" si="49"/>
        <v>2</v>
      </c>
      <c r="AE123" s="12">
        <f>IF('Indicator Data'!V125="No data","x",ROUND(IF('Indicator Data'!V125&gt;AE$140,10,IF('Indicator Data'!V125&lt;AE$139,0,10-(AE$140-'Indicator Data'!V125)/(AE$140-AE$139)*10)),1))</f>
        <v>7.6</v>
      </c>
      <c r="AF123" s="12">
        <f>IF('Indicator Data'!W125="No data","x",ROUND(IF('Indicator Data'!W125&gt;AF$140,10,IF('Indicator Data'!W125&lt;AF$139,0,10-(AF$140-'Indicator Data'!W125)/(AF$140-AF$139)*10)),1))</f>
        <v>9</v>
      </c>
      <c r="AG123" s="52">
        <f t="shared" si="50"/>
        <v>8.3000000000000007</v>
      </c>
      <c r="AH123" s="12">
        <f>IF('Indicator Data'!AP125="No data","x",ROUND(IF('Indicator Data'!AP125&gt;AH$140,10,IF('Indicator Data'!AP125&lt;AH$139,0,10-(AH$140-'Indicator Data'!AP125)/(AH$140-AH$139)*10)),1))</f>
        <v>10</v>
      </c>
      <c r="AI123" s="12">
        <f>IF('Indicator Data'!AQ125="No data","x",ROUND(IF('Indicator Data'!AQ125&gt;AI$140,10,IF('Indicator Data'!AQ125&lt;AI$139,0,10-(AI$140-'Indicator Data'!AQ125)/(AI$140-AI$139)*10)),1))</f>
        <v>10</v>
      </c>
      <c r="AJ123" s="52">
        <f t="shared" si="51"/>
        <v>10</v>
      </c>
      <c r="AK123" s="35">
        <f>'Indicator Data'!AK125+'Indicator Data'!AJ125*0.5+'Indicator Data'!AI125*0.25</f>
        <v>138230.43164101074</v>
      </c>
      <c r="AL123" s="42">
        <f>AK123/'Indicator Data'!BB125</f>
        <v>0.30832158231179291</v>
      </c>
      <c r="AM123" s="52">
        <f t="shared" si="52"/>
        <v>10</v>
      </c>
      <c r="AN123" s="42">
        <f>IF('Indicator Data'!AL125="No data","x",'Indicator Data'!AL125/'Indicator Data'!BB125)</f>
        <v>7.879459864564653E-2</v>
      </c>
      <c r="AO123" s="12">
        <f t="shared" si="53"/>
        <v>3.9</v>
      </c>
      <c r="AP123" s="52">
        <f t="shared" si="54"/>
        <v>3.9</v>
      </c>
      <c r="AQ123" s="36">
        <f t="shared" si="36"/>
        <v>8.1</v>
      </c>
      <c r="AR123" s="55">
        <f t="shared" si="55"/>
        <v>5.3</v>
      </c>
      <c r="AU123" s="11">
        <v>7.6</v>
      </c>
    </row>
    <row r="124" spans="1:47" s="11" customFormat="1" x14ac:dyDescent="0.25">
      <c r="A124" s="11" t="s">
        <v>438</v>
      </c>
      <c r="B124" s="30" t="s">
        <v>4</v>
      </c>
      <c r="C124" s="30" t="s">
        <v>567</v>
      </c>
      <c r="D124" s="12">
        <f>ROUND(IF('Indicator Data'!O126="No data",IF((0.1284*LN('Indicator Data'!BA126)-0.4735)&gt;D$140,0,IF((0.1284*LN('Indicator Data'!BA126)-0.4735)&lt;D$139,10,(D$140-(0.1284*LN('Indicator Data'!BA126)-0.4735))/(D$140-D$139)*10)),IF('Indicator Data'!O126&gt;D$140,0,IF('Indicator Data'!O126&lt;D$139,10,(D$140-'Indicator Data'!O126)/(D$140-D$139)*10))),1)</f>
        <v>8.4</v>
      </c>
      <c r="E124" s="12">
        <f>IF('Indicator Data'!P126="No data","x",ROUND(IF('Indicator Data'!P126&gt;E$140,10,IF('Indicator Data'!P126&lt;E$139,0,10-(E$140-'Indicator Data'!P126)/(E$140-E$139)*10)),1))</f>
        <v>10</v>
      </c>
      <c r="F124" s="52">
        <f t="shared" si="38"/>
        <v>9.4</v>
      </c>
      <c r="G124" s="12">
        <f>IF('Indicator Data'!AG126="No data","x",ROUND(IF('Indicator Data'!AG126&gt;G$140,10,IF('Indicator Data'!AG126&lt;G$139,0,10-(G$140-'Indicator Data'!AG126)/(G$140-G$139)*10)),1))</f>
        <v>9.4</v>
      </c>
      <c r="H124" s="12">
        <f>IF('Indicator Data'!AH126="No data","x",ROUND(IF('Indicator Data'!AH126&gt;H$140,10,IF('Indicator Data'!AH126&lt;H$139,0,10-(H$140-'Indicator Data'!AH126)/(H$140-H$139)*10)),1))</f>
        <v>0</v>
      </c>
      <c r="I124" s="52">
        <f t="shared" si="39"/>
        <v>4.7</v>
      </c>
      <c r="J124" s="35">
        <f>SUM('Indicator Data'!R126,SUM('Indicator Data'!S126:T126)*1000000)</f>
        <v>2319057414</v>
      </c>
      <c r="K124" s="35">
        <f>J124/'Indicator Data'!BD126</f>
        <v>157.69231570566382</v>
      </c>
      <c r="L124" s="12">
        <f t="shared" si="40"/>
        <v>3.2</v>
      </c>
      <c r="M124" s="12">
        <f>IF('Indicator Data'!U126="No data","x",ROUND(IF('Indicator Data'!U126&gt;M$140,10,IF('Indicator Data'!U126&lt;M$139,0,10-(M$140-'Indicator Data'!U126)/(M$140-M$139)*10)),1))</f>
        <v>4.4000000000000004</v>
      </c>
      <c r="N124" s="125">
        <f>'Indicator Data'!Q126/'Indicator Data'!BD126*1000000</f>
        <v>0</v>
      </c>
      <c r="O124" s="12">
        <f t="shared" si="41"/>
        <v>0</v>
      </c>
      <c r="P124" s="52">
        <f t="shared" si="42"/>
        <v>2.5</v>
      </c>
      <c r="Q124" s="45">
        <f t="shared" si="43"/>
        <v>6.5</v>
      </c>
      <c r="R124" s="35">
        <f>IF(AND('Indicator Data'!AM126="No data",'Indicator Data'!AN126="No data"),0,SUM('Indicator Data'!AM126:AO126))</f>
        <v>181872.76</v>
      </c>
      <c r="S124" s="12">
        <f t="shared" si="44"/>
        <v>7.5</v>
      </c>
      <c r="T124" s="41">
        <f>R124/'Indicator Data'!$BB126</f>
        <v>0.31581930832331961</v>
      </c>
      <c r="U124" s="12">
        <f t="shared" si="45"/>
        <v>10</v>
      </c>
      <c r="V124" s="13">
        <f t="shared" si="46"/>
        <v>8.8000000000000007</v>
      </c>
      <c r="W124" s="12">
        <f>IF('Indicator Data'!AB126="No data","x",ROUND(IF('Indicator Data'!AB126&gt;W$140,10,IF('Indicator Data'!AB126&lt;W$139,0,10-(W$140-'Indicator Data'!AB126)/(W$140-W$139)*10)),1))</f>
        <v>4.2</v>
      </c>
      <c r="X124" s="12">
        <f>IF('Indicator Data'!AA126="No data","x",ROUND(IF('Indicator Data'!AA126&gt;X$140,10,IF('Indicator Data'!AA126&lt;X$139,0,10-(X$140-'Indicator Data'!AA126)/(X$140-X$139)*10)),1))</f>
        <v>3.8</v>
      </c>
      <c r="Y124" s="12">
        <f>IF('Indicator Data'!AF126="No data","x",ROUND(IF('Indicator Data'!AF126&gt;Y$140,10,IF('Indicator Data'!AF126&lt;Y$139,0,10-(Y$140-'Indicator Data'!AF126)/(Y$140-Y$139)*10)),1))</f>
        <v>4.9000000000000004</v>
      </c>
      <c r="Z124" s="129">
        <f>IF('Indicator Data'!AC126="No data","x",'Indicator Data'!AC126/'Indicator Data'!$BB126*100000)</f>
        <v>0</v>
      </c>
      <c r="AA124" s="127">
        <f t="shared" si="47"/>
        <v>0</v>
      </c>
      <c r="AB124" s="129">
        <f>IF('Indicator Data'!AD126="No data","x",'Indicator Data'!AD126/'Indicator Data'!$BB126*100000)</f>
        <v>0.52094548131889507</v>
      </c>
      <c r="AC124" s="127">
        <f t="shared" si="48"/>
        <v>5.7</v>
      </c>
      <c r="AD124" s="52">
        <f t="shared" si="49"/>
        <v>3.7</v>
      </c>
      <c r="AE124" s="12">
        <f>IF('Indicator Data'!V126="No data","x",ROUND(IF('Indicator Data'!V126&gt;AE$140,10,IF('Indicator Data'!V126&lt;AE$139,0,10-(AE$140-'Indicator Data'!V126)/(AE$140-AE$139)*10)),1))</f>
        <v>8</v>
      </c>
      <c r="AF124" s="12">
        <f>IF('Indicator Data'!W126="No data","x",ROUND(IF('Indicator Data'!W126&gt;AF$140,10,IF('Indicator Data'!W126&lt;AF$139,0,10-(AF$140-'Indicator Data'!W126)/(AF$140-AF$139)*10)),1))</f>
        <v>7.6</v>
      </c>
      <c r="AG124" s="52">
        <f t="shared" si="50"/>
        <v>7.8</v>
      </c>
      <c r="AH124" s="12">
        <f>IF('Indicator Data'!AP126="No data","x",ROUND(IF('Indicator Data'!AP126&gt;AH$140,10,IF('Indicator Data'!AP126&lt;AH$139,0,10-(AH$140-'Indicator Data'!AP126)/(AH$140-AH$139)*10)),1))</f>
        <v>5.5</v>
      </c>
      <c r="AI124" s="12">
        <f>IF('Indicator Data'!AQ126="No data","x",ROUND(IF('Indicator Data'!AQ126&gt;AI$140,10,IF('Indicator Data'!AQ126&lt;AI$139,0,10-(AI$140-'Indicator Data'!AQ126)/(AI$140-AI$139)*10)),1))</f>
        <v>10</v>
      </c>
      <c r="AJ124" s="52">
        <f t="shared" si="51"/>
        <v>7.8</v>
      </c>
      <c r="AK124" s="35">
        <f>'Indicator Data'!AK126+'Indicator Data'!AJ126*0.5+'Indicator Data'!AI126*0.25</f>
        <v>177554.99953538604</v>
      </c>
      <c r="AL124" s="42">
        <f>AK124/'Indicator Data'!BB126</f>
        <v>0.30832158231179291</v>
      </c>
      <c r="AM124" s="52">
        <f t="shared" si="52"/>
        <v>10</v>
      </c>
      <c r="AN124" s="42">
        <f>IF('Indicator Data'!AL126="No data","x",'Indicator Data'!AL126/'Indicator Data'!BB126)</f>
        <v>0.25194481103570909</v>
      </c>
      <c r="AO124" s="12">
        <f t="shared" si="53"/>
        <v>10</v>
      </c>
      <c r="AP124" s="52">
        <f t="shared" si="54"/>
        <v>10</v>
      </c>
      <c r="AQ124" s="36">
        <f t="shared" si="36"/>
        <v>8.6</v>
      </c>
      <c r="AR124" s="55">
        <f t="shared" si="55"/>
        <v>8.6999999999999993</v>
      </c>
      <c r="AU124" s="11">
        <v>7.8</v>
      </c>
    </row>
    <row r="125" spans="1:47" s="11" customFormat="1" x14ac:dyDescent="0.25">
      <c r="A125" s="11" t="s">
        <v>439</v>
      </c>
      <c r="B125" s="30" t="s">
        <v>4</v>
      </c>
      <c r="C125" s="30" t="s">
        <v>568</v>
      </c>
      <c r="D125" s="12">
        <f>ROUND(IF('Indicator Data'!O127="No data",IF((0.1284*LN('Indicator Data'!BA127)-0.4735)&gt;D$140,0,IF((0.1284*LN('Indicator Data'!BA127)-0.4735)&lt;D$139,10,(D$140-(0.1284*LN('Indicator Data'!BA127)-0.4735))/(D$140-D$139)*10)),IF('Indicator Data'!O127&gt;D$140,0,IF('Indicator Data'!O127&lt;D$139,10,(D$140-'Indicator Data'!O127)/(D$140-D$139)*10))),1)</f>
        <v>8.4</v>
      </c>
      <c r="E125" s="12">
        <f>IF('Indicator Data'!P127="No data","x",ROUND(IF('Indicator Data'!P127&gt;E$140,10,IF('Indicator Data'!P127&lt;E$139,0,10-(E$140-'Indicator Data'!P127)/(E$140-E$139)*10)),1))</f>
        <v>8.1</v>
      </c>
      <c r="F125" s="52">
        <f t="shared" si="38"/>
        <v>8.3000000000000007</v>
      </c>
      <c r="G125" s="12">
        <f>IF('Indicator Data'!AG127="No data","x",ROUND(IF('Indicator Data'!AG127&gt;G$140,10,IF('Indicator Data'!AG127&lt;G$139,0,10-(G$140-'Indicator Data'!AG127)/(G$140-G$139)*10)),1))</f>
        <v>9.4</v>
      </c>
      <c r="H125" s="12">
        <f>IF('Indicator Data'!AH127="No data","x",ROUND(IF('Indicator Data'!AH127&gt;H$140,10,IF('Indicator Data'!AH127&lt;H$139,0,10-(H$140-'Indicator Data'!AH127)/(H$140-H$139)*10)),1))</f>
        <v>6.3</v>
      </c>
      <c r="I125" s="52">
        <f t="shared" si="39"/>
        <v>7.9</v>
      </c>
      <c r="J125" s="35">
        <f>SUM('Indicator Data'!R127,SUM('Indicator Data'!S127:T127)*1000000)</f>
        <v>2319057414</v>
      </c>
      <c r="K125" s="35">
        <f>J125/'Indicator Data'!BD127</f>
        <v>157.69231570566382</v>
      </c>
      <c r="L125" s="12">
        <f t="shared" si="40"/>
        <v>3.2</v>
      </c>
      <c r="M125" s="12">
        <f>IF('Indicator Data'!U127="No data","x",ROUND(IF('Indicator Data'!U127&gt;M$140,10,IF('Indicator Data'!U127&lt;M$139,0,10-(M$140-'Indicator Data'!U127)/(M$140-M$139)*10)),1))</f>
        <v>4.4000000000000004</v>
      </c>
      <c r="N125" s="125">
        <f>'Indicator Data'!Q127/'Indicator Data'!BD127*1000000</f>
        <v>0</v>
      </c>
      <c r="O125" s="12">
        <f t="shared" si="41"/>
        <v>0</v>
      </c>
      <c r="P125" s="52">
        <f t="shared" si="42"/>
        <v>2.5</v>
      </c>
      <c r="Q125" s="45">
        <f t="shared" si="43"/>
        <v>6.8</v>
      </c>
      <c r="R125" s="35">
        <f>IF(AND('Indicator Data'!AM127="No data",'Indicator Data'!AN127="No data"),0,SUM('Indicator Data'!AM127:AO127))</f>
        <v>979</v>
      </c>
      <c r="S125" s="12">
        <f t="shared" si="44"/>
        <v>0</v>
      </c>
      <c r="T125" s="41">
        <f>R125/'Indicator Data'!$BB127</f>
        <v>1.0552389000508756E-3</v>
      </c>
      <c r="U125" s="12">
        <f t="shared" si="45"/>
        <v>3.2</v>
      </c>
      <c r="V125" s="13">
        <f t="shared" si="46"/>
        <v>1.6</v>
      </c>
      <c r="W125" s="12">
        <f>IF('Indicator Data'!AB127="No data","x",ROUND(IF('Indicator Data'!AB127&gt;W$140,10,IF('Indicator Data'!AB127&lt;W$139,0,10-(W$140-'Indicator Data'!AB127)/(W$140-W$139)*10)),1))</f>
        <v>5.4</v>
      </c>
      <c r="X125" s="12">
        <f>IF('Indicator Data'!AA127="No data","x",ROUND(IF('Indicator Data'!AA127&gt;X$140,10,IF('Indicator Data'!AA127&lt;X$139,0,10-(X$140-'Indicator Data'!AA127)/(X$140-X$139)*10)),1))</f>
        <v>3.8</v>
      </c>
      <c r="Y125" s="12">
        <f>IF('Indicator Data'!AF127="No data","x",ROUND(IF('Indicator Data'!AF127&gt;Y$140,10,IF('Indicator Data'!AF127&lt;Y$139,0,10-(Y$140-'Indicator Data'!AF127)/(Y$140-Y$139)*10)),1))</f>
        <v>4.9000000000000004</v>
      </c>
      <c r="Z125" s="129">
        <f>IF('Indicator Data'!AC127="No data","x",'Indicator Data'!AC127/'Indicator Data'!$BB127*100000)</f>
        <v>0</v>
      </c>
      <c r="AA125" s="127">
        <f t="shared" si="47"/>
        <v>0</v>
      </c>
      <c r="AB125" s="129">
        <f>IF('Indicator Data'!AD127="No data","x",'Indicator Data'!AD127/'Indicator Data'!$BB127*100000)</f>
        <v>0</v>
      </c>
      <c r="AC125" s="127">
        <f t="shared" si="48"/>
        <v>0</v>
      </c>
      <c r="AD125" s="52">
        <f t="shared" si="49"/>
        <v>2.8</v>
      </c>
      <c r="AE125" s="12">
        <f>IF('Indicator Data'!V127="No data","x",ROUND(IF('Indicator Data'!V127&gt;AE$140,10,IF('Indicator Data'!V127&lt;AE$139,0,10-(AE$140-'Indicator Data'!V127)/(AE$140-AE$139)*10)),1))</f>
        <v>10</v>
      </c>
      <c r="AF125" s="12">
        <f>IF('Indicator Data'!W127="No data","x",ROUND(IF('Indicator Data'!W127&gt;AF$140,10,IF('Indicator Data'!W127&lt;AF$139,0,10-(AF$140-'Indicator Data'!W127)/(AF$140-AF$139)*10)),1))</f>
        <v>3.6</v>
      </c>
      <c r="AG125" s="52">
        <f t="shared" si="50"/>
        <v>6.8</v>
      </c>
      <c r="AH125" s="12">
        <f>IF('Indicator Data'!AP127="No data","x",ROUND(IF('Indicator Data'!AP127&gt;AH$140,10,IF('Indicator Data'!AP127&lt;AH$139,0,10-(AH$140-'Indicator Data'!AP127)/(AH$140-AH$139)*10)),1))</f>
        <v>0.5</v>
      </c>
      <c r="AI125" s="12">
        <f>IF('Indicator Data'!AQ127="No data","x",ROUND(IF('Indicator Data'!AQ127&gt;AI$140,10,IF('Indicator Data'!AQ127&lt;AI$139,0,10-(AI$140-'Indicator Data'!AQ127)/(AI$140-AI$139)*10)),1))</f>
        <v>0</v>
      </c>
      <c r="AJ125" s="52">
        <f t="shared" si="51"/>
        <v>0.3</v>
      </c>
      <c r="AK125" s="35">
        <f>'Indicator Data'!AK127+'Indicator Data'!AJ127*0.5+'Indicator Data'!AI127*0.25</f>
        <v>0</v>
      </c>
      <c r="AL125" s="42">
        <f>AK125/'Indicator Data'!BB127</f>
        <v>0</v>
      </c>
      <c r="AM125" s="52">
        <f t="shared" si="52"/>
        <v>0</v>
      </c>
      <c r="AN125" s="42">
        <f>IF('Indicator Data'!AL127="No data","x",'Indicator Data'!AL127/'Indicator Data'!BB127)</f>
        <v>2.8222693133509821E-2</v>
      </c>
      <c r="AO125" s="12">
        <f t="shared" si="53"/>
        <v>1.4</v>
      </c>
      <c r="AP125" s="52">
        <f t="shared" si="54"/>
        <v>1.4</v>
      </c>
      <c r="AQ125" s="36">
        <f t="shared" si="36"/>
        <v>2.7</v>
      </c>
      <c r="AR125" s="55">
        <f t="shared" si="55"/>
        <v>2.2000000000000002</v>
      </c>
      <c r="AU125" s="11">
        <v>3.1</v>
      </c>
    </row>
    <row r="126" spans="1:47" s="11" customFormat="1" x14ac:dyDescent="0.25">
      <c r="A126" s="11" t="s">
        <v>440</v>
      </c>
      <c r="B126" s="30" t="s">
        <v>4</v>
      </c>
      <c r="C126" s="30" t="s">
        <v>569</v>
      </c>
      <c r="D126" s="12">
        <f>ROUND(IF('Indicator Data'!O128="No data",IF((0.1284*LN('Indicator Data'!BA128)-0.4735)&gt;D$140,0,IF((0.1284*LN('Indicator Data'!BA128)-0.4735)&lt;D$139,10,(D$140-(0.1284*LN('Indicator Data'!BA128)-0.4735))/(D$140-D$139)*10)),IF('Indicator Data'!O128&gt;D$140,0,IF('Indicator Data'!O128&lt;D$139,10,(D$140-'Indicator Data'!O128)/(D$140-D$139)*10))),1)</f>
        <v>8.4</v>
      </c>
      <c r="E126" s="12">
        <f>IF('Indicator Data'!P128="No data","x",ROUND(IF('Indicator Data'!P128&gt;E$140,10,IF('Indicator Data'!P128&lt;E$139,0,10-(E$140-'Indicator Data'!P128)/(E$140-E$139)*10)),1))</f>
        <v>9.6</v>
      </c>
      <c r="F126" s="52">
        <f t="shared" si="38"/>
        <v>9.1</v>
      </c>
      <c r="G126" s="12">
        <f>IF('Indicator Data'!AG128="No data","x",ROUND(IF('Indicator Data'!AG128&gt;G$140,10,IF('Indicator Data'!AG128&lt;G$139,0,10-(G$140-'Indicator Data'!AG128)/(G$140-G$139)*10)),1))</f>
        <v>9.4</v>
      </c>
      <c r="H126" s="12">
        <f>IF('Indicator Data'!AH128="No data","x",ROUND(IF('Indicator Data'!AH128&gt;H$140,10,IF('Indicator Data'!AH128&lt;H$139,0,10-(H$140-'Indicator Data'!AH128)/(H$140-H$139)*10)),1))</f>
        <v>0.8</v>
      </c>
      <c r="I126" s="52">
        <f t="shared" si="39"/>
        <v>5.0999999999999996</v>
      </c>
      <c r="J126" s="35">
        <f>SUM('Indicator Data'!R128,SUM('Indicator Data'!S128:T128)*1000000)</f>
        <v>2319057414</v>
      </c>
      <c r="K126" s="35">
        <f>J126/'Indicator Data'!BD128</f>
        <v>157.69231570566382</v>
      </c>
      <c r="L126" s="12">
        <f t="shared" si="40"/>
        <v>3.2</v>
      </c>
      <c r="M126" s="12">
        <f>IF('Indicator Data'!U128="No data","x",ROUND(IF('Indicator Data'!U128&gt;M$140,10,IF('Indicator Data'!U128&lt;M$139,0,10-(M$140-'Indicator Data'!U128)/(M$140-M$139)*10)),1))</f>
        <v>4.4000000000000004</v>
      </c>
      <c r="N126" s="125">
        <f>'Indicator Data'!Q128/'Indicator Data'!BD128*1000000</f>
        <v>0</v>
      </c>
      <c r="O126" s="12">
        <f t="shared" si="41"/>
        <v>0</v>
      </c>
      <c r="P126" s="52">
        <f t="shared" si="42"/>
        <v>2.5</v>
      </c>
      <c r="Q126" s="45">
        <f t="shared" si="43"/>
        <v>6.5</v>
      </c>
      <c r="R126" s="35">
        <f>IF(AND('Indicator Data'!AM128="No data",'Indicator Data'!AN128="No data"),0,SUM('Indicator Data'!AM128:AO128))</f>
        <v>80283</v>
      </c>
      <c r="S126" s="12">
        <f t="shared" si="44"/>
        <v>6.3</v>
      </c>
      <c r="T126" s="41">
        <f>R126/'Indicator Data'!$BB128</f>
        <v>7.6819221311083249E-2</v>
      </c>
      <c r="U126" s="12">
        <f t="shared" si="45"/>
        <v>9.3000000000000007</v>
      </c>
      <c r="V126" s="13">
        <f t="shared" si="46"/>
        <v>7.8</v>
      </c>
      <c r="W126" s="12">
        <f>IF('Indicator Data'!AB128="No data","x",ROUND(IF('Indicator Data'!AB128&gt;W$140,10,IF('Indicator Data'!AB128&lt;W$139,0,10-(W$140-'Indicator Data'!AB128)/(W$140-W$139)*10)),1))</f>
        <v>0.2</v>
      </c>
      <c r="X126" s="12">
        <f>IF('Indicator Data'!AA128="No data","x",ROUND(IF('Indicator Data'!AA128&gt;X$140,10,IF('Indicator Data'!AA128&lt;X$139,0,10-(X$140-'Indicator Data'!AA128)/(X$140-X$139)*10)),1))</f>
        <v>3.8</v>
      </c>
      <c r="Y126" s="12">
        <f>IF('Indicator Data'!AF128="No data","x",ROUND(IF('Indicator Data'!AF128&gt;Y$140,10,IF('Indicator Data'!AF128&lt;Y$139,0,10-(Y$140-'Indicator Data'!AF128)/(Y$140-Y$139)*10)),1))</f>
        <v>4.9000000000000004</v>
      </c>
      <c r="Z126" s="129">
        <f>IF('Indicator Data'!AC128="No data","x",'Indicator Data'!AC128/'Indicator Data'!$BB128*100000)</f>
        <v>0</v>
      </c>
      <c r="AA126" s="127">
        <f t="shared" si="47"/>
        <v>0</v>
      </c>
      <c r="AB126" s="129">
        <f>IF('Indicator Data'!AD128="No data","x",'Indicator Data'!AD128/'Indicator Data'!$BB128*100000)</f>
        <v>9.5685539044484208E-2</v>
      </c>
      <c r="AC126" s="127">
        <f t="shared" si="48"/>
        <v>3.3</v>
      </c>
      <c r="AD126" s="52">
        <f t="shared" si="49"/>
        <v>2.4</v>
      </c>
      <c r="AE126" s="12">
        <f>IF('Indicator Data'!V128="No data","x",ROUND(IF('Indicator Data'!V128&gt;AE$140,10,IF('Indicator Data'!V128&lt;AE$139,0,10-(AE$140-'Indicator Data'!V128)/(AE$140-AE$139)*10)),1))</f>
        <v>10</v>
      </c>
      <c r="AF126" s="12">
        <f>IF('Indicator Data'!W128="No data","x",ROUND(IF('Indicator Data'!W128&gt;AF$140,10,IF('Indicator Data'!W128&lt;AF$139,0,10-(AF$140-'Indicator Data'!W128)/(AF$140-AF$139)*10)),1))</f>
        <v>3.8</v>
      </c>
      <c r="AG126" s="52">
        <f t="shared" si="50"/>
        <v>6.9</v>
      </c>
      <c r="AH126" s="12">
        <f>IF('Indicator Data'!AP128="No data","x",ROUND(IF('Indicator Data'!AP128&gt;AH$140,10,IF('Indicator Data'!AP128&lt;AH$139,0,10-(AH$140-'Indicator Data'!AP128)/(AH$140-AH$139)*10)),1))</f>
        <v>2.2000000000000002</v>
      </c>
      <c r="AI126" s="12">
        <f>IF('Indicator Data'!AQ128="No data","x",ROUND(IF('Indicator Data'!AQ128&gt;AI$140,10,IF('Indicator Data'!AQ128&lt;AI$139,0,10-(AI$140-'Indicator Data'!AQ128)/(AI$140-AI$139)*10)),1))</f>
        <v>0.4</v>
      </c>
      <c r="AJ126" s="52">
        <f t="shared" si="51"/>
        <v>1.3</v>
      </c>
      <c r="AK126" s="35">
        <f>'Indicator Data'!AK128+'Indicator Data'!AJ128*0.5+'Indicator Data'!AI128*0.25</f>
        <v>0</v>
      </c>
      <c r="AL126" s="42">
        <f>AK126/'Indicator Data'!BB128</f>
        <v>0</v>
      </c>
      <c r="AM126" s="52">
        <f t="shared" si="52"/>
        <v>0</v>
      </c>
      <c r="AN126" s="42">
        <f>IF('Indicator Data'!AL128="No data","x",'Indicator Data'!AL128/'Indicator Data'!BB128)</f>
        <v>5.1617927642595381E-2</v>
      </c>
      <c r="AO126" s="12">
        <f t="shared" si="53"/>
        <v>2.6</v>
      </c>
      <c r="AP126" s="52">
        <f t="shared" si="54"/>
        <v>2.6</v>
      </c>
      <c r="AQ126" s="36">
        <f t="shared" si="36"/>
        <v>3.1</v>
      </c>
      <c r="AR126" s="55">
        <f t="shared" si="55"/>
        <v>6</v>
      </c>
      <c r="AU126" s="11">
        <v>4</v>
      </c>
    </row>
    <row r="127" spans="1:47" s="11" customFormat="1" x14ac:dyDescent="0.25">
      <c r="A127" s="11" t="s">
        <v>441</v>
      </c>
      <c r="B127" s="30" t="s">
        <v>4</v>
      </c>
      <c r="C127" s="30" t="s">
        <v>570</v>
      </c>
      <c r="D127" s="12">
        <f>ROUND(IF('Indicator Data'!O129="No data",IF((0.1284*LN('Indicator Data'!BA129)-0.4735)&gt;D$140,0,IF((0.1284*LN('Indicator Data'!BA129)-0.4735)&lt;D$139,10,(D$140-(0.1284*LN('Indicator Data'!BA129)-0.4735))/(D$140-D$139)*10)),IF('Indicator Data'!O129&gt;D$140,0,IF('Indicator Data'!O129&lt;D$139,10,(D$140-'Indicator Data'!O129)/(D$140-D$139)*10))),1)</f>
        <v>8.4</v>
      </c>
      <c r="E127" s="12">
        <f>IF('Indicator Data'!P129="No data","x",ROUND(IF('Indicator Data'!P129&gt;E$140,10,IF('Indicator Data'!P129&lt;E$139,0,10-(E$140-'Indicator Data'!P129)/(E$140-E$139)*10)),1))</f>
        <v>10</v>
      </c>
      <c r="F127" s="52">
        <f t="shared" si="38"/>
        <v>9.4</v>
      </c>
      <c r="G127" s="12">
        <f>IF('Indicator Data'!AG129="No data","x",ROUND(IF('Indicator Data'!AG129&gt;G$140,10,IF('Indicator Data'!AG129&lt;G$139,0,10-(G$140-'Indicator Data'!AG129)/(G$140-G$139)*10)),1))</f>
        <v>9.4</v>
      </c>
      <c r="H127" s="12">
        <f>IF('Indicator Data'!AH129="No data","x",ROUND(IF('Indicator Data'!AH129&gt;H$140,10,IF('Indicator Data'!AH129&lt;H$139,0,10-(H$140-'Indicator Data'!AH129)/(H$140-H$139)*10)),1))</f>
        <v>3.9</v>
      </c>
      <c r="I127" s="52">
        <f t="shared" si="39"/>
        <v>6.7</v>
      </c>
      <c r="J127" s="35">
        <f>SUM('Indicator Data'!R129,SUM('Indicator Data'!S129:T129)*1000000)</f>
        <v>2319057414</v>
      </c>
      <c r="K127" s="35">
        <f>J127/'Indicator Data'!BD129</f>
        <v>157.69231570566382</v>
      </c>
      <c r="L127" s="12">
        <f t="shared" si="40"/>
        <v>3.2</v>
      </c>
      <c r="M127" s="12">
        <f>IF('Indicator Data'!U129="No data","x",ROUND(IF('Indicator Data'!U129&gt;M$140,10,IF('Indicator Data'!U129&lt;M$139,0,10-(M$140-'Indicator Data'!U129)/(M$140-M$139)*10)),1))</f>
        <v>4.4000000000000004</v>
      </c>
      <c r="N127" s="125">
        <f>'Indicator Data'!Q129/'Indicator Data'!BD129*1000000</f>
        <v>0</v>
      </c>
      <c r="O127" s="12">
        <f t="shared" si="41"/>
        <v>0</v>
      </c>
      <c r="P127" s="52">
        <f t="shared" si="42"/>
        <v>2.5</v>
      </c>
      <c r="Q127" s="45">
        <f t="shared" si="43"/>
        <v>7</v>
      </c>
      <c r="R127" s="35">
        <f>IF(AND('Indicator Data'!AM129="No data",'Indicator Data'!AN129="No data"),0,SUM('Indicator Data'!AM129:AO129))</f>
        <v>7132</v>
      </c>
      <c r="S127" s="12">
        <f t="shared" si="44"/>
        <v>2.8</v>
      </c>
      <c r="T127" s="41">
        <f>R127/'Indicator Data'!$BB129</f>
        <v>8.5099274532264221E-3</v>
      </c>
      <c r="U127" s="12">
        <f t="shared" si="45"/>
        <v>5.4</v>
      </c>
      <c r="V127" s="13">
        <f t="shared" si="46"/>
        <v>4.0999999999999996</v>
      </c>
      <c r="W127" s="12">
        <f>IF('Indicator Data'!AB129="No data","x",ROUND(IF('Indicator Data'!AB129&gt;W$140,10,IF('Indicator Data'!AB129&lt;W$139,0,10-(W$140-'Indicator Data'!AB129)/(W$140-W$139)*10)),1))</f>
        <v>1.2</v>
      </c>
      <c r="X127" s="12">
        <f>IF('Indicator Data'!AA129="No data","x",ROUND(IF('Indicator Data'!AA129&gt;X$140,10,IF('Indicator Data'!AA129&lt;X$139,0,10-(X$140-'Indicator Data'!AA129)/(X$140-X$139)*10)),1))</f>
        <v>3.8</v>
      </c>
      <c r="Y127" s="12">
        <f>IF('Indicator Data'!AF129="No data","x",ROUND(IF('Indicator Data'!AF129&gt;Y$140,10,IF('Indicator Data'!AF129&lt;Y$139,0,10-(Y$140-'Indicator Data'!AF129)/(Y$140-Y$139)*10)),1))</f>
        <v>4.9000000000000004</v>
      </c>
      <c r="Z127" s="129">
        <f>IF('Indicator Data'!AC129="No data","x",'Indicator Data'!AC129/'Indicator Data'!$BB129*100000)</f>
        <v>0</v>
      </c>
      <c r="AA127" s="127">
        <f t="shared" si="47"/>
        <v>0</v>
      </c>
      <c r="AB127" s="129">
        <f>IF('Indicator Data'!AD129="No data","x",'Indicator Data'!AD129/'Indicator Data'!$BB129*100000)</f>
        <v>0</v>
      </c>
      <c r="AC127" s="127">
        <f t="shared" si="48"/>
        <v>0</v>
      </c>
      <c r="AD127" s="52">
        <f t="shared" si="49"/>
        <v>2</v>
      </c>
      <c r="AE127" s="12">
        <f>IF('Indicator Data'!V129="No data","x",ROUND(IF('Indicator Data'!V129&gt;AE$140,10,IF('Indicator Data'!V129&lt;AE$139,0,10-(AE$140-'Indicator Data'!V129)/(AE$140-AE$139)*10)),1))</f>
        <v>10</v>
      </c>
      <c r="AF127" s="12">
        <f>IF('Indicator Data'!W129="No data","x",ROUND(IF('Indicator Data'!W129&gt;AF$140,10,IF('Indicator Data'!W129&lt;AF$139,0,10-(AF$140-'Indicator Data'!W129)/(AF$140-AF$139)*10)),1))</f>
        <v>1.7</v>
      </c>
      <c r="AG127" s="52">
        <f t="shared" si="50"/>
        <v>5.9</v>
      </c>
      <c r="AH127" s="12">
        <f>IF('Indicator Data'!AP129="No data","x",ROUND(IF('Indicator Data'!AP129&gt;AH$140,10,IF('Indicator Data'!AP129&lt;AH$139,0,10-(AH$140-'Indicator Data'!AP129)/(AH$140-AH$139)*10)),1))</f>
        <v>0</v>
      </c>
      <c r="AI127" s="12">
        <f>IF('Indicator Data'!AQ129="No data","x",ROUND(IF('Indicator Data'!AQ129&gt;AI$140,10,IF('Indicator Data'!AQ129&lt;AI$139,0,10-(AI$140-'Indicator Data'!AQ129)/(AI$140-AI$139)*10)),1))</f>
        <v>0</v>
      </c>
      <c r="AJ127" s="52">
        <f t="shared" si="51"/>
        <v>0</v>
      </c>
      <c r="AK127" s="35">
        <f>'Indicator Data'!AK129+'Indicator Data'!AJ129*0.5+'Indicator Data'!AI129*0.25</f>
        <v>0</v>
      </c>
      <c r="AL127" s="42">
        <f>AK127/'Indicator Data'!BB129</f>
        <v>0</v>
      </c>
      <c r="AM127" s="52">
        <f t="shared" si="52"/>
        <v>0</v>
      </c>
      <c r="AN127" s="42">
        <f>IF('Indicator Data'!AL129="No data","x",'Indicator Data'!AL129/'Indicator Data'!BB129)</f>
        <v>3.3019091256204655E-2</v>
      </c>
      <c r="AO127" s="12">
        <f t="shared" si="53"/>
        <v>1.7</v>
      </c>
      <c r="AP127" s="52">
        <f t="shared" si="54"/>
        <v>1.7</v>
      </c>
      <c r="AQ127" s="36">
        <f t="shared" si="36"/>
        <v>2.2000000000000002</v>
      </c>
      <c r="AR127" s="55">
        <f t="shared" si="55"/>
        <v>3.2</v>
      </c>
      <c r="AU127" s="11">
        <v>4</v>
      </c>
    </row>
    <row r="128" spans="1:47" s="11" customFormat="1" x14ac:dyDescent="0.25">
      <c r="A128" s="11" t="s">
        <v>443</v>
      </c>
      <c r="B128" s="30" t="s">
        <v>4</v>
      </c>
      <c r="C128" s="30" t="s">
        <v>572</v>
      </c>
      <c r="D128" s="12">
        <f>ROUND(IF('Indicator Data'!O130="No data",IF((0.1284*LN('Indicator Data'!BA130)-0.4735)&gt;D$140,0,IF((0.1284*LN('Indicator Data'!BA130)-0.4735)&lt;D$139,10,(D$140-(0.1284*LN('Indicator Data'!BA130)-0.4735))/(D$140-D$139)*10)),IF('Indicator Data'!O130&gt;D$140,0,IF('Indicator Data'!O130&lt;D$139,10,(D$140-'Indicator Data'!O130)/(D$140-D$139)*10))),1)</f>
        <v>8.4</v>
      </c>
      <c r="E128" s="12">
        <f>IF('Indicator Data'!P130="No data","x",ROUND(IF('Indicator Data'!P130&gt;E$140,10,IF('Indicator Data'!P130&lt;E$139,0,10-(E$140-'Indicator Data'!P130)/(E$140-E$139)*10)),1))</f>
        <v>10</v>
      </c>
      <c r="F128" s="52">
        <f t="shared" si="38"/>
        <v>9.4</v>
      </c>
      <c r="G128" s="12">
        <f>IF('Indicator Data'!AG130="No data","x",ROUND(IF('Indicator Data'!AG130&gt;G$140,10,IF('Indicator Data'!AG130&lt;G$139,0,10-(G$140-'Indicator Data'!AG130)/(G$140-G$139)*10)),1))</f>
        <v>9.4</v>
      </c>
      <c r="H128" s="12">
        <f>IF('Indicator Data'!AH130="No data","x",ROUND(IF('Indicator Data'!AH130&gt;H$140,10,IF('Indicator Data'!AH130&lt;H$139,0,10-(H$140-'Indicator Data'!AH130)/(H$140-H$139)*10)),1))</f>
        <v>0</v>
      </c>
      <c r="I128" s="52">
        <f t="shared" si="39"/>
        <v>4.7</v>
      </c>
      <c r="J128" s="35">
        <f>SUM('Indicator Data'!R130,SUM('Indicator Data'!S130:T130)*1000000)</f>
        <v>2319057414</v>
      </c>
      <c r="K128" s="35">
        <f>J128/'Indicator Data'!BD130</f>
        <v>157.69231570566382</v>
      </c>
      <c r="L128" s="12">
        <f t="shared" si="40"/>
        <v>3.2</v>
      </c>
      <c r="M128" s="12">
        <f>IF('Indicator Data'!U130="No data","x",ROUND(IF('Indicator Data'!U130&gt;M$140,10,IF('Indicator Data'!U130&lt;M$139,0,10-(M$140-'Indicator Data'!U130)/(M$140-M$139)*10)),1))</f>
        <v>4.4000000000000004</v>
      </c>
      <c r="N128" s="125">
        <f>'Indicator Data'!Q130/'Indicator Data'!BD130*1000000</f>
        <v>0</v>
      </c>
      <c r="O128" s="12">
        <f t="shared" si="41"/>
        <v>0</v>
      </c>
      <c r="P128" s="52">
        <f t="shared" si="42"/>
        <v>2.5</v>
      </c>
      <c r="Q128" s="45">
        <f t="shared" si="43"/>
        <v>6.5</v>
      </c>
      <c r="R128" s="35">
        <f>IF(AND('Indicator Data'!AM130="No data",'Indicator Data'!AN130="No data"),0,SUM('Indicator Data'!AM130:AO130))</f>
        <v>1315</v>
      </c>
      <c r="S128" s="12">
        <f t="shared" si="44"/>
        <v>0.4</v>
      </c>
      <c r="T128" s="41">
        <f>R128/'Indicator Data'!$BB130</f>
        <v>1.2758492887261494E-3</v>
      </c>
      <c r="U128" s="12">
        <f t="shared" si="45"/>
        <v>3.4</v>
      </c>
      <c r="V128" s="13">
        <f t="shared" si="46"/>
        <v>1.9</v>
      </c>
      <c r="W128" s="12">
        <f>IF('Indicator Data'!AB130="No data","x",ROUND(IF('Indicator Data'!AB130&gt;W$140,10,IF('Indicator Data'!AB130&lt;W$139,0,10-(W$140-'Indicator Data'!AB130)/(W$140-W$139)*10)),1))</f>
        <v>1.4</v>
      </c>
      <c r="X128" s="12">
        <f>IF('Indicator Data'!AA130="No data","x",ROUND(IF('Indicator Data'!AA130&gt;X$140,10,IF('Indicator Data'!AA130&lt;X$139,0,10-(X$140-'Indicator Data'!AA130)/(X$140-X$139)*10)),1))</f>
        <v>3.8</v>
      </c>
      <c r="Y128" s="12">
        <f>IF('Indicator Data'!AF130="No data","x",ROUND(IF('Indicator Data'!AF130&gt;Y$140,10,IF('Indicator Data'!AF130&lt;Y$139,0,10-(Y$140-'Indicator Data'!AF130)/(Y$140-Y$139)*10)),1))</f>
        <v>4.9000000000000004</v>
      </c>
      <c r="Z128" s="129">
        <f>IF('Indicator Data'!AC130="No data","x",'Indicator Data'!AC130/'Indicator Data'!$BB130*100000)</f>
        <v>1.4553413939842008</v>
      </c>
      <c r="AA128" s="127">
        <f t="shared" si="47"/>
        <v>5.8</v>
      </c>
      <c r="AB128" s="129">
        <f>IF('Indicator Data'!AD130="No data","x",'Indicator Data'!AD130/'Indicator Data'!$BB130*100000)</f>
        <v>0.29106827879684016</v>
      </c>
      <c r="AC128" s="127">
        <f t="shared" si="48"/>
        <v>4.9000000000000004</v>
      </c>
      <c r="AD128" s="52">
        <f t="shared" si="49"/>
        <v>4.2</v>
      </c>
      <c r="AE128" s="12">
        <f>IF('Indicator Data'!V130="No data","x",ROUND(IF('Indicator Data'!V130&gt;AE$140,10,IF('Indicator Data'!V130&lt;AE$139,0,10-(AE$140-'Indicator Data'!V130)/(AE$140-AE$139)*10)),1))</f>
        <v>10</v>
      </c>
      <c r="AF128" s="12">
        <f>IF('Indicator Data'!W130="No data","x",ROUND(IF('Indicator Data'!W130&gt;AF$140,10,IF('Indicator Data'!W130&lt;AF$139,0,10-(AF$140-'Indicator Data'!W130)/(AF$140-AF$139)*10)),1))</f>
        <v>3.2</v>
      </c>
      <c r="AG128" s="52">
        <f t="shared" si="50"/>
        <v>6.6</v>
      </c>
      <c r="AH128" s="12">
        <f>IF('Indicator Data'!AP130="No data","x",ROUND(IF('Indicator Data'!AP130&gt;AH$140,10,IF('Indicator Data'!AP130&lt;AH$139,0,10-(AH$140-'Indicator Data'!AP130)/(AH$140-AH$139)*10)),1))</f>
        <v>3.6</v>
      </c>
      <c r="AI128" s="12">
        <f>IF('Indicator Data'!AQ130="No data","x",ROUND(IF('Indicator Data'!AQ130&gt;AI$140,10,IF('Indicator Data'!AQ130&lt;AI$139,0,10-(AI$140-'Indicator Data'!AQ130)/(AI$140-AI$139)*10)),1))</f>
        <v>0.6</v>
      </c>
      <c r="AJ128" s="52">
        <f t="shared" si="51"/>
        <v>2.1</v>
      </c>
      <c r="AK128" s="35">
        <f>'Indicator Data'!AK130+'Indicator Data'!AJ130*0.5+'Indicator Data'!AI130*0.25</f>
        <v>0</v>
      </c>
      <c r="AL128" s="42">
        <f>AK128/'Indicator Data'!BB130</f>
        <v>0</v>
      </c>
      <c r="AM128" s="52">
        <f t="shared" si="52"/>
        <v>0</v>
      </c>
      <c r="AN128" s="42">
        <f>IF('Indicator Data'!AL130="No data","x",'Indicator Data'!AL130/'Indicator Data'!BB130)</f>
        <v>4.0577101076370498E-2</v>
      </c>
      <c r="AO128" s="12">
        <f t="shared" si="53"/>
        <v>2</v>
      </c>
      <c r="AP128" s="52">
        <f t="shared" si="54"/>
        <v>2</v>
      </c>
      <c r="AQ128" s="36">
        <f t="shared" si="36"/>
        <v>3.3</v>
      </c>
      <c r="AR128" s="55">
        <f t="shared" si="55"/>
        <v>2.6</v>
      </c>
      <c r="AU128" s="11">
        <v>3.1</v>
      </c>
    </row>
    <row r="129" spans="1:47" s="11" customFormat="1" x14ac:dyDescent="0.25">
      <c r="A129" s="11" t="s">
        <v>444</v>
      </c>
      <c r="B129" s="30" t="s">
        <v>4</v>
      </c>
      <c r="C129" s="30" t="s">
        <v>573</v>
      </c>
      <c r="D129" s="12">
        <f>ROUND(IF('Indicator Data'!O131="No data",IF((0.1284*LN('Indicator Data'!BA131)-0.4735)&gt;D$140,0,IF((0.1284*LN('Indicator Data'!BA131)-0.4735)&lt;D$139,10,(D$140-(0.1284*LN('Indicator Data'!BA131)-0.4735))/(D$140-D$139)*10)),IF('Indicator Data'!O131&gt;D$140,0,IF('Indicator Data'!O131&lt;D$139,10,(D$140-'Indicator Data'!O131)/(D$140-D$139)*10))),1)</f>
        <v>8.4</v>
      </c>
      <c r="E129" s="12">
        <f>IF('Indicator Data'!P131="No data","x",ROUND(IF('Indicator Data'!P131&gt;E$140,10,IF('Indicator Data'!P131&lt;E$139,0,10-(E$140-'Indicator Data'!P131)/(E$140-E$139)*10)),1))</f>
        <v>9.5</v>
      </c>
      <c r="F129" s="52">
        <f t="shared" si="38"/>
        <v>9</v>
      </c>
      <c r="G129" s="12">
        <f>IF('Indicator Data'!AG131="No data","x",ROUND(IF('Indicator Data'!AG131&gt;G$140,10,IF('Indicator Data'!AG131&lt;G$139,0,10-(G$140-'Indicator Data'!AG131)/(G$140-G$139)*10)),1))</f>
        <v>9.4</v>
      </c>
      <c r="H129" s="12">
        <f>IF('Indicator Data'!AH131="No data","x",ROUND(IF('Indicator Data'!AH131&gt;H$140,10,IF('Indicator Data'!AH131&lt;H$139,0,10-(H$140-'Indicator Data'!AH131)/(H$140-H$139)*10)),1))</f>
        <v>0</v>
      </c>
      <c r="I129" s="52">
        <f t="shared" si="39"/>
        <v>4.7</v>
      </c>
      <c r="J129" s="35">
        <f>SUM('Indicator Data'!R131,SUM('Indicator Data'!S131:T131)*1000000)</f>
        <v>2319057414</v>
      </c>
      <c r="K129" s="35">
        <f>J129/'Indicator Data'!BD131</f>
        <v>157.69231570566382</v>
      </c>
      <c r="L129" s="12">
        <f t="shared" si="40"/>
        <v>3.2</v>
      </c>
      <c r="M129" s="12">
        <f>IF('Indicator Data'!U131="No data","x",ROUND(IF('Indicator Data'!U131&gt;M$140,10,IF('Indicator Data'!U131&lt;M$139,0,10-(M$140-'Indicator Data'!U131)/(M$140-M$139)*10)),1))</f>
        <v>4.4000000000000004</v>
      </c>
      <c r="N129" s="125">
        <f>'Indicator Data'!Q131/'Indicator Data'!BD131*1000000</f>
        <v>0</v>
      </c>
      <c r="O129" s="12">
        <f t="shared" si="41"/>
        <v>0</v>
      </c>
      <c r="P129" s="52">
        <f t="shared" si="42"/>
        <v>2.5</v>
      </c>
      <c r="Q129" s="45">
        <f t="shared" si="43"/>
        <v>6.3</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1.8</v>
      </c>
      <c r="X129" s="12">
        <f>IF('Indicator Data'!AA131="No data","x",ROUND(IF('Indicator Data'!AA131&gt;X$140,10,IF('Indicator Data'!AA131&lt;X$139,0,10-(X$140-'Indicator Data'!AA131)/(X$140-X$139)*10)),1))</f>
        <v>3.8</v>
      </c>
      <c r="Y129" s="12">
        <f>IF('Indicator Data'!AF131="No data","x",ROUND(IF('Indicator Data'!AF131&gt;Y$140,10,IF('Indicator Data'!AF131&lt;Y$139,0,10-(Y$140-'Indicator Data'!AF131)/(Y$140-Y$139)*10)),1))</f>
        <v>4.9000000000000004</v>
      </c>
      <c r="Z129" s="129">
        <f>IF('Indicator Data'!AC131="No data","x",'Indicator Data'!AC131/'Indicator Data'!$BB131*100000)</f>
        <v>0</v>
      </c>
      <c r="AA129" s="127">
        <f t="shared" si="47"/>
        <v>0</v>
      </c>
      <c r="AB129" s="129">
        <f>IF('Indicator Data'!AD131="No data","x",'Indicator Data'!AD131/'Indicator Data'!$BB131*100000)</f>
        <v>0</v>
      </c>
      <c r="AC129" s="127">
        <f t="shared" si="48"/>
        <v>0</v>
      </c>
      <c r="AD129" s="52">
        <f t="shared" si="49"/>
        <v>2.1</v>
      </c>
      <c r="AE129" s="12">
        <f>IF('Indicator Data'!V131="No data","x",ROUND(IF('Indicator Data'!V131&gt;AE$140,10,IF('Indicator Data'!V131&lt;AE$139,0,10-(AE$140-'Indicator Data'!V131)/(AE$140-AE$139)*10)),1))</f>
        <v>10</v>
      </c>
      <c r="AF129" s="12">
        <f>IF('Indicator Data'!W131="No data","x",ROUND(IF('Indicator Data'!W131&gt;AF$140,10,IF('Indicator Data'!W131&lt;AF$139,0,10-(AF$140-'Indicator Data'!W131)/(AF$140-AF$139)*10)),1))</f>
        <v>4.9000000000000004</v>
      </c>
      <c r="AG129" s="52">
        <f t="shared" si="50"/>
        <v>7.5</v>
      </c>
      <c r="AH129" s="12">
        <f>IF('Indicator Data'!AP131="No data","x",ROUND(IF('Indicator Data'!AP131&gt;AH$140,10,IF('Indicator Data'!AP131&lt;AH$139,0,10-(AH$140-'Indicator Data'!AP131)/(AH$140-AH$139)*10)),1))</f>
        <v>0.5</v>
      </c>
      <c r="AI129" s="12">
        <f>IF('Indicator Data'!AQ131="No data","x",ROUND(IF('Indicator Data'!AQ131&gt;AI$140,10,IF('Indicator Data'!AQ131&lt;AI$139,0,10-(AI$140-'Indicator Data'!AQ131)/(AI$140-AI$139)*10)),1))</f>
        <v>0</v>
      </c>
      <c r="AJ129" s="52">
        <f t="shared" si="51"/>
        <v>0.3</v>
      </c>
      <c r="AK129" s="35">
        <f>'Indicator Data'!AK131+'Indicator Data'!AJ131*0.5+'Indicator Data'!AI131*0.25</f>
        <v>0</v>
      </c>
      <c r="AL129" s="42">
        <f>AK129/'Indicator Data'!BB131</f>
        <v>0</v>
      </c>
      <c r="AM129" s="52">
        <f t="shared" si="52"/>
        <v>0</v>
      </c>
      <c r="AN129" s="42">
        <f>IF('Indicator Data'!AL131="No data","x",'Indicator Data'!AL131/'Indicator Data'!BB131)</f>
        <v>1.6866794839482682E-2</v>
      </c>
      <c r="AO129" s="12">
        <f t="shared" si="53"/>
        <v>0.8</v>
      </c>
      <c r="AP129" s="52">
        <f t="shared" si="54"/>
        <v>0.8</v>
      </c>
      <c r="AQ129" s="36">
        <f t="shared" si="36"/>
        <v>2.8</v>
      </c>
      <c r="AR129" s="55">
        <f t="shared" si="55"/>
        <v>1.5</v>
      </c>
      <c r="AU129" s="11">
        <v>3.3</v>
      </c>
    </row>
    <row r="130" spans="1:47" s="11" customFormat="1" x14ac:dyDescent="0.25">
      <c r="A130" s="11" t="s">
        <v>442</v>
      </c>
      <c r="B130" s="30" t="s">
        <v>4</v>
      </c>
      <c r="C130" s="30" t="s">
        <v>571</v>
      </c>
      <c r="D130" s="12">
        <f>ROUND(IF('Indicator Data'!O132="No data",IF((0.1284*LN('Indicator Data'!BA132)-0.4735)&gt;D$140,0,IF((0.1284*LN('Indicator Data'!BA132)-0.4735)&lt;D$139,10,(D$140-(0.1284*LN('Indicator Data'!BA132)-0.4735))/(D$140-D$139)*10)),IF('Indicator Data'!O132&gt;D$140,0,IF('Indicator Data'!O132&lt;D$139,10,(D$140-'Indicator Data'!O132)/(D$140-D$139)*10))),1)</f>
        <v>8.4</v>
      </c>
      <c r="E130" s="12">
        <f>IF('Indicator Data'!P132="No data","x",ROUND(IF('Indicator Data'!P132&gt;E$140,10,IF('Indicator Data'!P132&lt;E$139,0,10-(E$140-'Indicator Data'!P132)/(E$140-E$139)*10)),1))</f>
        <v>7.5</v>
      </c>
      <c r="F130" s="52">
        <f t="shared" si="38"/>
        <v>8</v>
      </c>
      <c r="G130" s="12">
        <f>IF('Indicator Data'!AG132="No data","x",ROUND(IF('Indicator Data'!AG132&gt;G$140,10,IF('Indicator Data'!AG132&lt;G$139,0,10-(G$140-'Indicator Data'!AG132)/(G$140-G$139)*10)),1))</f>
        <v>9.4</v>
      </c>
      <c r="H130" s="12">
        <f>IF('Indicator Data'!AH132="No data","x",ROUND(IF('Indicator Data'!AH132&gt;H$140,10,IF('Indicator Data'!AH132&lt;H$139,0,10-(H$140-'Indicator Data'!AH132)/(H$140-H$139)*10)),1))</f>
        <v>6.5</v>
      </c>
      <c r="I130" s="52">
        <f t="shared" si="39"/>
        <v>8</v>
      </c>
      <c r="J130" s="35">
        <f>SUM('Indicator Data'!R132,SUM('Indicator Data'!S132:T132)*1000000)</f>
        <v>2319057414</v>
      </c>
      <c r="K130" s="35">
        <f>J130/'Indicator Data'!BD132</f>
        <v>157.69231570566382</v>
      </c>
      <c r="L130" s="12">
        <f t="shared" si="40"/>
        <v>3.2</v>
      </c>
      <c r="M130" s="12">
        <f>IF('Indicator Data'!U132="No data","x",ROUND(IF('Indicator Data'!U132&gt;M$140,10,IF('Indicator Data'!U132&lt;M$139,0,10-(M$140-'Indicator Data'!U132)/(M$140-M$139)*10)),1))</f>
        <v>4.4000000000000004</v>
      </c>
      <c r="N130" s="125">
        <f>'Indicator Data'!Q132/'Indicator Data'!BD132*1000000</f>
        <v>0</v>
      </c>
      <c r="O130" s="12">
        <f t="shared" si="41"/>
        <v>0</v>
      </c>
      <c r="P130" s="52">
        <f t="shared" si="42"/>
        <v>2.5</v>
      </c>
      <c r="Q130" s="45">
        <f t="shared" si="43"/>
        <v>6.6</v>
      </c>
      <c r="R130" s="35">
        <f>IF(AND('Indicator Data'!AM132="No data",'Indicator Data'!AN132="No data"),0,SUM('Indicator Data'!AM132:AO132))</f>
        <v>43966</v>
      </c>
      <c r="S130" s="12">
        <f t="shared" si="44"/>
        <v>5.5</v>
      </c>
      <c r="T130" s="41">
        <f>R130/'Indicator Data'!$BB132</f>
        <v>5.5658941814213631E-2</v>
      </c>
      <c r="U130" s="12">
        <f t="shared" si="45"/>
        <v>8.6</v>
      </c>
      <c r="V130" s="13">
        <f t="shared" si="46"/>
        <v>7.1</v>
      </c>
      <c r="W130" s="12">
        <f>IF('Indicator Data'!AB132="No data","x",ROUND(IF('Indicator Data'!AB132&gt;W$140,10,IF('Indicator Data'!AB132&lt;W$139,0,10-(W$140-'Indicator Data'!AB132)/(W$140-W$139)*10)),1))</f>
        <v>5.8</v>
      </c>
      <c r="X130" s="12">
        <f>IF('Indicator Data'!AA132="No data","x",ROUND(IF('Indicator Data'!AA132&gt;X$140,10,IF('Indicator Data'!AA132&lt;X$139,0,10-(X$140-'Indicator Data'!AA132)/(X$140-X$139)*10)),1))</f>
        <v>3.8</v>
      </c>
      <c r="Y130" s="12">
        <f>IF('Indicator Data'!AF132="No data","x",ROUND(IF('Indicator Data'!AF132&gt;Y$140,10,IF('Indicator Data'!AF132&lt;Y$139,0,10-(Y$140-'Indicator Data'!AF132)/(Y$140-Y$139)*10)),1))</f>
        <v>4.9000000000000004</v>
      </c>
      <c r="Z130" s="129">
        <f>IF('Indicator Data'!AC132="No data","x",'Indicator Data'!AC132/'Indicator Data'!$BB132*100000)</f>
        <v>0</v>
      </c>
      <c r="AA130" s="127">
        <f t="shared" si="47"/>
        <v>0</v>
      </c>
      <c r="AB130" s="129">
        <f>IF('Indicator Data'!AD132="No data","x",'Indicator Data'!AD132/'Indicator Data'!$BB132*100000)</f>
        <v>0</v>
      </c>
      <c r="AC130" s="127">
        <f t="shared" si="48"/>
        <v>0</v>
      </c>
      <c r="AD130" s="52">
        <f t="shared" si="49"/>
        <v>2.9</v>
      </c>
      <c r="AE130" s="12">
        <f>IF('Indicator Data'!V132="No data","x",ROUND(IF('Indicator Data'!V132&gt;AE$140,10,IF('Indicator Data'!V132&lt;AE$139,0,10-(AE$140-'Indicator Data'!V132)/(AE$140-AE$139)*10)),1))</f>
        <v>10</v>
      </c>
      <c r="AF130" s="12">
        <f>IF('Indicator Data'!W132="No data","x",ROUND(IF('Indicator Data'!W132&gt;AF$140,10,IF('Indicator Data'!W132&lt;AF$139,0,10-(AF$140-'Indicator Data'!W132)/(AF$140-AF$139)*10)),1))</f>
        <v>2.8</v>
      </c>
      <c r="AG130" s="52">
        <f t="shared" si="50"/>
        <v>6.4</v>
      </c>
      <c r="AH130" s="12">
        <f>IF('Indicator Data'!AP132="No data","x",ROUND(IF('Indicator Data'!AP132&gt;AH$140,10,IF('Indicator Data'!AP132&lt;AH$139,0,10-(AH$140-'Indicator Data'!AP132)/(AH$140-AH$139)*10)),1))</f>
        <v>1.9</v>
      </c>
      <c r="AI130" s="12">
        <f>IF('Indicator Data'!AQ132="No data","x",ROUND(IF('Indicator Data'!AQ132&gt;AI$140,10,IF('Indicator Data'!AQ132&lt;AI$139,0,10-(AI$140-'Indicator Data'!AQ132)/(AI$140-AI$139)*10)),1))</f>
        <v>0</v>
      </c>
      <c r="AJ130" s="52">
        <f t="shared" si="51"/>
        <v>1</v>
      </c>
      <c r="AK130" s="35">
        <f>'Indicator Data'!AK132+'Indicator Data'!AJ132*0.5+'Indicator Data'!AI132*0.25</f>
        <v>0</v>
      </c>
      <c r="AL130" s="42">
        <f>AK130/'Indicator Data'!BB132</f>
        <v>0</v>
      </c>
      <c r="AM130" s="52">
        <f t="shared" si="52"/>
        <v>0</v>
      </c>
      <c r="AN130" s="42">
        <f>IF('Indicator Data'!AL132="No data","x",'Indicator Data'!AL132/'Indicator Data'!BB132)</f>
        <v>2.8149795295207856E-2</v>
      </c>
      <c r="AO130" s="12">
        <f t="shared" si="53"/>
        <v>1.4</v>
      </c>
      <c r="AP130" s="52">
        <f t="shared" si="54"/>
        <v>1.4</v>
      </c>
      <c r="AQ130" s="36">
        <f t="shared" si="36"/>
        <v>2.7</v>
      </c>
      <c r="AR130" s="55">
        <f t="shared" si="55"/>
        <v>5.3</v>
      </c>
      <c r="AU130" s="11">
        <v>2.9</v>
      </c>
    </row>
    <row r="131" spans="1:47" s="11" customFormat="1" x14ac:dyDescent="0.25">
      <c r="A131" s="11" t="s">
        <v>446</v>
      </c>
      <c r="B131" s="30" t="s">
        <v>4</v>
      </c>
      <c r="C131" s="30" t="s">
        <v>575</v>
      </c>
      <c r="D131" s="12">
        <f>ROUND(IF('Indicator Data'!O133="No data",IF((0.1284*LN('Indicator Data'!BA133)-0.4735)&gt;D$140,0,IF((0.1284*LN('Indicator Data'!BA133)-0.4735)&lt;D$139,10,(D$140-(0.1284*LN('Indicator Data'!BA133)-0.4735))/(D$140-D$139)*10)),IF('Indicator Data'!O133&gt;D$140,0,IF('Indicator Data'!O133&lt;D$139,10,(D$140-'Indicator Data'!O133)/(D$140-D$139)*10))),1)</f>
        <v>8.4</v>
      </c>
      <c r="E131" s="12">
        <f>IF('Indicator Data'!P133="No data","x",ROUND(IF('Indicator Data'!P133&gt;E$140,10,IF('Indicator Data'!P133&lt;E$139,0,10-(E$140-'Indicator Data'!P133)/(E$140-E$139)*10)),1))</f>
        <v>10</v>
      </c>
      <c r="F131" s="52">
        <f t="shared" si="38"/>
        <v>9.4</v>
      </c>
      <c r="G131" s="12">
        <f>IF('Indicator Data'!AG133="No data","x",ROUND(IF('Indicator Data'!AG133&gt;G$140,10,IF('Indicator Data'!AG133&lt;G$139,0,10-(G$140-'Indicator Data'!AG133)/(G$140-G$139)*10)),1))</f>
        <v>9.4</v>
      </c>
      <c r="H131" s="12">
        <f>IF('Indicator Data'!AH133="No data","x",ROUND(IF('Indicator Data'!AH133&gt;H$140,10,IF('Indicator Data'!AH133&lt;H$139,0,10-(H$140-'Indicator Data'!AH133)/(H$140-H$139)*10)),1))</f>
        <v>0</v>
      </c>
      <c r="I131" s="52">
        <f t="shared" si="39"/>
        <v>4.7</v>
      </c>
      <c r="J131" s="35">
        <f>SUM('Indicator Data'!R133,SUM('Indicator Data'!S133:T133)*1000000)</f>
        <v>2319057414</v>
      </c>
      <c r="K131" s="35">
        <f>J131/'Indicator Data'!BD133</f>
        <v>157.69231570566382</v>
      </c>
      <c r="L131" s="12">
        <f t="shared" si="40"/>
        <v>3.2</v>
      </c>
      <c r="M131" s="12">
        <f>IF('Indicator Data'!U133="No data","x",ROUND(IF('Indicator Data'!U133&gt;M$140,10,IF('Indicator Data'!U133&lt;M$139,0,10-(M$140-'Indicator Data'!U133)/(M$140-M$139)*10)),1))</f>
        <v>4.4000000000000004</v>
      </c>
      <c r="N131" s="125">
        <f>'Indicator Data'!Q133/'Indicator Data'!BD133*1000000</f>
        <v>0</v>
      </c>
      <c r="O131" s="12">
        <f t="shared" si="41"/>
        <v>0</v>
      </c>
      <c r="P131" s="52">
        <f t="shared" si="42"/>
        <v>2.5</v>
      </c>
      <c r="Q131" s="45">
        <f t="shared" si="43"/>
        <v>6.5</v>
      </c>
      <c r="R131" s="35">
        <f>IF(AND('Indicator Data'!AM133="No data",'Indicator Data'!AN133="No data"),0,SUM('Indicator Data'!AM133:AO133))</f>
        <v>131187</v>
      </c>
      <c r="S131" s="12">
        <f t="shared" si="44"/>
        <v>7.1</v>
      </c>
      <c r="T131" s="41">
        <f>R131/'Indicator Data'!$BB133</f>
        <v>0.13619432038320906</v>
      </c>
      <c r="U131" s="12">
        <f t="shared" si="45"/>
        <v>10</v>
      </c>
      <c r="V131" s="13">
        <f t="shared" si="46"/>
        <v>8.6</v>
      </c>
      <c r="W131" s="12">
        <f>IF('Indicator Data'!AB133="No data","x",ROUND(IF('Indicator Data'!AB133&gt;W$140,10,IF('Indicator Data'!AB133&lt;W$139,0,10-(W$140-'Indicator Data'!AB133)/(W$140-W$139)*10)),1))</f>
        <v>1.4</v>
      </c>
      <c r="X131" s="12">
        <f>IF('Indicator Data'!AA133="No data","x",ROUND(IF('Indicator Data'!AA133&gt;X$140,10,IF('Indicator Data'!AA133&lt;X$139,0,10-(X$140-'Indicator Data'!AA133)/(X$140-X$139)*10)),1))</f>
        <v>3.8</v>
      </c>
      <c r="Y131" s="12">
        <f>IF('Indicator Data'!AF133="No data","x",ROUND(IF('Indicator Data'!AF133&gt;Y$140,10,IF('Indicator Data'!AF133&lt;Y$139,0,10-(Y$140-'Indicator Data'!AF133)/(Y$140-Y$139)*10)),1))</f>
        <v>4.9000000000000004</v>
      </c>
      <c r="Z131" s="129">
        <f>IF('Indicator Data'!AC133="No data","x",'Indicator Data'!AC133/'Indicator Data'!$BB133*100000)</f>
        <v>0</v>
      </c>
      <c r="AA131" s="127">
        <f t="shared" si="47"/>
        <v>0</v>
      </c>
      <c r="AB131" s="129">
        <f>IF('Indicator Data'!AD133="No data","x",'Indicator Data'!AD133/'Indicator Data'!$BB133*100000)</f>
        <v>0</v>
      </c>
      <c r="AC131" s="127">
        <f t="shared" si="48"/>
        <v>0</v>
      </c>
      <c r="AD131" s="52">
        <f t="shared" si="49"/>
        <v>2</v>
      </c>
      <c r="AE131" s="12">
        <f>IF('Indicator Data'!V133="No data","x",ROUND(IF('Indicator Data'!V133&gt;AE$140,10,IF('Indicator Data'!V133&lt;AE$139,0,10-(AE$140-'Indicator Data'!V133)/(AE$140-AE$139)*10)),1))</f>
        <v>7.6</v>
      </c>
      <c r="AF131" s="12">
        <f>IF('Indicator Data'!W133="No data","x",ROUND(IF('Indicator Data'!W133&gt;AF$140,10,IF('Indicator Data'!W133&lt;AF$139,0,10-(AF$140-'Indicator Data'!W133)/(AF$140-AF$139)*10)),1))</f>
        <v>7.8</v>
      </c>
      <c r="AG131" s="52">
        <f t="shared" si="50"/>
        <v>7.7</v>
      </c>
      <c r="AH131" s="12">
        <f>IF('Indicator Data'!AP133="No data","x",ROUND(IF('Indicator Data'!AP133&gt;AH$140,10,IF('Indicator Data'!AP133&lt;AH$139,0,10-(AH$140-'Indicator Data'!AP133)/(AH$140-AH$139)*10)),1))</f>
        <v>10</v>
      </c>
      <c r="AI131" s="12">
        <f>IF('Indicator Data'!AQ133="No data","x",ROUND(IF('Indicator Data'!AQ133&gt;AI$140,10,IF('Indicator Data'!AQ133&lt;AI$139,0,10-(AI$140-'Indicator Data'!AQ133)/(AI$140-AI$139)*10)),1))</f>
        <v>4.7</v>
      </c>
      <c r="AJ131" s="52">
        <f t="shared" si="51"/>
        <v>7.4</v>
      </c>
      <c r="AK131" s="35">
        <f>'Indicator Data'!AK133+'Indicator Data'!AJ133*0.5+'Indicator Data'!AI133*0.25</f>
        <v>485.35493340479292</v>
      </c>
      <c r="AL131" s="42">
        <f>AK131/'Indicator Data'!BB133</f>
        <v>5.0388060783235732E-4</v>
      </c>
      <c r="AM131" s="52">
        <f t="shared" si="52"/>
        <v>0.1</v>
      </c>
      <c r="AN131" s="42">
        <f>IF('Indicator Data'!AL133="No data","x",'Indicator Data'!AL133/'Indicator Data'!BB133)</f>
        <v>1.5492476386838505E-2</v>
      </c>
      <c r="AO131" s="12">
        <f t="shared" si="53"/>
        <v>0.8</v>
      </c>
      <c r="AP131" s="52">
        <f t="shared" si="54"/>
        <v>0.8</v>
      </c>
      <c r="AQ131" s="36">
        <f t="shared" si="36"/>
        <v>4.5</v>
      </c>
      <c r="AR131" s="55">
        <f t="shared" si="55"/>
        <v>7</v>
      </c>
      <c r="AU131" s="11">
        <v>6</v>
      </c>
    </row>
    <row r="132" spans="1:47" s="11" customFormat="1" x14ac:dyDescent="0.25">
      <c r="A132" s="11" t="s">
        <v>447</v>
      </c>
      <c r="B132" s="30" t="s">
        <v>4</v>
      </c>
      <c r="C132" s="30" t="s">
        <v>576</v>
      </c>
      <c r="D132" s="12">
        <f>ROUND(IF('Indicator Data'!O134="No data",IF((0.1284*LN('Indicator Data'!BA134)-0.4735)&gt;D$140,0,IF((0.1284*LN('Indicator Data'!BA134)-0.4735)&lt;D$139,10,(D$140-(0.1284*LN('Indicator Data'!BA134)-0.4735))/(D$140-D$139)*10)),IF('Indicator Data'!O134&gt;D$140,0,IF('Indicator Data'!O134&lt;D$139,10,(D$140-'Indicator Data'!O134)/(D$140-D$139)*10))),1)</f>
        <v>8.4</v>
      </c>
      <c r="E132" s="12">
        <f>IF('Indicator Data'!P134="No data","x",ROUND(IF('Indicator Data'!P134&gt;E$140,10,IF('Indicator Data'!P134&lt;E$139,0,10-(E$140-'Indicator Data'!P134)/(E$140-E$139)*10)),1))</f>
        <v>10</v>
      </c>
      <c r="F132" s="52">
        <f t="shared" si="38"/>
        <v>9.4</v>
      </c>
      <c r="G132" s="12">
        <f>IF('Indicator Data'!AG134="No data","x",ROUND(IF('Indicator Data'!AG134&gt;G$140,10,IF('Indicator Data'!AG134&lt;G$139,0,10-(G$140-'Indicator Data'!AG134)/(G$140-G$139)*10)),1))</f>
        <v>9.4</v>
      </c>
      <c r="H132" s="12">
        <f>IF('Indicator Data'!AH134="No data","x",ROUND(IF('Indicator Data'!AH134&gt;H$140,10,IF('Indicator Data'!AH134&lt;H$139,0,10-(H$140-'Indicator Data'!AH134)/(H$140-H$139)*10)),1))</f>
        <v>0</v>
      </c>
      <c r="I132" s="52">
        <f t="shared" si="39"/>
        <v>4.7</v>
      </c>
      <c r="J132" s="35">
        <f>SUM('Indicator Data'!R134,SUM('Indicator Data'!S134:T134)*1000000)</f>
        <v>2319057414</v>
      </c>
      <c r="K132" s="35">
        <f>J132/'Indicator Data'!BD134</f>
        <v>157.69231570566382</v>
      </c>
      <c r="L132" s="12">
        <f t="shared" si="40"/>
        <v>3.2</v>
      </c>
      <c r="M132" s="12">
        <f>IF('Indicator Data'!U134="No data","x",ROUND(IF('Indicator Data'!U134&gt;M$140,10,IF('Indicator Data'!U134&lt;M$139,0,10-(M$140-'Indicator Data'!U134)/(M$140-M$139)*10)),1))</f>
        <v>4.4000000000000004</v>
      </c>
      <c r="N132" s="125">
        <f>'Indicator Data'!Q134/'Indicator Data'!BD134*1000000</f>
        <v>0</v>
      </c>
      <c r="O132" s="12">
        <f t="shared" si="41"/>
        <v>0</v>
      </c>
      <c r="P132" s="52">
        <f t="shared" si="42"/>
        <v>2.5</v>
      </c>
      <c r="Q132" s="45">
        <f t="shared" si="43"/>
        <v>6.5</v>
      </c>
      <c r="R132" s="35">
        <f>IF(AND('Indicator Data'!AM134="No data",'Indicator Data'!AN134="No data"),0,SUM('Indicator Data'!AM134:AO134))</f>
        <v>9909</v>
      </c>
      <c r="S132" s="12">
        <f t="shared" si="44"/>
        <v>3.3</v>
      </c>
      <c r="T132" s="41">
        <f>R132/'Indicator Data'!$BB134</f>
        <v>2.4449039211235358E-2</v>
      </c>
      <c r="U132" s="12">
        <f t="shared" si="45"/>
        <v>7</v>
      </c>
      <c r="V132" s="13">
        <f t="shared" si="46"/>
        <v>5.2</v>
      </c>
      <c r="W132" s="12">
        <f>IF('Indicator Data'!AB134="No data","x",ROUND(IF('Indicator Data'!AB134&gt;W$140,10,IF('Indicator Data'!AB134&lt;W$139,0,10-(W$140-'Indicator Data'!AB134)/(W$140-W$139)*10)),1))</f>
        <v>1.8</v>
      </c>
      <c r="X132" s="12">
        <f>IF('Indicator Data'!AA134="No data","x",ROUND(IF('Indicator Data'!AA134&gt;X$140,10,IF('Indicator Data'!AA134&lt;X$139,0,10-(X$140-'Indicator Data'!AA134)/(X$140-X$139)*10)),1))</f>
        <v>3.8</v>
      </c>
      <c r="Y132" s="12">
        <f>IF('Indicator Data'!AF134="No data","x",ROUND(IF('Indicator Data'!AF134&gt;Y$140,10,IF('Indicator Data'!AF134&lt;Y$139,0,10-(Y$140-'Indicator Data'!AF134)/(Y$140-Y$139)*10)),1))</f>
        <v>4.9000000000000004</v>
      </c>
      <c r="Z132" s="129">
        <f>IF('Indicator Data'!AC134="No data","x",'Indicator Data'!AC134/'Indicator Data'!$BB134*100000)</f>
        <v>0</v>
      </c>
      <c r="AA132" s="127">
        <f t="shared" si="47"/>
        <v>0</v>
      </c>
      <c r="AB132" s="129">
        <f>IF('Indicator Data'!AD134="No data","x",'Indicator Data'!AD134/'Indicator Data'!$BB134*100000)</f>
        <v>0.24673568686280509</v>
      </c>
      <c r="AC132" s="127">
        <f t="shared" si="48"/>
        <v>4.5999999999999996</v>
      </c>
      <c r="AD132" s="52">
        <f t="shared" si="49"/>
        <v>3</v>
      </c>
      <c r="AE132" s="12">
        <f>IF('Indicator Data'!V134="No data","x",ROUND(IF('Indicator Data'!V134&gt;AE$140,10,IF('Indicator Data'!V134&lt;AE$139,0,10-(AE$140-'Indicator Data'!V134)/(AE$140-AE$139)*10)),1))</f>
        <v>10</v>
      </c>
      <c r="AF132" s="12">
        <f>IF('Indicator Data'!W134="No data","x",ROUND(IF('Indicator Data'!W134&gt;AF$140,10,IF('Indicator Data'!W134&lt;AF$139,0,10-(AF$140-'Indicator Data'!W134)/(AF$140-AF$139)*10)),1))</f>
        <v>5.3</v>
      </c>
      <c r="AG132" s="52">
        <f t="shared" si="50"/>
        <v>7.7</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5.2</v>
      </c>
      <c r="AJ132" s="52">
        <f t="shared" si="51"/>
        <v>7.6</v>
      </c>
      <c r="AK132" s="35">
        <f>'Indicator Data'!AK134+'Indicator Data'!AJ134*0.5+'Indicator Data'!AI134*0.25</f>
        <v>348.71865135151825</v>
      </c>
      <c r="AL132" s="42">
        <f>AK132/'Indicator Data'!BB134</f>
        <v>8.6041335963087909E-4</v>
      </c>
      <c r="AM132" s="52">
        <f t="shared" si="52"/>
        <v>0.1</v>
      </c>
      <c r="AN132" s="42">
        <f>IF('Indicator Data'!AL134="No data","x",'Indicator Data'!AL134/'Indicator Data'!BB134)</f>
        <v>1.9676554188091548E-2</v>
      </c>
      <c r="AO132" s="12">
        <f t="shared" si="53"/>
        <v>1</v>
      </c>
      <c r="AP132" s="52">
        <f t="shared" si="54"/>
        <v>1</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4.7</v>
      </c>
      <c r="AR132" s="55">
        <f t="shared" si="55"/>
        <v>5</v>
      </c>
      <c r="AU132" s="11">
        <v>6.7</v>
      </c>
    </row>
    <row r="133" spans="1:47" s="11" customFormat="1" x14ac:dyDescent="0.25">
      <c r="A133" s="11" t="s">
        <v>448</v>
      </c>
      <c r="B133" s="30" t="s">
        <v>4</v>
      </c>
      <c r="C133" s="30" t="s">
        <v>577</v>
      </c>
      <c r="D133" s="12">
        <f>ROUND(IF('Indicator Data'!O135="No data",IF((0.1284*LN('Indicator Data'!BA135)-0.4735)&gt;D$140,0,IF((0.1284*LN('Indicator Data'!BA135)-0.4735)&lt;D$139,10,(D$140-(0.1284*LN('Indicator Data'!BA135)-0.4735))/(D$140-D$139)*10)),IF('Indicator Data'!O135&gt;D$140,0,IF('Indicator Data'!O135&lt;D$139,10,(D$140-'Indicator Data'!O135)/(D$140-D$139)*10))),1)</f>
        <v>8.4</v>
      </c>
      <c r="E133" s="12">
        <f>IF('Indicator Data'!P135="No data","x",ROUND(IF('Indicator Data'!P135&gt;E$140,10,IF('Indicator Data'!P135&lt;E$139,0,10-(E$140-'Indicator Data'!P135)/(E$140-E$139)*10)),1))</f>
        <v>10</v>
      </c>
      <c r="F133" s="52">
        <f t="shared" si="38"/>
        <v>9.4</v>
      </c>
      <c r="G133" s="12">
        <f>IF('Indicator Data'!AG135="No data","x",ROUND(IF('Indicator Data'!AG135&gt;G$140,10,IF('Indicator Data'!AG135&lt;G$139,0,10-(G$140-'Indicator Data'!AG135)/(G$140-G$139)*10)),1))</f>
        <v>9.4</v>
      </c>
      <c r="H133" s="12">
        <f>IF('Indicator Data'!AH135="No data","x",ROUND(IF('Indicator Data'!AH135&gt;H$140,10,IF('Indicator Data'!AH135&lt;H$139,0,10-(H$140-'Indicator Data'!AH135)/(H$140-H$139)*10)),1))</f>
        <v>0</v>
      </c>
      <c r="I133" s="52">
        <f t="shared" si="39"/>
        <v>4.7</v>
      </c>
      <c r="J133" s="35">
        <f>SUM('Indicator Data'!R135,SUM('Indicator Data'!S135:T135)*1000000)</f>
        <v>2319057414</v>
      </c>
      <c r="K133" s="35">
        <f>J133/'Indicator Data'!BD135</f>
        <v>157.69231570566382</v>
      </c>
      <c r="L133" s="12">
        <f t="shared" si="40"/>
        <v>3.2</v>
      </c>
      <c r="M133" s="12">
        <f>IF('Indicator Data'!U135="No data","x",ROUND(IF('Indicator Data'!U135&gt;M$140,10,IF('Indicator Data'!U135&lt;M$139,0,10-(M$140-'Indicator Data'!U135)/(M$140-M$139)*10)),1))</f>
        <v>4.4000000000000004</v>
      </c>
      <c r="N133" s="125">
        <f>'Indicator Data'!Q135/'Indicator Data'!BD135*1000000</f>
        <v>0</v>
      </c>
      <c r="O133" s="12">
        <f t="shared" si="41"/>
        <v>0</v>
      </c>
      <c r="P133" s="52">
        <f t="shared" si="42"/>
        <v>2.5</v>
      </c>
      <c r="Q133" s="45">
        <f t="shared" si="43"/>
        <v>6.5</v>
      </c>
      <c r="R133" s="35">
        <f>IF(AND('Indicator Data'!AM135="No data",'Indicator Data'!AN135="No data"),0,SUM('Indicator Data'!AM135:AO135))</f>
        <v>68933</v>
      </c>
      <c r="S133" s="12">
        <f t="shared" si="44"/>
        <v>6.1</v>
      </c>
      <c r="T133" s="41">
        <f>R133/'Indicator Data'!$BB135</f>
        <v>0.13540966861138939</v>
      </c>
      <c r="U133" s="12">
        <f t="shared" si="45"/>
        <v>10</v>
      </c>
      <c r="V133" s="13">
        <f t="shared" si="46"/>
        <v>8.1</v>
      </c>
      <c r="W133" s="12">
        <f>IF('Indicator Data'!AB135="No data","x",ROUND(IF('Indicator Data'!AB135&gt;W$140,10,IF('Indicator Data'!AB135&lt;W$139,0,10-(W$140-'Indicator Data'!AB135)/(W$140-W$139)*10)),1))</f>
        <v>0.2</v>
      </c>
      <c r="X133" s="12">
        <f>IF('Indicator Data'!AA135="No data","x",ROUND(IF('Indicator Data'!AA135&gt;X$140,10,IF('Indicator Data'!AA135&lt;X$139,0,10-(X$140-'Indicator Data'!AA135)/(X$140-X$139)*10)),1))</f>
        <v>3.8</v>
      </c>
      <c r="Y133" s="12">
        <f>IF('Indicator Data'!AF135="No data","x",ROUND(IF('Indicator Data'!AF135&gt;Y$140,10,IF('Indicator Data'!AF135&lt;Y$139,0,10-(Y$140-'Indicator Data'!AF135)/(Y$140-Y$139)*10)),1))</f>
        <v>4.9000000000000004</v>
      </c>
      <c r="Z133" s="129">
        <f>IF('Indicator Data'!AC135="No data","x",'Indicator Data'!AC135/'Indicator Data'!$BB135*100000)</f>
        <v>0</v>
      </c>
      <c r="AA133" s="127">
        <f t="shared" si="47"/>
        <v>0</v>
      </c>
      <c r="AB133" s="129">
        <f>IF('Indicator Data'!AD135="No data","x",'Indicator Data'!AD135/'Indicator Data'!$BB135*100000)</f>
        <v>0</v>
      </c>
      <c r="AC133" s="127">
        <f t="shared" si="48"/>
        <v>0</v>
      </c>
      <c r="AD133" s="52">
        <f t="shared" si="49"/>
        <v>1.8</v>
      </c>
      <c r="AE133" s="12">
        <f>IF('Indicator Data'!V135="No data","x",ROUND(IF('Indicator Data'!V135&gt;AE$140,10,IF('Indicator Data'!V135&lt;AE$139,0,10-(AE$140-'Indicator Data'!V135)/(AE$140-AE$139)*10)),1))</f>
        <v>7.8</v>
      </c>
      <c r="AF133" s="12">
        <f>IF('Indicator Data'!W135="No data","x",ROUND(IF('Indicator Data'!W135&gt;AF$140,10,IF('Indicator Data'!W135&lt;AF$139,0,10-(AF$140-'Indicator Data'!W135)/(AF$140-AF$139)*10)),1))</f>
        <v>7.9</v>
      </c>
      <c r="AG133" s="52">
        <f t="shared" si="50"/>
        <v>7.9</v>
      </c>
      <c r="AH133" s="12">
        <f>IF('Indicator Data'!AP135="No data","x",ROUND(IF('Indicator Data'!AP135&gt;AH$140,10,IF('Indicator Data'!AP135&lt;AH$139,0,10-(AH$140-'Indicator Data'!AP135)/(AH$140-AH$139)*10)),1))</f>
        <v>10</v>
      </c>
      <c r="AI133" s="12">
        <f>IF('Indicator Data'!AQ135="No data","x",ROUND(IF('Indicator Data'!AQ135&gt;AI$140,10,IF('Indicator Data'!AQ135&lt;AI$139,0,10-(AI$140-'Indicator Data'!AQ135)/(AI$140-AI$139)*10)),1))</f>
        <v>3.1</v>
      </c>
      <c r="AJ133" s="52">
        <f t="shared" si="51"/>
        <v>6.6</v>
      </c>
      <c r="AK133" s="35">
        <f>'Indicator Data'!AK135+'Indicator Data'!AJ135*0.5+'Indicator Data'!AI135*0.25</f>
        <v>438.01062898729162</v>
      </c>
      <c r="AL133" s="42">
        <f>AK133/'Indicator Data'!BB135</f>
        <v>8.6041335963087909E-4</v>
      </c>
      <c r="AM133" s="52">
        <f t="shared" si="52"/>
        <v>0.1</v>
      </c>
      <c r="AN133" s="42">
        <f>IF('Indicator Data'!AL135="No data","x",'Indicator Data'!AL135/'Indicator Data'!BB135)</f>
        <v>4.5530084271318289E-3</v>
      </c>
      <c r="AO133" s="12">
        <f t="shared" si="53"/>
        <v>0.2</v>
      </c>
      <c r="AP133" s="52">
        <f t="shared" si="54"/>
        <v>0.2</v>
      </c>
      <c r="AQ133" s="36">
        <f t="shared" si="56"/>
        <v>4.2</v>
      </c>
      <c r="AR133" s="55">
        <f t="shared" si="55"/>
        <v>6.5</v>
      </c>
      <c r="AU133" s="11">
        <v>3.9</v>
      </c>
    </row>
    <row r="134" spans="1:47" s="11" customFormat="1" x14ac:dyDescent="0.25">
      <c r="A134" s="11" t="s">
        <v>449</v>
      </c>
      <c r="B134" s="30" t="s">
        <v>4</v>
      </c>
      <c r="C134" s="30" t="s">
        <v>578</v>
      </c>
      <c r="D134" s="12">
        <f>ROUND(IF('Indicator Data'!O136="No data",IF((0.1284*LN('Indicator Data'!BA136)-0.4735)&gt;D$140,0,IF((0.1284*LN('Indicator Data'!BA136)-0.4735)&lt;D$139,10,(D$140-(0.1284*LN('Indicator Data'!BA136)-0.4735))/(D$140-D$139)*10)),IF('Indicator Data'!O136&gt;D$140,0,IF('Indicator Data'!O136&lt;D$139,10,(D$140-'Indicator Data'!O136)/(D$140-D$139)*10))),1)</f>
        <v>8.4</v>
      </c>
      <c r="E134" s="12">
        <f>IF('Indicator Data'!P136="No data","x",ROUND(IF('Indicator Data'!P136&gt;E$140,10,IF('Indicator Data'!P136&lt;E$139,0,10-(E$140-'Indicator Data'!P136)/(E$140-E$139)*10)),1))</f>
        <v>9.1</v>
      </c>
      <c r="F134" s="52">
        <f t="shared" si="38"/>
        <v>8.8000000000000007</v>
      </c>
      <c r="G134" s="12">
        <f>IF('Indicator Data'!AG136="No data","x",ROUND(IF('Indicator Data'!AG136&gt;G$140,10,IF('Indicator Data'!AG136&lt;G$139,0,10-(G$140-'Indicator Data'!AG136)/(G$140-G$139)*10)),1))</f>
        <v>9.4</v>
      </c>
      <c r="H134" s="12">
        <f>IF('Indicator Data'!AH136="No data","x",ROUND(IF('Indicator Data'!AH136&gt;H$140,10,IF('Indicator Data'!AH136&lt;H$139,0,10-(H$140-'Indicator Data'!AH136)/(H$140-H$139)*10)),1))</f>
        <v>2</v>
      </c>
      <c r="I134" s="52">
        <f t="shared" si="39"/>
        <v>5.7</v>
      </c>
      <c r="J134" s="35">
        <f>SUM('Indicator Data'!R136,SUM('Indicator Data'!S136:T136)*1000000)</f>
        <v>2319057414</v>
      </c>
      <c r="K134" s="35">
        <f>J134/'Indicator Data'!BD136</f>
        <v>157.69231570566382</v>
      </c>
      <c r="L134" s="12">
        <f t="shared" si="40"/>
        <v>3.2</v>
      </c>
      <c r="M134" s="12">
        <f>IF('Indicator Data'!U136="No data","x",ROUND(IF('Indicator Data'!U136&gt;M$140,10,IF('Indicator Data'!U136&lt;M$139,0,10-(M$140-'Indicator Data'!U136)/(M$140-M$139)*10)),1))</f>
        <v>4.4000000000000004</v>
      </c>
      <c r="N134" s="125">
        <f>'Indicator Data'!Q136/'Indicator Data'!BD136*1000000</f>
        <v>0</v>
      </c>
      <c r="O134" s="12">
        <f t="shared" si="41"/>
        <v>0</v>
      </c>
      <c r="P134" s="52">
        <f t="shared" si="42"/>
        <v>2.5</v>
      </c>
      <c r="Q134" s="45">
        <f t="shared" si="43"/>
        <v>6.5</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5</v>
      </c>
      <c r="X134" s="12">
        <f>IF('Indicator Data'!AA136="No data","x",ROUND(IF('Indicator Data'!AA136&gt;X$140,10,IF('Indicator Data'!AA136&lt;X$139,0,10-(X$140-'Indicator Data'!AA136)/(X$140-X$139)*10)),1))</f>
        <v>3.8</v>
      </c>
      <c r="Y134" s="12">
        <f>IF('Indicator Data'!AF136="No data","x",ROUND(IF('Indicator Data'!AF136&gt;Y$140,10,IF('Indicator Data'!AF136&lt;Y$139,0,10-(Y$140-'Indicator Data'!AF136)/(Y$140-Y$139)*10)),1))</f>
        <v>4.9000000000000004</v>
      </c>
      <c r="Z134" s="129">
        <f>IF('Indicator Data'!AC136="No data","x",'Indicator Data'!AC136/'Indicator Data'!$BB136*100000)</f>
        <v>0</v>
      </c>
      <c r="AA134" s="127">
        <f t="shared" si="47"/>
        <v>0</v>
      </c>
      <c r="AB134" s="129">
        <f>IF('Indicator Data'!AD136="No data","x",'Indicator Data'!AD136/'Indicator Data'!$BB136*100000)</f>
        <v>0.11187722146207867</v>
      </c>
      <c r="AC134" s="127">
        <f t="shared" si="48"/>
        <v>3.5</v>
      </c>
      <c r="AD134" s="52">
        <f t="shared" si="49"/>
        <v>3.4</v>
      </c>
      <c r="AE134" s="12">
        <f>IF('Indicator Data'!V136="No data","x",ROUND(IF('Indicator Data'!V136&gt;AE$140,10,IF('Indicator Data'!V136&lt;AE$139,0,10-(AE$140-'Indicator Data'!V136)/(AE$140-AE$139)*10)),1))</f>
        <v>10</v>
      </c>
      <c r="AF134" s="12">
        <f>IF('Indicator Data'!W136="No data","x",ROUND(IF('Indicator Data'!W136&gt;AF$140,10,IF('Indicator Data'!W136&lt;AF$139,0,10-(AF$140-'Indicator Data'!W136)/(AF$140-AF$139)*10)),1))</f>
        <v>4.8</v>
      </c>
      <c r="AG134" s="52">
        <f t="shared" si="50"/>
        <v>7.4</v>
      </c>
      <c r="AH134" s="12">
        <f>IF('Indicator Data'!AP136="No data","x",ROUND(IF('Indicator Data'!AP136&gt;AH$140,10,IF('Indicator Data'!AP136&lt;AH$139,0,10-(AH$140-'Indicator Data'!AP136)/(AH$140-AH$139)*10)),1))</f>
        <v>2.9</v>
      </c>
      <c r="AI134" s="12">
        <f>IF('Indicator Data'!AQ136="No data","x",ROUND(IF('Indicator Data'!AQ136&gt;AI$140,10,IF('Indicator Data'!AQ136&lt;AI$139,0,10-(AI$140-'Indicator Data'!AQ136)/(AI$140-AI$139)*10)),1))</f>
        <v>0</v>
      </c>
      <c r="AJ134" s="52">
        <f t="shared" si="51"/>
        <v>1.5</v>
      </c>
      <c r="AK134" s="35">
        <f>'Indicator Data'!AK136+'Indicator Data'!AJ136*0.5+'Indicator Data'!AI136*0.25</f>
        <v>0</v>
      </c>
      <c r="AL134" s="42">
        <f>AK134/'Indicator Data'!BB136</f>
        <v>0</v>
      </c>
      <c r="AM134" s="52">
        <f t="shared" si="52"/>
        <v>0</v>
      </c>
      <c r="AN134" s="42">
        <f>IF('Indicator Data'!AL136="No data","x",'Indicator Data'!AL136/'Indicator Data'!BB136)</f>
        <v>3.3201254814915919E-2</v>
      </c>
      <c r="AO134" s="12">
        <f t="shared" si="53"/>
        <v>1.7</v>
      </c>
      <c r="AP134" s="52">
        <f t="shared" si="54"/>
        <v>1.7</v>
      </c>
      <c r="AQ134" s="36">
        <f t="shared" si="56"/>
        <v>3.3</v>
      </c>
      <c r="AR134" s="55">
        <f t="shared" si="55"/>
        <v>1.8</v>
      </c>
      <c r="AU134" s="11">
        <v>3.6</v>
      </c>
    </row>
    <row r="135" spans="1:47" s="11" customFormat="1" x14ac:dyDescent="0.25">
      <c r="A135" s="11" t="s">
        <v>450</v>
      </c>
      <c r="B135" s="30" t="s">
        <v>4</v>
      </c>
      <c r="C135" s="30" t="s">
        <v>579</v>
      </c>
      <c r="D135" s="12">
        <f>ROUND(IF('Indicator Data'!O137="No data",IF((0.1284*LN('Indicator Data'!BA137)-0.4735)&gt;D$140,0,IF((0.1284*LN('Indicator Data'!BA137)-0.4735)&lt;D$139,10,(D$140-(0.1284*LN('Indicator Data'!BA137)-0.4735))/(D$140-D$139)*10)),IF('Indicator Data'!O137&gt;D$140,0,IF('Indicator Data'!O137&lt;D$139,10,(D$140-'Indicator Data'!O137)/(D$140-D$139)*10))),1)</f>
        <v>8.4</v>
      </c>
      <c r="E135" s="12">
        <f>IF('Indicator Data'!P137="No data","x",ROUND(IF('Indicator Data'!P137&gt;E$140,10,IF('Indicator Data'!P137&lt;E$139,0,10-(E$140-'Indicator Data'!P137)/(E$140-E$139)*10)),1))</f>
        <v>10</v>
      </c>
      <c r="F135" s="52">
        <f t="shared" si="38"/>
        <v>9.4</v>
      </c>
      <c r="G135" s="12">
        <f>IF('Indicator Data'!AG137="No data","x",ROUND(IF('Indicator Data'!AG137&gt;G$140,10,IF('Indicator Data'!AG137&lt;G$139,0,10-(G$140-'Indicator Data'!AG137)/(G$140-G$139)*10)),1))</f>
        <v>9.4</v>
      </c>
      <c r="H135" s="12">
        <f>IF('Indicator Data'!AH137="No data","x",ROUND(IF('Indicator Data'!AH137&gt;H$140,10,IF('Indicator Data'!AH137&lt;H$139,0,10-(H$140-'Indicator Data'!AH137)/(H$140-H$139)*10)),1))</f>
        <v>0</v>
      </c>
      <c r="I135" s="52">
        <f t="shared" si="39"/>
        <v>4.7</v>
      </c>
      <c r="J135" s="35">
        <f>SUM('Indicator Data'!R137,SUM('Indicator Data'!S137:T137)*1000000)</f>
        <v>2319057414</v>
      </c>
      <c r="K135" s="35">
        <f>J135/'Indicator Data'!BD137</f>
        <v>157.69231570566382</v>
      </c>
      <c r="L135" s="12">
        <f t="shared" si="40"/>
        <v>3.2</v>
      </c>
      <c r="M135" s="12">
        <f>IF('Indicator Data'!U137="No data","x",ROUND(IF('Indicator Data'!U137&gt;M$140,10,IF('Indicator Data'!U137&lt;M$139,0,10-(M$140-'Indicator Data'!U137)/(M$140-M$139)*10)),1))</f>
        <v>4.4000000000000004</v>
      </c>
      <c r="N135" s="125">
        <f>'Indicator Data'!Q137/'Indicator Data'!BD137*1000000</f>
        <v>0</v>
      </c>
      <c r="O135" s="12">
        <f t="shared" si="41"/>
        <v>0</v>
      </c>
      <c r="P135" s="52">
        <f t="shared" si="42"/>
        <v>2.5</v>
      </c>
      <c r="Q135" s="45">
        <f t="shared" si="43"/>
        <v>6.5</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10</v>
      </c>
      <c r="X135" s="12">
        <f>IF('Indicator Data'!AA137="No data","x",ROUND(IF('Indicator Data'!AA137&gt;X$140,10,IF('Indicator Data'!AA137&lt;X$139,0,10-(X$140-'Indicator Data'!AA137)/(X$140-X$139)*10)),1))</f>
        <v>3.8</v>
      </c>
      <c r="Y135" s="12">
        <f>IF('Indicator Data'!AF137="No data","x",ROUND(IF('Indicator Data'!AF137&gt;Y$140,10,IF('Indicator Data'!AF137&lt;Y$139,0,10-(Y$140-'Indicator Data'!AF137)/(Y$140-Y$139)*10)),1))</f>
        <v>4.9000000000000004</v>
      </c>
      <c r="Z135" s="129">
        <f>IF('Indicator Data'!AC137="No data","x",'Indicator Data'!AC137/'Indicator Data'!$BB137*100000)</f>
        <v>0</v>
      </c>
      <c r="AA135" s="127">
        <f t="shared" si="47"/>
        <v>0</v>
      </c>
      <c r="AB135" s="129">
        <f>IF('Indicator Data'!AD137="No data","x",'Indicator Data'!AD137/'Indicator Data'!$BB137*100000)</f>
        <v>0</v>
      </c>
      <c r="AC135" s="127">
        <f t="shared" si="48"/>
        <v>0</v>
      </c>
      <c r="AD135" s="52">
        <f t="shared" si="49"/>
        <v>3.7</v>
      </c>
      <c r="AE135" s="12">
        <f>IF('Indicator Data'!V137="No data","x",ROUND(IF('Indicator Data'!V137&gt;AE$140,10,IF('Indicator Data'!V137&lt;AE$139,0,10-(AE$140-'Indicator Data'!V137)/(AE$140-AE$139)*10)),1))</f>
        <v>8.1999999999999993</v>
      </c>
      <c r="AF135" s="12">
        <f>IF('Indicator Data'!W137="No data","x",ROUND(IF('Indicator Data'!W137&gt;AF$140,10,IF('Indicator Data'!W137&lt;AF$139,0,10-(AF$140-'Indicator Data'!W137)/(AF$140-AF$139)*10)),1))</f>
        <v>3</v>
      </c>
      <c r="AG135" s="52">
        <f t="shared" si="50"/>
        <v>5.6</v>
      </c>
      <c r="AH135" s="12">
        <f>IF('Indicator Data'!AP137="No data","x",ROUND(IF('Indicator Data'!AP137&gt;AH$140,10,IF('Indicator Data'!AP137&lt;AH$139,0,10-(AH$140-'Indicator Data'!AP137)/(AH$140-AH$139)*10)),1))</f>
        <v>8.6</v>
      </c>
      <c r="AI135" s="12">
        <f>IF('Indicator Data'!AQ137="No data","x",ROUND(IF('Indicator Data'!AQ137&gt;AI$140,10,IF('Indicator Data'!AQ137&lt;AI$139,0,10-(AI$140-'Indicator Data'!AQ137)/(AI$140-AI$139)*10)),1))</f>
        <v>5.0999999999999996</v>
      </c>
      <c r="AJ135" s="52">
        <f t="shared" si="51"/>
        <v>6.9</v>
      </c>
      <c r="AK135" s="35">
        <f>'Indicator Data'!AK137+'Indicator Data'!AJ137*0.5+'Indicator Data'!AI137*0.25</f>
        <v>0</v>
      </c>
      <c r="AL135" s="42">
        <f>AK135/'Indicator Data'!BB137</f>
        <v>0</v>
      </c>
      <c r="AM135" s="52">
        <f t="shared" si="52"/>
        <v>0</v>
      </c>
      <c r="AN135" s="42">
        <f>IF('Indicator Data'!AL137="No data","x",'Indicator Data'!AL137/'Indicator Data'!BB137)</f>
        <v>0.24136298379772053</v>
      </c>
      <c r="AO135" s="12">
        <f t="shared" si="53"/>
        <v>10</v>
      </c>
      <c r="AP135" s="52">
        <f t="shared" si="54"/>
        <v>10</v>
      </c>
      <c r="AQ135" s="36">
        <f t="shared" si="56"/>
        <v>6.5</v>
      </c>
      <c r="AR135" s="55">
        <f t="shared" si="55"/>
        <v>4</v>
      </c>
      <c r="AU135" s="11">
        <v>3.5</v>
      </c>
    </row>
    <row r="136" spans="1:47" s="11" customFormat="1" x14ac:dyDescent="0.25">
      <c r="A136" s="11" t="s">
        <v>445</v>
      </c>
      <c r="B136" s="30" t="s">
        <v>4</v>
      </c>
      <c r="C136" s="30" t="s">
        <v>574</v>
      </c>
      <c r="D136" s="12">
        <f>ROUND(IF('Indicator Data'!O138="No data",IF((0.1284*LN('Indicator Data'!BA138)-0.4735)&gt;D$140,0,IF((0.1284*LN('Indicator Data'!BA138)-0.4735)&lt;D$139,10,(D$140-(0.1284*LN('Indicator Data'!BA138)-0.4735))/(D$140-D$139)*10)),IF('Indicator Data'!O138&gt;D$140,0,IF('Indicator Data'!O138&lt;D$139,10,(D$140-'Indicator Data'!O138)/(D$140-D$139)*10))),1)</f>
        <v>8.4</v>
      </c>
      <c r="E136" s="12">
        <f>IF('Indicator Data'!P138="No data","x",ROUND(IF('Indicator Data'!P138&gt;E$140,10,IF('Indicator Data'!P138&lt;E$139,0,10-(E$140-'Indicator Data'!P138)/(E$140-E$139)*10)),1))</f>
        <v>4</v>
      </c>
      <c r="F136" s="52">
        <f t="shared" si="38"/>
        <v>6.7</v>
      </c>
      <c r="G136" s="12">
        <f>IF('Indicator Data'!AG138="No data","x",ROUND(IF('Indicator Data'!AG138&gt;G$140,10,IF('Indicator Data'!AG138&lt;G$139,0,10-(G$140-'Indicator Data'!AG138)/(G$140-G$139)*10)),1))</f>
        <v>9.4</v>
      </c>
      <c r="H136" s="12">
        <f>IF('Indicator Data'!AH138="No data","x",ROUND(IF('Indicator Data'!AH138&gt;H$140,10,IF('Indicator Data'!AH138&lt;H$139,0,10-(H$140-'Indicator Data'!AH138)/(H$140-H$139)*10)),1))</f>
        <v>0</v>
      </c>
      <c r="I136" s="52">
        <f t="shared" si="39"/>
        <v>4.7</v>
      </c>
      <c r="J136" s="35">
        <f>SUM('Indicator Data'!R138,SUM('Indicator Data'!S138:T138)*1000000)</f>
        <v>2319057414</v>
      </c>
      <c r="K136" s="35">
        <f>J136/'Indicator Data'!BD138</f>
        <v>157.69231570566382</v>
      </c>
      <c r="L136" s="12">
        <f t="shared" si="40"/>
        <v>3.2</v>
      </c>
      <c r="M136" s="12">
        <f>IF('Indicator Data'!U138="No data","x",ROUND(IF('Indicator Data'!U138&gt;M$140,10,IF('Indicator Data'!U138&lt;M$139,0,10-(M$140-'Indicator Data'!U138)/(M$140-M$139)*10)),1))</f>
        <v>4.4000000000000004</v>
      </c>
      <c r="N136" s="125">
        <f>'Indicator Data'!Q138/'Indicator Data'!BD138*1000000</f>
        <v>0</v>
      </c>
      <c r="O136" s="12">
        <f t="shared" si="41"/>
        <v>0</v>
      </c>
      <c r="P136" s="52">
        <f t="shared" si="42"/>
        <v>2.5</v>
      </c>
      <c r="Q136" s="45">
        <f t="shared" si="43"/>
        <v>5.2</v>
      </c>
      <c r="R136" s="35">
        <f>IF(AND('Indicator Data'!AM138="No data",'Indicator Data'!AN138="No data"),0,SUM('Indicator Data'!AM138:AO138))</f>
        <v>6245</v>
      </c>
      <c r="S136" s="12">
        <f t="shared" si="44"/>
        <v>2.7</v>
      </c>
      <c r="T136" s="41">
        <f>R136/'Indicator Data'!$BB138</f>
        <v>4.4918072169568063E-3</v>
      </c>
      <c r="U136" s="12">
        <f t="shared" si="45"/>
        <v>4.5999999999999996</v>
      </c>
      <c r="V136" s="13">
        <f t="shared" si="46"/>
        <v>3.7</v>
      </c>
      <c r="W136" s="12">
        <f>IF('Indicator Data'!AB138="No data","x",ROUND(IF('Indicator Data'!AB138&gt;W$140,10,IF('Indicator Data'!AB138&lt;W$139,0,10-(W$140-'Indicator Data'!AB138)/(W$140-W$139)*10)),1))</f>
        <v>8</v>
      </c>
      <c r="X136" s="12">
        <f>IF('Indicator Data'!AA138="No data","x",ROUND(IF('Indicator Data'!AA138&gt;X$140,10,IF('Indicator Data'!AA138&lt;X$139,0,10-(X$140-'Indicator Data'!AA138)/(X$140-X$139)*10)),1))</f>
        <v>3.8</v>
      </c>
      <c r="Y136" s="12">
        <f>IF('Indicator Data'!AF138="No data","x",ROUND(IF('Indicator Data'!AF138&gt;Y$140,10,IF('Indicator Data'!AF138&lt;Y$139,0,10-(Y$140-'Indicator Data'!AF138)/(Y$140-Y$139)*10)),1))</f>
        <v>4.9000000000000004</v>
      </c>
      <c r="Z136" s="129">
        <f>IF('Indicator Data'!AC138="No data","x",'Indicator Data'!AC138/'Indicator Data'!$BB138*100000)</f>
        <v>0</v>
      </c>
      <c r="AA136" s="127">
        <f t="shared" si="47"/>
        <v>0</v>
      </c>
      <c r="AB136" s="129">
        <f>IF('Indicator Data'!AD138="No data","x",'Indicator Data'!AD138/'Indicator Data'!$BB138*100000)</f>
        <v>1.2946762194591275</v>
      </c>
      <c r="AC136" s="127">
        <f t="shared" si="48"/>
        <v>7</v>
      </c>
      <c r="AD136" s="52">
        <f t="shared" si="49"/>
        <v>4.7</v>
      </c>
      <c r="AE136" s="12">
        <f>IF('Indicator Data'!V138="No data","x",ROUND(IF('Indicator Data'!V138&gt;AE$140,10,IF('Indicator Data'!V138&lt;AE$139,0,10-(AE$140-'Indicator Data'!V138)/(AE$140-AE$139)*10)),1))</f>
        <v>10</v>
      </c>
      <c r="AF136" s="12">
        <f>IF('Indicator Data'!W138="No data","x",ROUND(IF('Indicator Data'!W138&gt;AF$140,10,IF('Indicator Data'!W138&lt;AF$139,0,10-(AF$140-'Indicator Data'!W138)/(AF$140-AF$139)*10)),1))</f>
        <v>4.3</v>
      </c>
      <c r="AG136" s="52">
        <f t="shared" si="50"/>
        <v>7.2</v>
      </c>
      <c r="AH136" s="12">
        <f>IF('Indicator Data'!AP138="No data","x",ROUND(IF('Indicator Data'!AP138&gt;AH$140,10,IF('Indicator Data'!AP138&lt;AH$139,0,10-(AH$140-'Indicator Data'!AP138)/(AH$140-AH$139)*10)),1))</f>
        <v>8.1</v>
      </c>
      <c r="AI136" s="12">
        <f>IF('Indicator Data'!AQ138="No data","x",ROUND(IF('Indicator Data'!AQ138&gt;AI$140,10,IF('Indicator Data'!AQ138&lt;AI$139,0,10-(AI$140-'Indicator Data'!AQ138)/(AI$140-AI$139)*10)),1))</f>
        <v>1.6</v>
      </c>
      <c r="AJ136" s="52">
        <f t="shared" si="51"/>
        <v>4.9000000000000004</v>
      </c>
      <c r="AK136" s="35">
        <f>'Indicator Data'!AK138+'Indicator Data'!AJ138*0.5+'Indicator Data'!AI138*0.25</f>
        <v>700.54974399479693</v>
      </c>
      <c r="AL136" s="42">
        <f>AK136/'Indicator Data'!BB138</f>
        <v>5.0388060783235732E-4</v>
      </c>
      <c r="AM136" s="52">
        <f t="shared" si="52"/>
        <v>0.1</v>
      </c>
      <c r="AN136" s="42" t="str">
        <f>IF('Indicator Data'!AL138="No data","x",'Indicator Data'!AL138/'Indicator Data'!BB138)</f>
        <v>x</v>
      </c>
      <c r="AO136" s="12" t="str">
        <f t="shared" si="53"/>
        <v>x</v>
      </c>
      <c r="AP136" s="52" t="str">
        <f t="shared" si="54"/>
        <v>x</v>
      </c>
      <c r="AQ136" s="36">
        <f t="shared" si="56"/>
        <v>4.7</v>
      </c>
      <c r="AR136" s="55">
        <f t="shared" si="55"/>
        <v>4.2</v>
      </c>
      <c r="AU136" s="11">
        <v>3.5</v>
      </c>
    </row>
    <row r="137" spans="1:47" s="11" customFormat="1" x14ac:dyDescent="0.25">
      <c r="A137" s="11" t="s">
        <v>451</v>
      </c>
      <c r="B137" s="30" t="s">
        <v>4</v>
      </c>
      <c r="C137" s="30" t="s">
        <v>580</v>
      </c>
      <c r="D137" s="12">
        <f>ROUND(IF('Indicator Data'!O139="No data",IF((0.1284*LN('Indicator Data'!BA139)-0.4735)&gt;D$140,0,IF((0.1284*LN('Indicator Data'!BA139)-0.4735)&lt;D$139,10,(D$140-(0.1284*LN('Indicator Data'!BA139)-0.4735))/(D$140-D$139)*10)),IF('Indicator Data'!O139&gt;D$140,0,IF('Indicator Data'!O139&lt;D$139,10,(D$140-'Indicator Data'!O139)/(D$140-D$139)*10))),1)</f>
        <v>8.4</v>
      </c>
      <c r="E137" s="12">
        <f>IF('Indicator Data'!P139="No data","x",ROUND(IF('Indicator Data'!P139&gt;E$140,10,IF('Indicator Data'!P139&lt;E$139,0,10-(E$140-'Indicator Data'!P139)/(E$140-E$139)*10)),1))</f>
        <v>10</v>
      </c>
      <c r="F137" s="52">
        <f t="shared" si="38"/>
        <v>9.4</v>
      </c>
      <c r="G137" s="12">
        <f>IF('Indicator Data'!AG139="No data","x",ROUND(IF('Indicator Data'!AG139&gt;G$140,10,IF('Indicator Data'!AG139&lt;G$139,0,10-(G$140-'Indicator Data'!AG139)/(G$140-G$139)*10)),1))</f>
        <v>9.4</v>
      </c>
      <c r="H137" s="12">
        <f>IF('Indicator Data'!AH139="No data","x",ROUND(IF('Indicator Data'!AH139&gt;H$140,10,IF('Indicator Data'!AH139&lt;H$139,0,10-(H$140-'Indicator Data'!AH139)/(H$140-H$139)*10)),1))</f>
        <v>0</v>
      </c>
      <c r="I137" s="52">
        <f t="shared" si="39"/>
        <v>4.7</v>
      </c>
      <c r="J137" s="35">
        <f>SUM('Indicator Data'!R139,SUM('Indicator Data'!S139:T139)*1000000)</f>
        <v>2319057414</v>
      </c>
      <c r="K137" s="35">
        <f>J137/'Indicator Data'!BD139</f>
        <v>157.69231570566382</v>
      </c>
      <c r="L137" s="12">
        <f t="shared" si="40"/>
        <v>3.2</v>
      </c>
      <c r="M137" s="12">
        <f>IF('Indicator Data'!U139="No data","x",ROUND(IF('Indicator Data'!U139&gt;M$140,10,IF('Indicator Data'!U139&lt;M$139,0,10-(M$140-'Indicator Data'!U139)/(M$140-M$139)*10)),1))</f>
        <v>4.4000000000000004</v>
      </c>
      <c r="N137" s="125">
        <f>'Indicator Data'!Q139/'Indicator Data'!BD139*1000000</f>
        <v>0</v>
      </c>
      <c r="O137" s="12">
        <f t="shared" si="41"/>
        <v>0</v>
      </c>
      <c r="P137" s="52">
        <f t="shared" si="42"/>
        <v>2.5</v>
      </c>
      <c r="Q137" s="45">
        <f t="shared" si="43"/>
        <v>6.5</v>
      </c>
      <c r="R137" s="35">
        <f>IF(AND('Indicator Data'!AM139="No data",'Indicator Data'!AN139="No data"),0,SUM('Indicator Data'!AM139:AO139))</f>
        <v>111933</v>
      </c>
      <c r="S137" s="12">
        <f t="shared" si="44"/>
        <v>6.8</v>
      </c>
      <c r="T137" s="41">
        <f>R137/'Indicator Data'!$BB139</f>
        <v>0.16507125170884648</v>
      </c>
      <c r="U137" s="12">
        <f t="shared" si="45"/>
        <v>10</v>
      </c>
      <c r="V137" s="13">
        <f t="shared" si="46"/>
        <v>8.4</v>
      </c>
      <c r="W137" s="12">
        <f>IF('Indicator Data'!AB139="No data","x",ROUND(IF('Indicator Data'!AB139&gt;W$140,10,IF('Indicator Data'!AB139&lt;W$139,0,10-(W$140-'Indicator Data'!AB139)/(W$140-W$139)*10)),1))</f>
        <v>2</v>
      </c>
      <c r="X137" s="12">
        <f>IF('Indicator Data'!AA139="No data","x",ROUND(IF('Indicator Data'!AA139&gt;X$140,10,IF('Indicator Data'!AA139&lt;X$139,0,10-(X$140-'Indicator Data'!AA139)/(X$140-X$139)*10)),1))</f>
        <v>3.8</v>
      </c>
      <c r="Y137" s="12">
        <f>IF('Indicator Data'!AF139="No data","x",ROUND(IF('Indicator Data'!AF139&gt;Y$140,10,IF('Indicator Data'!AF139&lt;Y$139,0,10-(Y$140-'Indicator Data'!AF139)/(Y$140-Y$139)*10)),1))</f>
        <v>4.9000000000000004</v>
      </c>
      <c r="Z137" s="129">
        <f>IF('Indicator Data'!AC139="No data","x",'Indicator Data'!AC139/'Indicator Data'!$BB139*100000)</f>
        <v>0</v>
      </c>
      <c r="AA137" s="127">
        <f t="shared" si="47"/>
        <v>0</v>
      </c>
      <c r="AB137" s="129">
        <f>IF('Indicator Data'!AD139="No data","x",'Indicator Data'!AD139/'Indicator Data'!$BB139*100000)</f>
        <v>0.14747326678356382</v>
      </c>
      <c r="AC137" s="127">
        <f t="shared" si="48"/>
        <v>3.9</v>
      </c>
      <c r="AD137" s="52">
        <f t="shared" si="49"/>
        <v>2.9</v>
      </c>
      <c r="AE137" s="12">
        <f>IF('Indicator Data'!V139="No data","x",ROUND(IF('Indicator Data'!V139&gt;AE$140,10,IF('Indicator Data'!V139&lt;AE$139,0,10-(AE$140-'Indicator Data'!V139)/(AE$140-AE$139)*10)),1))</f>
        <v>5.2</v>
      </c>
      <c r="AF137" s="12">
        <f>IF('Indicator Data'!W139="No data","x",ROUND(IF('Indicator Data'!W139&gt;AF$140,10,IF('Indicator Data'!W139&lt;AF$139,0,10-(AF$140-'Indicator Data'!W139)/(AF$140-AF$139)*10)),1))</f>
        <v>8.6</v>
      </c>
      <c r="AG137" s="52">
        <f t="shared" si="50"/>
        <v>6.9</v>
      </c>
      <c r="AH137" s="12">
        <f>IF('Indicator Data'!AP139="No data","x",ROUND(IF('Indicator Data'!AP139&gt;AH$140,10,IF('Indicator Data'!AP139&lt;AH$139,0,10-(AH$140-'Indicator Data'!AP139)/(AH$140-AH$139)*10)),1))</f>
        <v>10</v>
      </c>
      <c r="AI137" s="12">
        <f>IF('Indicator Data'!AQ139="No data","x",ROUND(IF('Indicator Data'!AQ139&gt;AI$140,10,IF('Indicator Data'!AQ139&lt;AI$139,0,10-(AI$140-'Indicator Data'!AQ139)/(AI$140-AI$139)*10)),1))</f>
        <v>4.8</v>
      </c>
      <c r="AJ137" s="52">
        <f t="shared" si="51"/>
        <v>7.4</v>
      </c>
      <c r="AK137" s="35">
        <f>'Indicator Data'!AK139+'Indicator Data'!AJ139*0.5+'Indicator Data'!AI139*0.25</f>
        <v>209069.47342822136</v>
      </c>
      <c r="AL137" s="42">
        <f>AK137/'Indicator Data'!BB139</f>
        <v>0.30832158231179296</v>
      </c>
      <c r="AM137" s="52">
        <f t="shared" si="52"/>
        <v>10</v>
      </c>
      <c r="AN137" s="42">
        <f>IF('Indicator Data'!AL139="No data","x",'Indicator Data'!AL139/'Indicator Data'!BB139)</f>
        <v>3.8440484951090488E-2</v>
      </c>
      <c r="AO137" s="12">
        <f t="shared" si="53"/>
        <v>1.9</v>
      </c>
      <c r="AP137" s="52">
        <f t="shared" si="54"/>
        <v>1.9</v>
      </c>
      <c r="AQ137" s="36">
        <f t="shared" si="56"/>
        <v>6.9</v>
      </c>
      <c r="AR137" s="55">
        <f t="shared" si="55"/>
        <v>7.7</v>
      </c>
      <c r="AU137" s="11">
        <v>6.9</v>
      </c>
    </row>
    <row r="138" spans="1:47" customFormat="1" x14ac:dyDescent="0.25"/>
    <row r="139" spans="1:47" s="11" customFormat="1" x14ac:dyDescent="0.25">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5">
        <v>5</v>
      </c>
      <c r="AI139" s="145">
        <v>10</v>
      </c>
      <c r="AJ139" s="38"/>
      <c r="AK139" s="38"/>
      <c r="AL139" s="38"/>
      <c r="AM139" s="43">
        <v>0</v>
      </c>
      <c r="AN139" s="43"/>
      <c r="AO139" s="174">
        <v>0</v>
      </c>
      <c r="AP139" s="38"/>
      <c r="AQ139" s="38"/>
      <c r="AR139" s="38"/>
    </row>
    <row r="140" spans="1:47" s="11" customFormat="1" x14ac:dyDescent="0.25">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0.45</v>
      </c>
      <c r="AG140" s="38"/>
      <c r="AH140" s="145">
        <v>15</v>
      </c>
      <c r="AI140" s="145">
        <v>40</v>
      </c>
      <c r="AJ140" s="38"/>
      <c r="AK140" s="38"/>
      <c r="AL140" s="38"/>
      <c r="AM140" s="39">
        <v>0.1</v>
      </c>
      <c r="AN140" s="39"/>
      <c r="AO140" s="174">
        <v>0.2</v>
      </c>
      <c r="AP140" s="38"/>
      <c r="AQ140" s="38"/>
      <c r="AR140" s="38"/>
    </row>
    <row r="141" spans="1:47" x14ac:dyDescent="0.25">
      <c r="AI141" s="146"/>
    </row>
    <row r="143" spans="1:47" x14ac:dyDescent="0.25">
      <c r="AH143" s="174">
        <v>30</v>
      </c>
    </row>
  </sheetData>
  <sortState xmlns:xlrd2="http://schemas.microsoft.com/office/spreadsheetml/2017/richdata2" ref="A3:AR134">
    <sortCondition ref="B3:B134"/>
    <sortCondition ref="A3:A134"/>
  </sortState>
  <mergeCells count="1">
    <mergeCell ref="A1:AR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0"/>
  <sheetViews>
    <sheetView showGridLines="0" workbookViewId="0">
      <pane xSplit="2" ySplit="2" topLeftCell="E129" activePane="bottomRight" state="frozen"/>
      <selection activeCell="AD123" sqref="AD123"/>
      <selection pane="topRight" activeCell="AD123" sqref="AD123"/>
      <selection pane="bottomLeft" activeCell="AD123" sqref="AD123"/>
      <selection pane="bottomRight" activeCell="F3" sqref="F3"/>
    </sheetView>
  </sheetViews>
  <sheetFormatPr defaultColWidth="9.140625" defaultRowHeight="15" x14ac:dyDescent="0.25"/>
  <cols>
    <col min="1" max="1" width="49.42578125" style="8" bestFit="1" customWidth="1"/>
    <col min="2" max="3" width="8.140625" style="76" customWidth="1"/>
    <col min="4" max="6" width="9.140625" style="8"/>
    <col min="7" max="7" width="9.140625" style="77"/>
    <col min="8" max="9" width="9.140625" style="8"/>
    <col min="10" max="11" width="9.140625" style="77"/>
    <col min="12" max="15" width="9.140625" style="8"/>
    <col min="16" max="16" width="9.140625" style="77"/>
    <col min="17" max="18" width="9.85546875" style="26" customWidth="1"/>
    <col min="19" max="19" width="9.140625" style="8"/>
    <col min="20" max="23" width="9.85546875" style="26" customWidth="1"/>
    <col min="24" max="24" width="9.140625" style="8"/>
    <col min="25" max="25" width="9.140625" style="77"/>
    <col min="26" max="16384" width="9.140625" style="8"/>
  </cols>
  <sheetData>
    <row r="1" spans="1:26" x14ac:dyDescent="0.25">
      <c r="A1" s="209"/>
      <c r="B1" s="209"/>
      <c r="C1" s="209"/>
      <c r="D1" s="209"/>
      <c r="E1" s="209"/>
      <c r="F1" s="209"/>
      <c r="G1" s="209"/>
      <c r="H1" s="209"/>
      <c r="I1" s="209"/>
      <c r="J1" s="209"/>
      <c r="K1" s="209"/>
      <c r="L1" s="209"/>
      <c r="M1" s="209"/>
      <c r="N1" s="209"/>
      <c r="O1" s="209"/>
      <c r="P1" s="209"/>
      <c r="Q1" s="209"/>
      <c r="R1" s="209"/>
      <c r="S1" s="209"/>
      <c r="T1" s="209"/>
      <c r="U1" s="209"/>
      <c r="V1" s="209"/>
      <c r="W1" s="209"/>
      <c r="X1" s="209"/>
      <c r="Y1" s="209"/>
    </row>
    <row r="2" spans="1:26" s="11" customFormat="1" ht="126.75" customHeight="1" thickBot="1" x14ac:dyDescent="0.3">
      <c r="A2" s="78" t="s">
        <v>32</v>
      </c>
      <c r="B2" s="79" t="s">
        <v>18</v>
      </c>
      <c r="C2" s="79" t="s">
        <v>582</v>
      </c>
      <c r="D2" s="67" t="s">
        <v>127</v>
      </c>
      <c r="E2" s="121" t="s">
        <v>597</v>
      </c>
      <c r="F2" s="67" t="s">
        <v>596</v>
      </c>
      <c r="G2" s="68" t="s">
        <v>61</v>
      </c>
      <c r="H2" s="67" t="s">
        <v>56</v>
      </c>
      <c r="I2" s="67" t="s">
        <v>20</v>
      </c>
      <c r="J2" s="68" t="s">
        <v>62</v>
      </c>
      <c r="K2" s="69" t="s">
        <v>688</v>
      </c>
      <c r="L2" s="67" t="s">
        <v>21</v>
      </c>
      <c r="M2" s="67" t="s">
        <v>22</v>
      </c>
      <c r="N2" s="67" t="s">
        <v>23</v>
      </c>
      <c r="O2" s="67" t="s">
        <v>24</v>
      </c>
      <c r="P2" s="68" t="s">
        <v>33</v>
      </c>
      <c r="Q2" s="67" t="s">
        <v>125</v>
      </c>
      <c r="R2" s="67" t="s">
        <v>126</v>
      </c>
      <c r="S2" s="68" t="s">
        <v>34</v>
      </c>
      <c r="T2" s="67" t="s">
        <v>123</v>
      </c>
      <c r="U2" s="67" t="s">
        <v>586</v>
      </c>
      <c r="V2" s="67" t="s">
        <v>124</v>
      </c>
      <c r="W2" s="67" t="s">
        <v>52</v>
      </c>
      <c r="X2" s="68" t="s">
        <v>51</v>
      </c>
      <c r="Y2" s="69" t="s">
        <v>689</v>
      </c>
    </row>
    <row r="3" spans="1:26" s="11" customFormat="1" x14ac:dyDescent="0.25">
      <c r="A3" s="11" t="s">
        <v>331</v>
      </c>
      <c r="B3" s="28" t="s">
        <v>0</v>
      </c>
      <c r="C3" s="28" t="s">
        <v>581</v>
      </c>
      <c r="D3" s="2">
        <f>IF('Indicator Data'!AR5="No data","x",ROUND(IF('Indicator Data'!AR5&gt;D$140,0,IF('Indicator Data'!AR5&lt;D$139,10,(D$140-'Indicator Data'!AR5)/(D$140-D$139)*10)),1))</f>
        <v>3.2</v>
      </c>
      <c r="E3" s="122">
        <f>('Indicator Data'!BE5+'Indicator Data'!BF5+'Indicator Data'!BG5)/'Indicator Data'!BD5*1000000</f>
        <v>0.23955474661024087</v>
      </c>
      <c r="F3" s="2">
        <f>ROUND(IF(E3&gt;F$140,0,IF(E3&lt;F$139,10,(F$140-E3)/(F$140-F$139)*10)),1)</f>
        <v>7.6</v>
      </c>
      <c r="G3" s="3">
        <f>ROUND(AVERAGE(D3,F3),1)</f>
        <v>5.4</v>
      </c>
      <c r="H3" s="2">
        <f>IF('Indicator Data'!AT5="No data","x",ROUND(IF('Indicator Data'!AT5&gt;H$140,0,IF('Indicator Data'!AT5&lt;H$139,10,(H$140-'Indicator Data'!AT5)/(H$140-H$139)*10)),1))</f>
        <v>5.9</v>
      </c>
      <c r="I3" s="2">
        <f>IF('Indicator Data'!AS5="No data","x",ROUND(IF('Indicator Data'!AS5&gt;I$140,0,IF('Indicator Data'!AS5&lt;I$139,10,(I$140-'Indicator Data'!AS5)/(I$140-I$139)*10)),1))</f>
        <v>6.2</v>
      </c>
      <c r="J3" s="3">
        <f>IF(AND(H3="x",I3="x"),"x",ROUND(AVERAGE(H3,I3),1))</f>
        <v>6.1</v>
      </c>
      <c r="K3" s="5">
        <f>ROUND(AVERAGE(G3,J3),1)</f>
        <v>5.8</v>
      </c>
      <c r="L3" s="2">
        <f>IF('Indicator Data'!AV5="No data","x",ROUND(IF('Indicator Data'!AV5^2&gt;L$140,0,IF('Indicator Data'!AV5^2&lt;L$139,10,(L$140-'Indicator Data'!AV5^2)/(L$140-L$139)*10)),1))</f>
        <v>10</v>
      </c>
      <c r="M3" s="2">
        <f>IF(OR('Indicator Data'!AU5=0,'Indicator Data'!AU5="No data"),"x",ROUND(IF('Indicator Data'!AU5&gt;M$140,0,IF('Indicator Data'!AU5&lt;M$139,10,(M$140-'Indicator Data'!AU5)/(M$140-M$139)*10)),1))</f>
        <v>9.5</v>
      </c>
      <c r="N3" s="2">
        <f>IF('Indicator Data'!AW5="No data","x",ROUND(IF('Indicator Data'!AW5&gt;N$140,0,IF('Indicator Data'!AW5&lt;N$139,10,(N$140-'Indicator Data'!AW5)/(N$140-N$139)*10)),1))</f>
        <v>8.6</v>
      </c>
      <c r="O3" s="2">
        <f>IF('Indicator Data'!AX5="No data","x",ROUND(IF('Indicator Data'!AX5&gt;O$140,0,IF('Indicator Data'!AX5&lt;O$139,10,(O$140-'Indicator Data'!AX5)/(O$140-O$139)*10)),1))</f>
        <v>5.5</v>
      </c>
      <c r="P3" s="3">
        <f>IF(AND(L3="x",M3="x",N3="x",O3="x"),"x",ROUND(AVERAGE(L3,M3,N3,O3),1))</f>
        <v>8.4</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9.1</v>
      </c>
      <c r="S3" s="3">
        <f>IF(AND(Q3="x",R3="x"),"x",ROUND(AVERAGE(R3,Q3),1))</f>
        <v>9.1999999999999993</v>
      </c>
      <c r="T3" s="2">
        <f>IF('Indicator Data'!X5="No data","x",ROUND(IF('Indicator Data'!X5&gt;T$140,0,IF('Indicator Data'!X5&lt;T$139,10,(T$140-'Indicator Data'!X5)/(T$140-T$139)*10)),1))</f>
        <v>9.9</v>
      </c>
      <c r="U3" s="2">
        <f>IF('Indicator Data'!Y5="No data","x",ROUND(IF('Indicator Data'!Y5&gt;U$140,0,IF('Indicator Data'!Y5&lt;U$139,10,(U$140-'Indicator Data'!Y5)/(U$140-U$139)*10)),1))</f>
        <v>0</v>
      </c>
      <c r="V3" s="2">
        <f>IF('Indicator Data'!Z5="No data","x",ROUND(IF('Indicator Data'!Z5&gt;V$140,0,IF('Indicator Data'!Z5&lt;V$139,10,(V$140-'Indicator Data'!Z5)/(V$140-V$139)*10)),1))</f>
        <v>0.9</v>
      </c>
      <c r="W3" s="2">
        <f>IF('Indicator Data'!AE5="No data","x",ROUND(IF('Indicator Data'!AE5&gt;W$140,0,IF('Indicator Data'!AE5&lt;W$139,10,(W$140-'Indicator Data'!AE5)/(W$140-W$139)*10)),1))</f>
        <v>9.8000000000000007</v>
      </c>
      <c r="X3" s="3">
        <f>IF(AND(T3="x",V3="x",W3="x"),"x",ROUND(AVERAGE(T3,V3,W3,U3),1))</f>
        <v>5.2</v>
      </c>
      <c r="Y3" s="5">
        <f>ROUND(AVERAGE(S3,P3,X3),1)</f>
        <v>7.6</v>
      </c>
      <c r="Z3" s="80"/>
    </row>
    <row r="4" spans="1:26" s="11" customFormat="1" x14ac:dyDescent="0.25">
      <c r="A4" s="11" t="s">
        <v>332</v>
      </c>
      <c r="B4" s="28" t="s">
        <v>0</v>
      </c>
      <c r="C4" s="28" t="s">
        <v>452</v>
      </c>
      <c r="D4" s="2">
        <f>IF('Indicator Data'!AR6="No data","x",ROUND(IF('Indicator Data'!AR6&gt;D$140,0,IF('Indicator Data'!AR6&lt;D$139,10,(D$140-'Indicator Data'!AR6)/(D$140-D$139)*10)),1))</f>
        <v>3.2</v>
      </c>
      <c r="E4" s="122">
        <f>('Indicator Data'!BE6+'Indicator Data'!BF6+'Indicator Data'!BG6)/'Indicator Data'!BD6*1000000</f>
        <v>0.23955474661024087</v>
      </c>
      <c r="F4" s="2">
        <f t="shared" ref="F4:F67" si="0">ROUND(IF(E4&gt;F$140,0,IF(E4&lt;F$139,10,(F$140-E4)/(F$140-F$139)*10)),1)</f>
        <v>7.6</v>
      </c>
      <c r="G4" s="3">
        <f t="shared" ref="G4:G67" si="1">ROUND(AVERAGE(D4,F4),1)</f>
        <v>5.4</v>
      </c>
      <c r="H4" s="2">
        <f>IF('Indicator Data'!AT6="No data","x",ROUND(IF('Indicator Data'!AT6&gt;H$140,0,IF('Indicator Data'!AT6&lt;H$139,10,(H$140-'Indicator Data'!AT6)/(H$140-H$139)*10)),1))</f>
        <v>5.9</v>
      </c>
      <c r="I4" s="2">
        <f>IF('Indicator Data'!AS6="No data","x",ROUND(IF('Indicator Data'!AS6&gt;I$140,0,IF('Indicator Data'!AS6&lt;I$139,10,(I$140-'Indicator Data'!AS6)/(I$140-I$139)*10)),1))</f>
        <v>6.2</v>
      </c>
      <c r="J4" s="3">
        <f t="shared" ref="J4:J67" si="2">IF(AND(H4="x",I4="x"),"x",ROUND(AVERAGE(H4,I4),1))</f>
        <v>6.1</v>
      </c>
      <c r="K4" s="5">
        <f t="shared" ref="K4:K67" si="3">ROUND(AVERAGE(G4,J4),1)</f>
        <v>5.8</v>
      </c>
      <c r="L4" s="2">
        <f>IF('Indicator Data'!AV6="No data","x",ROUND(IF('Indicator Data'!AV6^2&gt;L$140,0,IF('Indicator Data'!AV6^2&lt;L$139,10,(L$140-'Indicator Data'!AV6^2)/(L$140-L$139)*10)),1))</f>
        <v>10</v>
      </c>
      <c r="M4" s="2">
        <f>IF(OR('Indicator Data'!AU6=0,'Indicator Data'!AU6="No data"),"x",ROUND(IF('Indicator Data'!AU6&gt;M$140,0,IF('Indicator Data'!AU6&lt;M$139,10,(M$140-'Indicator Data'!AU6)/(M$140-M$139)*10)),1))</f>
        <v>8.1</v>
      </c>
      <c r="N4" s="2">
        <f>IF('Indicator Data'!AW6="No data","x",ROUND(IF('Indicator Data'!AW6&gt;N$140,0,IF('Indicator Data'!AW6&lt;N$139,10,(N$140-'Indicator Data'!AW6)/(N$140-N$139)*10)),1))</f>
        <v>8.6</v>
      </c>
      <c r="O4" s="2">
        <f>IF('Indicator Data'!AX6="No data","x",ROUND(IF('Indicator Data'!AX6&gt;O$140,0,IF('Indicator Data'!AX6&lt;O$139,10,(O$140-'Indicator Data'!AX6)/(O$140-O$139)*10)),1))</f>
        <v>5.5</v>
      </c>
      <c r="P4" s="3">
        <f t="shared" ref="P4:P67" si="4">IF(AND(L4="x",M4="x",N4="x",O4="x"),"x",ROUND(AVERAGE(L4,M4,N4,O4),1))</f>
        <v>8.1</v>
      </c>
      <c r="Q4" s="2">
        <f>IF('Indicator Data'!AY6="No data","x",ROUND(IF('Indicator Data'!AY6&gt;Q$140,0,IF('Indicator Data'!AY6&lt;Q$139,10,(Q$140-'Indicator Data'!AY6)/(Q$140-Q$139)*10)),1))</f>
        <v>8.4</v>
      </c>
      <c r="R4" s="2">
        <f>IF('Indicator Data'!AZ6="No data","x",ROUND(IF('Indicator Data'!AZ6&gt;R$140,0,IF('Indicator Data'!AZ6&lt;R$139,10,(R$140-'Indicator Data'!AZ6)/(R$140-R$139)*10)),1))</f>
        <v>1.9</v>
      </c>
      <c r="S4" s="3">
        <f t="shared" ref="S4:S67" si="5">IF(AND(Q4="x",R4="x"),"x",ROUND(AVERAGE(R4,Q4),1))</f>
        <v>5.2</v>
      </c>
      <c r="T4" s="2">
        <f>IF('Indicator Data'!X6="No data","x",ROUND(IF('Indicator Data'!X6&gt;T$140,0,IF('Indicator Data'!X6&lt;T$139,10,(T$140-'Indicator Data'!X6)/(T$140-T$139)*10)),1))</f>
        <v>9.9</v>
      </c>
      <c r="U4" s="2">
        <f>IF('Indicator Data'!Y6="No data","x",ROUND(IF('Indicator Data'!Y6&gt;U$140,0,IF('Indicator Data'!Y6&lt;U$139,10,(U$140-'Indicator Data'!Y6)/(U$140-U$139)*10)),1))</f>
        <v>0</v>
      </c>
      <c r="V4" s="2">
        <f>IF('Indicator Data'!Z6="No data","x",ROUND(IF('Indicator Data'!Z6&gt;V$140,0,IF('Indicator Data'!Z6&lt;V$139,10,(V$140-'Indicator Data'!Z6)/(V$140-V$139)*10)),1))</f>
        <v>0</v>
      </c>
      <c r="W4" s="2">
        <f>IF('Indicator Data'!AE6="No data","x",ROUND(IF('Indicator Data'!AE6&gt;W$140,0,IF('Indicator Data'!AE6&lt;W$139,10,(W$140-'Indicator Data'!AE6)/(W$140-W$139)*10)),1))</f>
        <v>9.8000000000000007</v>
      </c>
      <c r="X4" s="3">
        <f t="shared" ref="X4:X67" si="6">IF(AND(T4="x",V4="x",W4="x"),"x",ROUND(AVERAGE(T4,V4,W4,U4),1))</f>
        <v>4.9000000000000004</v>
      </c>
      <c r="Y4" s="5">
        <f t="shared" ref="Y4:Y67" si="7">ROUND(AVERAGE(S4,P4,X4),1)</f>
        <v>6.1</v>
      </c>
      <c r="Z4" s="80"/>
    </row>
    <row r="5" spans="1:26" s="11" customFormat="1" x14ac:dyDescent="0.25">
      <c r="A5" s="11" t="s">
        <v>333</v>
      </c>
      <c r="B5" s="28" t="s">
        <v>0</v>
      </c>
      <c r="C5" s="28" t="s">
        <v>453</v>
      </c>
      <c r="D5" s="2">
        <f>IF('Indicator Data'!AR7="No data","x",ROUND(IF('Indicator Data'!AR7&gt;D$140,0,IF('Indicator Data'!AR7&lt;D$139,10,(D$140-'Indicator Data'!AR7)/(D$140-D$139)*10)),1))</f>
        <v>3.2</v>
      </c>
      <c r="E5" s="122">
        <f>('Indicator Data'!BE7+'Indicator Data'!BF7+'Indicator Data'!BG7)/'Indicator Data'!BD7*1000000</f>
        <v>0.23955474661024087</v>
      </c>
      <c r="F5" s="2">
        <f t="shared" si="0"/>
        <v>7.6</v>
      </c>
      <c r="G5" s="3">
        <f t="shared" si="1"/>
        <v>5.4</v>
      </c>
      <c r="H5" s="2">
        <f>IF('Indicator Data'!AT7="No data","x",ROUND(IF('Indicator Data'!AT7&gt;H$140,0,IF('Indicator Data'!AT7&lt;H$139,10,(H$140-'Indicator Data'!AT7)/(H$140-H$139)*10)),1))</f>
        <v>5.9</v>
      </c>
      <c r="I5" s="2">
        <f>IF('Indicator Data'!AS7="No data","x",ROUND(IF('Indicator Data'!AS7&gt;I$140,0,IF('Indicator Data'!AS7&lt;I$139,10,(I$140-'Indicator Data'!AS7)/(I$140-I$139)*10)),1))</f>
        <v>6.2</v>
      </c>
      <c r="J5" s="3">
        <f t="shared" si="2"/>
        <v>6.1</v>
      </c>
      <c r="K5" s="5">
        <f t="shared" si="3"/>
        <v>5.8</v>
      </c>
      <c r="L5" s="2">
        <f>IF('Indicator Data'!AV7="No data","x",ROUND(IF('Indicator Data'!AV7^2&gt;L$140,0,IF('Indicator Data'!AV7^2&lt;L$139,10,(L$140-'Indicator Data'!AV7^2)/(L$140-L$139)*10)),1))</f>
        <v>6.4</v>
      </c>
      <c r="M5" s="2">
        <f>IF(OR('Indicator Data'!AU7=0,'Indicator Data'!AU7="No data"),"x",ROUND(IF('Indicator Data'!AU7&gt;M$140,0,IF('Indicator Data'!AU7&lt;M$139,10,(M$140-'Indicator Data'!AU7)/(M$140-M$139)*10)),1))</f>
        <v>4</v>
      </c>
      <c r="N5" s="2">
        <f>IF('Indicator Data'!AW7="No data","x",ROUND(IF('Indicator Data'!AW7&gt;N$140,0,IF('Indicator Data'!AW7&lt;N$139,10,(N$140-'Indicator Data'!AW7)/(N$140-N$139)*10)),1))</f>
        <v>8.6</v>
      </c>
      <c r="O5" s="2">
        <f>IF('Indicator Data'!AX7="No data","x",ROUND(IF('Indicator Data'!AX7&gt;O$140,0,IF('Indicator Data'!AX7&lt;O$139,10,(O$140-'Indicator Data'!AX7)/(O$140-O$139)*10)),1))</f>
        <v>5.5</v>
      </c>
      <c r="P5" s="3">
        <f t="shared" si="4"/>
        <v>6.1</v>
      </c>
      <c r="Q5" s="2">
        <f>IF('Indicator Data'!AY7="No data","x",ROUND(IF('Indicator Data'!AY7&gt;Q$140,0,IF('Indicator Data'!AY7&lt;Q$139,10,(Q$140-'Indicator Data'!AY7)/(Q$140-Q$139)*10)),1))</f>
        <v>4.8</v>
      </c>
      <c r="R5" s="2">
        <f>IF('Indicator Data'!AZ7="No data","x",ROUND(IF('Indicator Data'!AZ7&gt;R$140,0,IF('Indicator Data'!AZ7&lt;R$139,10,(R$140-'Indicator Data'!AZ7)/(R$140-R$139)*10)),1))</f>
        <v>1.1000000000000001</v>
      </c>
      <c r="S5" s="3">
        <f t="shared" si="5"/>
        <v>3</v>
      </c>
      <c r="T5" s="2">
        <f>IF('Indicator Data'!X7="No data","x",ROUND(IF('Indicator Data'!X7&gt;T$140,0,IF('Indicator Data'!X7&lt;T$139,10,(T$140-'Indicator Data'!X7)/(T$140-T$139)*10)),1))</f>
        <v>9.9</v>
      </c>
      <c r="U5" s="2">
        <f>IF('Indicator Data'!Y7="No data","x",ROUND(IF('Indicator Data'!Y7&gt;U$140,0,IF('Indicator Data'!Y7&lt;U$139,10,(U$140-'Indicator Data'!Y7)/(U$140-U$139)*10)),1))</f>
        <v>0</v>
      </c>
      <c r="V5" s="2">
        <f>IF('Indicator Data'!Z7="No data","x",ROUND(IF('Indicator Data'!Z7&gt;V$140,0,IF('Indicator Data'!Z7&lt;V$139,10,(V$140-'Indicator Data'!Z7)/(V$140-V$139)*10)),1))</f>
        <v>0</v>
      </c>
      <c r="W5" s="2">
        <f>IF('Indicator Data'!AE7="No data","x",ROUND(IF('Indicator Data'!AE7&gt;W$140,0,IF('Indicator Data'!AE7&lt;W$139,10,(W$140-'Indicator Data'!AE7)/(W$140-W$139)*10)),1))</f>
        <v>9.8000000000000007</v>
      </c>
      <c r="X5" s="3">
        <f t="shared" si="6"/>
        <v>4.9000000000000004</v>
      </c>
      <c r="Y5" s="5">
        <f t="shared" si="7"/>
        <v>4.7</v>
      </c>
      <c r="Z5" s="80"/>
    </row>
    <row r="6" spans="1:26" s="11" customFormat="1" x14ac:dyDescent="0.25">
      <c r="A6" s="11" t="s">
        <v>334</v>
      </c>
      <c r="B6" s="28" t="s">
        <v>0</v>
      </c>
      <c r="C6" s="28" t="s">
        <v>454</v>
      </c>
      <c r="D6" s="2">
        <f>IF('Indicator Data'!AR8="No data","x",ROUND(IF('Indicator Data'!AR8&gt;D$140,0,IF('Indicator Data'!AR8&lt;D$139,10,(D$140-'Indicator Data'!AR8)/(D$140-D$139)*10)),1))</f>
        <v>3.2</v>
      </c>
      <c r="E6" s="122">
        <f>('Indicator Data'!BE8+'Indicator Data'!BF8+'Indicator Data'!BG8)/'Indicator Data'!BD8*1000000</f>
        <v>0.23955474661024087</v>
      </c>
      <c r="F6" s="2">
        <f t="shared" si="0"/>
        <v>7.6</v>
      </c>
      <c r="G6" s="3">
        <f t="shared" si="1"/>
        <v>5.4</v>
      </c>
      <c r="H6" s="2">
        <f>IF('Indicator Data'!AT8="No data","x",ROUND(IF('Indicator Data'!AT8&gt;H$140,0,IF('Indicator Data'!AT8&lt;H$139,10,(H$140-'Indicator Data'!AT8)/(H$140-H$139)*10)),1))</f>
        <v>5.9</v>
      </c>
      <c r="I6" s="2">
        <f>IF('Indicator Data'!AS8="No data","x",ROUND(IF('Indicator Data'!AS8&gt;I$140,0,IF('Indicator Data'!AS8&lt;I$139,10,(I$140-'Indicator Data'!AS8)/(I$140-I$139)*10)),1))</f>
        <v>6.2</v>
      </c>
      <c r="J6" s="3">
        <f t="shared" si="2"/>
        <v>6.1</v>
      </c>
      <c r="K6" s="5">
        <f t="shared" si="3"/>
        <v>5.8</v>
      </c>
      <c r="L6" s="2">
        <f>IF('Indicator Data'!AV8="No data","x",ROUND(IF('Indicator Data'!AV8^2&gt;L$140,0,IF('Indicator Data'!AV8^2&lt;L$139,10,(L$140-'Indicator Data'!AV8^2)/(L$140-L$139)*10)),1))</f>
        <v>10</v>
      </c>
      <c r="M6" s="2">
        <f>IF(OR('Indicator Data'!AU8=0,'Indicator Data'!AU8="No data"),"x",ROUND(IF('Indicator Data'!AU8&gt;M$140,0,IF('Indicator Data'!AU8&lt;M$139,10,(M$140-'Indicator Data'!AU8)/(M$140-M$139)*10)),1))</f>
        <v>8.8000000000000007</v>
      </c>
      <c r="N6" s="2">
        <f>IF('Indicator Data'!AW8="No data","x",ROUND(IF('Indicator Data'!AW8&gt;N$140,0,IF('Indicator Data'!AW8&lt;N$139,10,(N$140-'Indicator Data'!AW8)/(N$140-N$139)*10)),1))</f>
        <v>8.6</v>
      </c>
      <c r="O6" s="2">
        <f>IF('Indicator Data'!AX8="No data","x",ROUND(IF('Indicator Data'!AX8&gt;O$140,0,IF('Indicator Data'!AX8&lt;O$139,10,(O$140-'Indicator Data'!AX8)/(O$140-O$139)*10)),1))</f>
        <v>5.5</v>
      </c>
      <c r="P6" s="3">
        <f t="shared" si="4"/>
        <v>8.1999999999999993</v>
      </c>
      <c r="Q6" s="2">
        <f>IF('Indicator Data'!AY8="No data","x",ROUND(IF('Indicator Data'!AY8&gt;Q$140,0,IF('Indicator Data'!AY8&lt;Q$139,10,(Q$140-'Indicator Data'!AY8)/(Q$140-Q$139)*10)),1))</f>
        <v>8.9</v>
      </c>
      <c r="R6" s="2">
        <f>IF('Indicator Data'!AZ8="No data","x",ROUND(IF('Indicator Data'!AZ8&gt;R$140,0,IF('Indicator Data'!AZ8&lt;R$139,10,(R$140-'Indicator Data'!AZ8)/(R$140-R$139)*10)),1))</f>
        <v>2.8</v>
      </c>
      <c r="S6" s="3">
        <f t="shared" si="5"/>
        <v>5.9</v>
      </c>
      <c r="T6" s="2">
        <f>IF('Indicator Data'!X8="No data","x",ROUND(IF('Indicator Data'!X8&gt;T$140,0,IF('Indicator Data'!X8&lt;T$139,10,(T$140-'Indicator Data'!X8)/(T$140-T$139)*10)),1))</f>
        <v>9.9</v>
      </c>
      <c r="U6" s="2">
        <f>IF('Indicator Data'!Y8="No data","x",ROUND(IF('Indicator Data'!Y8&gt;U$140,0,IF('Indicator Data'!Y8&lt;U$139,10,(U$140-'Indicator Data'!Y8)/(U$140-U$139)*10)),1))</f>
        <v>2.7</v>
      </c>
      <c r="V6" s="2">
        <f>IF('Indicator Data'!Z8="No data","x",ROUND(IF('Indicator Data'!Z8&gt;V$140,0,IF('Indicator Data'!Z8&lt;V$139,10,(V$140-'Indicator Data'!Z8)/(V$140-V$139)*10)),1))</f>
        <v>1.9</v>
      </c>
      <c r="W6" s="2">
        <f>IF('Indicator Data'!AE8="No data","x",ROUND(IF('Indicator Data'!AE8&gt;W$140,0,IF('Indicator Data'!AE8&lt;W$139,10,(W$140-'Indicator Data'!AE8)/(W$140-W$139)*10)),1))</f>
        <v>9.8000000000000007</v>
      </c>
      <c r="X6" s="3">
        <f t="shared" si="6"/>
        <v>6.1</v>
      </c>
      <c r="Y6" s="5">
        <f t="shared" si="7"/>
        <v>6.7</v>
      </c>
      <c r="Z6" s="80"/>
    </row>
    <row r="7" spans="1:26" s="11" customFormat="1" x14ac:dyDescent="0.25">
      <c r="A7" s="11" t="s">
        <v>335</v>
      </c>
      <c r="B7" s="28" t="s">
        <v>0</v>
      </c>
      <c r="C7" s="28" t="s">
        <v>455</v>
      </c>
      <c r="D7" s="2">
        <f>IF('Indicator Data'!AR9="No data","x",ROUND(IF('Indicator Data'!AR9&gt;D$140,0,IF('Indicator Data'!AR9&lt;D$139,10,(D$140-'Indicator Data'!AR9)/(D$140-D$139)*10)),1))</f>
        <v>3.2</v>
      </c>
      <c r="E7" s="122">
        <f>('Indicator Data'!BE9+'Indicator Data'!BF9+'Indicator Data'!BG9)/'Indicator Data'!BD9*1000000</f>
        <v>0.23955474661024087</v>
      </c>
      <c r="F7" s="2">
        <f t="shared" si="0"/>
        <v>7.6</v>
      </c>
      <c r="G7" s="3">
        <f t="shared" si="1"/>
        <v>5.4</v>
      </c>
      <c r="H7" s="2">
        <f>IF('Indicator Data'!AT9="No data","x",ROUND(IF('Indicator Data'!AT9&gt;H$140,0,IF('Indicator Data'!AT9&lt;H$139,10,(H$140-'Indicator Data'!AT9)/(H$140-H$139)*10)),1))</f>
        <v>5.9</v>
      </c>
      <c r="I7" s="2">
        <f>IF('Indicator Data'!AS9="No data","x",ROUND(IF('Indicator Data'!AS9&gt;I$140,0,IF('Indicator Data'!AS9&lt;I$139,10,(I$140-'Indicator Data'!AS9)/(I$140-I$139)*10)),1))</f>
        <v>6.2</v>
      </c>
      <c r="J7" s="3">
        <f t="shared" si="2"/>
        <v>6.1</v>
      </c>
      <c r="K7" s="5">
        <f t="shared" si="3"/>
        <v>5.8</v>
      </c>
      <c r="L7" s="2">
        <f>IF('Indicator Data'!AV9="No data","x",ROUND(IF('Indicator Data'!AV9^2&gt;L$140,0,IF('Indicator Data'!AV9^2&lt;L$139,10,(L$140-'Indicator Data'!AV9^2)/(L$140-L$139)*10)),1))</f>
        <v>10</v>
      </c>
      <c r="M7" s="2">
        <f>IF(OR('Indicator Data'!AU9=0,'Indicator Data'!AU9="No data"),"x",ROUND(IF('Indicator Data'!AU9&gt;M$140,0,IF('Indicator Data'!AU9&lt;M$139,10,(M$140-'Indicator Data'!AU9)/(M$140-M$139)*10)),1))</f>
        <v>9.1</v>
      </c>
      <c r="N7" s="2">
        <f>IF('Indicator Data'!AW9="No data","x",ROUND(IF('Indicator Data'!AW9&gt;N$140,0,IF('Indicator Data'!AW9&lt;N$139,10,(N$140-'Indicator Data'!AW9)/(N$140-N$139)*10)),1))</f>
        <v>8.6</v>
      </c>
      <c r="O7" s="2">
        <f>IF('Indicator Data'!AX9="No data","x",ROUND(IF('Indicator Data'!AX9&gt;O$140,0,IF('Indicator Data'!AX9&lt;O$139,10,(O$140-'Indicator Data'!AX9)/(O$140-O$139)*10)),1))</f>
        <v>5.5</v>
      </c>
      <c r="P7" s="3">
        <f t="shared" si="4"/>
        <v>8.3000000000000007</v>
      </c>
      <c r="Q7" s="2">
        <f>IF('Indicator Data'!AY9="No data","x",ROUND(IF('Indicator Data'!AY9&gt;Q$140,0,IF('Indicator Data'!AY9&lt;Q$139,10,(Q$140-'Indicator Data'!AY9)/(Q$140-Q$139)*10)),1))</f>
        <v>7.3</v>
      </c>
      <c r="R7" s="2">
        <f>IF('Indicator Data'!AZ9="No data","x",ROUND(IF('Indicator Data'!AZ9&gt;R$140,0,IF('Indicator Data'!AZ9&lt;R$139,10,(R$140-'Indicator Data'!AZ9)/(R$140-R$139)*10)),1))</f>
        <v>2.4</v>
      </c>
      <c r="S7" s="3">
        <f t="shared" si="5"/>
        <v>4.9000000000000004</v>
      </c>
      <c r="T7" s="2">
        <f>IF('Indicator Data'!X9="No data","x",ROUND(IF('Indicator Data'!X9&gt;T$140,0,IF('Indicator Data'!X9&lt;T$139,10,(T$140-'Indicator Data'!X9)/(T$140-T$139)*10)),1))</f>
        <v>9.9</v>
      </c>
      <c r="U7" s="2">
        <f>IF('Indicator Data'!Y9="No data","x",ROUND(IF('Indicator Data'!Y9&gt;U$140,0,IF('Indicator Data'!Y9&lt;U$139,10,(U$140-'Indicator Data'!Y9)/(U$140-U$139)*10)),1))</f>
        <v>0</v>
      </c>
      <c r="V7" s="2">
        <f>IF('Indicator Data'!Z9="No data","x",ROUND(IF('Indicator Data'!Z9&gt;V$140,0,IF('Indicator Data'!Z9&lt;V$139,10,(V$140-'Indicator Data'!Z9)/(V$140-V$139)*10)),1))</f>
        <v>1.6</v>
      </c>
      <c r="W7" s="2">
        <f>IF('Indicator Data'!AE9="No data","x",ROUND(IF('Indicator Data'!AE9&gt;W$140,0,IF('Indicator Data'!AE9&lt;W$139,10,(W$140-'Indicator Data'!AE9)/(W$140-W$139)*10)),1))</f>
        <v>9.8000000000000007</v>
      </c>
      <c r="X7" s="3">
        <f t="shared" si="6"/>
        <v>5.3</v>
      </c>
      <c r="Y7" s="5">
        <f t="shared" si="7"/>
        <v>6.2</v>
      </c>
      <c r="Z7" s="80"/>
    </row>
    <row r="8" spans="1:26" s="11" customFormat="1" x14ac:dyDescent="0.25">
      <c r="A8" s="11" t="s">
        <v>336</v>
      </c>
      <c r="B8" s="28" t="s">
        <v>0</v>
      </c>
      <c r="C8" s="28" t="s">
        <v>456</v>
      </c>
      <c r="D8" s="2">
        <f>IF('Indicator Data'!AR10="No data","x",ROUND(IF('Indicator Data'!AR10&gt;D$140,0,IF('Indicator Data'!AR10&lt;D$139,10,(D$140-'Indicator Data'!AR10)/(D$140-D$139)*10)),1))</f>
        <v>3.2</v>
      </c>
      <c r="E8" s="122">
        <f>('Indicator Data'!BE10+'Indicator Data'!BF10+'Indicator Data'!BG10)/'Indicator Data'!BD10*1000000</f>
        <v>0.23955474661024087</v>
      </c>
      <c r="F8" s="2">
        <f t="shared" si="0"/>
        <v>7.6</v>
      </c>
      <c r="G8" s="3">
        <f t="shared" si="1"/>
        <v>5.4</v>
      </c>
      <c r="H8" s="2">
        <f>IF('Indicator Data'!AT10="No data","x",ROUND(IF('Indicator Data'!AT10&gt;H$140,0,IF('Indicator Data'!AT10&lt;H$139,10,(H$140-'Indicator Data'!AT10)/(H$140-H$139)*10)),1))</f>
        <v>5.9</v>
      </c>
      <c r="I8" s="2">
        <f>IF('Indicator Data'!AS10="No data","x",ROUND(IF('Indicator Data'!AS10&gt;I$140,0,IF('Indicator Data'!AS10&lt;I$139,10,(I$140-'Indicator Data'!AS10)/(I$140-I$139)*10)),1))</f>
        <v>6.2</v>
      </c>
      <c r="J8" s="3">
        <f t="shared" si="2"/>
        <v>6.1</v>
      </c>
      <c r="K8" s="5">
        <f t="shared" si="3"/>
        <v>5.8</v>
      </c>
      <c r="L8" s="2">
        <f>IF('Indicator Data'!AV10="No data","x",ROUND(IF('Indicator Data'!AV10^2&gt;L$140,0,IF('Indicator Data'!AV10^2&lt;L$139,10,(L$140-'Indicator Data'!AV10^2)/(L$140-L$139)*10)),1))</f>
        <v>9.8000000000000007</v>
      </c>
      <c r="M8" s="2">
        <f>IF(OR('Indicator Data'!AU10=0,'Indicator Data'!AU10="No data"),"x",ROUND(IF('Indicator Data'!AU10&gt;M$140,0,IF('Indicator Data'!AU10&lt;M$139,10,(M$140-'Indicator Data'!AU10)/(M$140-M$139)*10)),1))</f>
        <v>9.1999999999999993</v>
      </c>
      <c r="N8" s="2">
        <f>IF('Indicator Data'!AW10="No data","x",ROUND(IF('Indicator Data'!AW10&gt;N$140,0,IF('Indicator Data'!AW10&lt;N$139,10,(N$140-'Indicator Data'!AW10)/(N$140-N$139)*10)),1))</f>
        <v>8.6</v>
      </c>
      <c r="O8" s="2">
        <f>IF('Indicator Data'!AX10="No data","x",ROUND(IF('Indicator Data'!AX10&gt;O$140,0,IF('Indicator Data'!AX10&lt;O$139,10,(O$140-'Indicator Data'!AX10)/(O$140-O$139)*10)),1))</f>
        <v>5.5</v>
      </c>
      <c r="P8" s="3">
        <f t="shared" si="4"/>
        <v>8.3000000000000007</v>
      </c>
      <c r="Q8" s="2">
        <f>IF('Indicator Data'!AY10="No data","x",ROUND(IF('Indicator Data'!AY10&gt;Q$140,0,IF('Indicator Data'!AY10&lt;Q$139,10,(Q$140-'Indicator Data'!AY10)/(Q$140-Q$139)*10)),1))</f>
        <v>7.4</v>
      </c>
      <c r="R8" s="2">
        <f>IF('Indicator Data'!AZ10="No data","x",ROUND(IF('Indicator Data'!AZ10&gt;R$140,0,IF('Indicator Data'!AZ10&lt;R$139,10,(R$140-'Indicator Data'!AZ10)/(R$140-R$139)*10)),1))</f>
        <v>5.0999999999999996</v>
      </c>
      <c r="S8" s="3">
        <f t="shared" si="5"/>
        <v>6.3</v>
      </c>
      <c r="T8" s="2">
        <f>IF('Indicator Data'!X10="No data","x",ROUND(IF('Indicator Data'!X10&gt;T$140,0,IF('Indicator Data'!X10&lt;T$139,10,(T$140-'Indicator Data'!X10)/(T$140-T$139)*10)),1))</f>
        <v>9.9</v>
      </c>
      <c r="U8" s="2">
        <f>IF('Indicator Data'!Y10="No data","x",ROUND(IF('Indicator Data'!Y10&gt;U$140,0,IF('Indicator Data'!Y10&lt;U$139,10,(U$140-'Indicator Data'!Y10)/(U$140-U$139)*10)),1))</f>
        <v>0</v>
      </c>
      <c r="V8" s="2">
        <f>IF('Indicator Data'!Z10="No data","x",ROUND(IF('Indicator Data'!Z10&gt;V$140,0,IF('Indicator Data'!Z10&lt;V$139,10,(V$140-'Indicator Data'!Z10)/(V$140-V$139)*10)),1))</f>
        <v>0</v>
      </c>
      <c r="W8" s="2">
        <f>IF('Indicator Data'!AE10="No data","x",ROUND(IF('Indicator Data'!AE10&gt;W$140,0,IF('Indicator Data'!AE10&lt;W$139,10,(W$140-'Indicator Data'!AE10)/(W$140-W$139)*10)),1))</f>
        <v>9.8000000000000007</v>
      </c>
      <c r="X8" s="3">
        <f t="shared" si="6"/>
        <v>4.9000000000000004</v>
      </c>
      <c r="Y8" s="5">
        <f t="shared" si="7"/>
        <v>6.5</v>
      </c>
      <c r="Z8" s="80"/>
    </row>
    <row r="9" spans="1:26" s="11" customFormat="1" x14ac:dyDescent="0.25">
      <c r="A9" s="11" t="s">
        <v>337</v>
      </c>
      <c r="B9" s="28" t="s">
        <v>0</v>
      </c>
      <c r="C9" s="28" t="s">
        <v>457</v>
      </c>
      <c r="D9" s="2">
        <f>IF('Indicator Data'!AR11="No data","x",ROUND(IF('Indicator Data'!AR11&gt;D$140,0,IF('Indicator Data'!AR11&lt;D$139,10,(D$140-'Indicator Data'!AR11)/(D$140-D$139)*10)),1))</f>
        <v>3.2</v>
      </c>
      <c r="E9" s="122">
        <f>('Indicator Data'!BE11+'Indicator Data'!BF11+'Indicator Data'!BG11)/'Indicator Data'!BD11*1000000</f>
        <v>0.23955474661024087</v>
      </c>
      <c r="F9" s="2">
        <f t="shared" si="0"/>
        <v>7.6</v>
      </c>
      <c r="G9" s="3">
        <f t="shared" si="1"/>
        <v>5.4</v>
      </c>
      <c r="H9" s="2">
        <f>IF('Indicator Data'!AT11="No data","x",ROUND(IF('Indicator Data'!AT11&gt;H$140,0,IF('Indicator Data'!AT11&lt;H$139,10,(H$140-'Indicator Data'!AT11)/(H$140-H$139)*10)),1))</f>
        <v>5.9</v>
      </c>
      <c r="I9" s="2">
        <f>IF('Indicator Data'!AS11="No data","x",ROUND(IF('Indicator Data'!AS11&gt;I$140,0,IF('Indicator Data'!AS11&lt;I$139,10,(I$140-'Indicator Data'!AS11)/(I$140-I$139)*10)),1))</f>
        <v>6.2</v>
      </c>
      <c r="J9" s="3">
        <f t="shared" si="2"/>
        <v>6.1</v>
      </c>
      <c r="K9" s="5">
        <f t="shared" si="3"/>
        <v>5.8</v>
      </c>
      <c r="L9" s="2">
        <f>IF('Indicator Data'!AV11="No data","x",ROUND(IF('Indicator Data'!AV11^2&gt;L$140,0,IF('Indicator Data'!AV11^2&lt;L$139,10,(L$140-'Indicator Data'!AV11^2)/(L$140-L$139)*10)),1))</f>
        <v>10</v>
      </c>
      <c r="M9" s="2">
        <f>IF(OR('Indicator Data'!AU11=0,'Indicator Data'!AU11="No data"),"x",ROUND(IF('Indicator Data'!AU11&gt;M$140,0,IF('Indicator Data'!AU11&lt;M$139,10,(M$140-'Indicator Data'!AU11)/(M$140-M$139)*10)),1))</f>
        <v>8.9</v>
      </c>
      <c r="N9" s="2">
        <f>IF('Indicator Data'!AW11="No data","x",ROUND(IF('Indicator Data'!AW11&gt;N$140,0,IF('Indicator Data'!AW11&lt;N$139,10,(N$140-'Indicator Data'!AW11)/(N$140-N$139)*10)),1))</f>
        <v>8.6</v>
      </c>
      <c r="O9" s="2">
        <f>IF('Indicator Data'!AX11="No data","x",ROUND(IF('Indicator Data'!AX11&gt;O$140,0,IF('Indicator Data'!AX11&lt;O$139,10,(O$140-'Indicator Data'!AX11)/(O$140-O$139)*10)),1))</f>
        <v>5.5</v>
      </c>
      <c r="P9" s="3">
        <f t="shared" si="4"/>
        <v>8.3000000000000007</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0.6</v>
      </c>
      <c r="S9" s="3">
        <f t="shared" si="5"/>
        <v>4.7</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2.7</v>
      </c>
      <c r="W9" s="2">
        <f>IF('Indicator Data'!AE11="No data","x",ROUND(IF('Indicator Data'!AE11&gt;W$140,0,IF('Indicator Data'!AE11&lt;W$139,10,(W$140-'Indicator Data'!AE11)/(W$140-W$139)*10)),1))</f>
        <v>9.8000000000000007</v>
      </c>
      <c r="X9" s="3">
        <f t="shared" si="6"/>
        <v>5.8</v>
      </c>
      <c r="Y9" s="5">
        <f t="shared" si="7"/>
        <v>6.3</v>
      </c>
      <c r="Z9" s="80"/>
    </row>
    <row r="10" spans="1:26" s="11" customFormat="1" x14ac:dyDescent="0.25">
      <c r="A10" s="11" t="s">
        <v>338</v>
      </c>
      <c r="B10" s="28" t="s">
        <v>0</v>
      </c>
      <c r="C10" s="28" t="s">
        <v>458</v>
      </c>
      <c r="D10" s="2">
        <f>IF('Indicator Data'!AR12="No data","x",ROUND(IF('Indicator Data'!AR12&gt;D$140,0,IF('Indicator Data'!AR12&lt;D$139,10,(D$140-'Indicator Data'!AR12)/(D$140-D$139)*10)),1))</f>
        <v>3.2</v>
      </c>
      <c r="E10" s="122">
        <f>('Indicator Data'!BE12+'Indicator Data'!BF12+'Indicator Data'!BG12)/'Indicator Data'!BD12*1000000</f>
        <v>0.23955474661024087</v>
      </c>
      <c r="F10" s="2">
        <f t="shared" si="0"/>
        <v>7.6</v>
      </c>
      <c r="G10" s="3">
        <f t="shared" si="1"/>
        <v>5.4</v>
      </c>
      <c r="H10" s="2">
        <f>IF('Indicator Data'!AT12="No data","x",ROUND(IF('Indicator Data'!AT12&gt;H$140,0,IF('Indicator Data'!AT12&lt;H$139,10,(H$140-'Indicator Data'!AT12)/(H$140-H$139)*10)),1))</f>
        <v>5.9</v>
      </c>
      <c r="I10" s="2">
        <f>IF('Indicator Data'!AS12="No data","x",ROUND(IF('Indicator Data'!AS12&gt;I$140,0,IF('Indicator Data'!AS12&lt;I$139,10,(I$140-'Indicator Data'!AS12)/(I$140-I$139)*10)),1))</f>
        <v>6.2</v>
      </c>
      <c r="J10" s="3">
        <f t="shared" si="2"/>
        <v>6.1</v>
      </c>
      <c r="K10" s="5">
        <f t="shared" si="3"/>
        <v>5.8</v>
      </c>
      <c r="L10" s="2">
        <f>IF('Indicator Data'!AV12="No data","x",ROUND(IF('Indicator Data'!AV12^2&gt;L$140,0,IF('Indicator Data'!AV12^2&lt;L$139,10,(L$140-'Indicator Data'!AV12^2)/(L$140-L$139)*10)),1))</f>
        <v>10</v>
      </c>
      <c r="M10" s="2">
        <f>IF(OR('Indicator Data'!AU12=0,'Indicator Data'!AU12="No data"),"x",ROUND(IF('Indicator Data'!AU12&gt;M$140,0,IF('Indicator Data'!AU12&lt;M$139,10,(M$140-'Indicator Data'!AU12)/(M$140-M$139)*10)),1))</f>
        <v>9.3000000000000007</v>
      </c>
      <c r="N10" s="2">
        <f>IF('Indicator Data'!AW12="No data","x",ROUND(IF('Indicator Data'!AW12&gt;N$140,0,IF('Indicator Data'!AW12&lt;N$139,10,(N$140-'Indicator Data'!AW12)/(N$140-N$139)*10)),1))</f>
        <v>8.6</v>
      </c>
      <c r="O10" s="2">
        <f>IF('Indicator Data'!AX12="No data","x",ROUND(IF('Indicator Data'!AX12&gt;O$140,0,IF('Indicator Data'!AX12&lt;O$139,10,(O$140-'Indicator Data'!AX12)/(O$140-O$139)*10)),1))</f>
        <v>5.5</v>
      </c>
      <c r="P10" s="3">
        <f t="shared" si="4"/>
        <v>8.4</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3.4</v>
      </c>
      <c r="S10" s="3">
        <f t="shared" si="5"/>
        <v>6.7</v>
      </c>
      <c r="T10" s="2">
        <f>IF('Indicator Data'!X12="No data","x",ROUND(IF('Indicator Data'!X12&gt;T$140,0,IF('Indicator Data'!X12&lt;T$139,10,(T$140-'Indicator Data'!X12)/(T$140-T$139)*10)),1))</f>
        <v>9.9</v>
      </c>
      <c r="U10" s="2">
        <f>IF('Indicator Data'!Y12="No data","x",ROUND(IF('Indicator Data'!Y12&gt;U$140,0,IF('Indicator Data'!Y12&lt;U$139,10,(U$140-'Indicator Data'!Y12)/(U$140-U$139)*10)),1))</f>
        <v>0</v>
      </c>
      <c r="V10" s="2">
        <f>IF('Indicator Data'!Z12="No data","x",ROUND(IF('Indicator Data'!Z12&gt;V$140,0,IF('Indicator Data'!Z12&lt;V$139,10,(V$140-'Indicator Data'!Z12)/(V$140-V$139)*10)),1))</f>
        <v>0</v>
      </c>
      <c r="W10" s="2">
        <f>IF('Indicator Data'!AE12="No data","x",ROUND(IF('Indicator Data'!AE12&gt;W$140,0,IF('Indicator Data'!AE12&lt;W$139,10,(W$140-'Indicator Data'!AE12)/(W$140-W$139)*10)),1))</f>
        <v>9.8000000000000007</v>
      </c>
      <c r="X10" s="3">
        <f t="shared" si="6"/>
        <v>4.9000000000000004</v>
      </c>
      <c r="Y10" s="5">
        <f t="shared" si="7"/>
        <v>6.7</v>
      </c>
      <c r="Z10" s="80"/>
    </row>
    <row r="11" spans="1:26" s="11" customFormat="1" x14ac:dyDescent="0.25">
      <c r="A11" s="11" t="s">
        <v>339</v>
      </c>
      <c r="B11" s="28" t="s">
        <v>0</v>
      </c>
      <c r="C11" s="28" t="s">
        <v>459</v>
      </c>
      <c r="D11" s="2">
        <f>IF('Indicator Data'!AR13="No data","x",ROUND(IF('Indicator Data'!AR13&gt;D$140,0,IF('Indicator Data'!AR13&lt;D$139,10,(D$140-'Indicator Data'!AR13)/(D$140-D$139)*10)),1))</f>
        <v>3.2</v>
      </c>
      <c r="E11" s="122">
        <f>('Indicator Data'!BE13+'Indicator Data'!BF13+'Indicator Data'!BG13)/'Indicator Data'!BD13*1000000</f>
        <v>0.23955474661024087</v>
      </c>
      <c r="F11" s="2">
        <f t="shared" si="0"/>
        <v>7.6</v>
      </c>
      <c r="G11" s="3">
        <f t="shared" si="1"/>
        <v>5.4</v>
      </c>
      <c r="H11" s="2">
        <f>IF('Indicator Data'!AT13="No data","x",ROUND(IF('Indicator Data'!AT13&gt;H$140,0,IF('Indicator Data'!AT13&lt;H$139,10,(H$140-'Indicator Data'!AT13)/(H$140-H$139)*10)),1))</f>
        <v>5.9</v>
      </c>
      <c r="I11" s="2">
        <f>IF('Indicator Data'!AS13="No data","x",ROUND(IF('Indicator Data'!AS13&gt;I$140,0,IF('Indicator Data'!AS13&lt;I$139,10,(I$140-'Indicator Data'!AS13)/(I$140-I$139)*10)),1))</f>
        <v>6.2</v>
      </c>
      <c r="J11" s="3">
        <f t="shared" si="2"/>
        <v>6.1</v>
      </c>
      <c r="K11" s="5">
        <f t="shared" si="3"/>
        <v>5.8</v>
      </c>
      <c r="L11" s="2">
        <f>IF('Indicator Data'!AV13="No data","x",ROUND(IF('Indicator Data'!AV13^2&gt;L$140,0,IF('Indicator Data'!AV13^2&lt;L$139,10,(L$140-'Indicator Data'!AV13^2)/(L$140-L$139)*10)),1))</f>
        <v>9</v>
      </c>
      <c r="M11" s="2">
        <f>IF(OR('Indicator Data'!AU13=0,'Indicator Data'!AU13="No data"),"x",ROUND(IF('Indicator Data'!AU13&gt;M$140,0,IF('Indicator Data'!AU13&lt;M$139,10,(M$140-'Indicator Data'!AU13)/(M$140-M$139)*10)),1))</f>
        <v>6.8</v>
      </c>
      <c r="N11" s="2">
        <f>IF('Indicator Data'!AW13="No data","x",ROUND(IF('Indicator Data'!AW13&gt;N$140,0,IF('Indicator Data'!AW13&lt;N$139,10,(N$140-'Indicator Data'!AW13)/(N$140-N$139)*10)),1))</f>
        <v>8.6</v>
      </c>
      <c r="O11" s="2">
        <f>IF('Indicator Data'!AX13="No data","x",ROUND(IF('Indicator Data'!AX13&gt;O$140,0,IF('Indicator Data'!AX13&lt;O$139,10,(O$140-'Indicator Data'!AX13)/(O$140-O$139)*10)),1))</f>
        <v>5.5</v>
      </c>
      <c r="P11" s="3">
        <f t="shared" si="4"/>
        <v>7.5</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4.2</v>
      </c>
      <c r="S11" s="3">
        <f t="shared" si="5"/>
        <v>5.6</v>
      </c>
      <c r="T11" s="2">
        <f>IF('Indicator Data'!X13="No data","x",ROUND(IF('Indicator Data'!X13&gt;T$140,0,IF('Indicator Data'!X13&lt;T$139,10,(T$140-'Indicator Data'!X13)/(T$140-T$139)*10)),1))</f>
        <v>9.9</v>
      </c>
      <c r="U11" s="2">
        <f>IF('Indicator Data'!Y13="No data","x",ROUND(IF('Indicator Data'!Y13&gt;U$140,0,IF('Indicator Data'!Y13&lt;U$139,10,(U$140-'Indicator Data'!Y13)/(U$140-U$139)*10)),1))</f>
        <v>0</v>
      </c>
      <c r="V11" s="2">
        <f>IF('Indicator Data'!Z13="No data","x",ROUND(IF('Indicator Data'!Z13&gt;V$140,0,IF('Indicator Data'!Z13&lt;V$139,10,(V$140-'Indicator Data'!Z13)/(V$140-V$139)*10)),1))</f>
        <v>0</v>
      </c>
      <c r="W11" s="2">
        <f>IF('Indicator Data'!AE13="No data","x",ROUND(IF('Indicator Data'!AE13&gt;W$140,0,IF('Indicator Data'!AE13&lt;W$139,10,(W$140-'Indicator Data'!AE13)/(W$140-W$139)*10)),1))</f>
        <v>9.8000000000000007</v>
      </c>
      <c r="X11" s="3">
        <f t="shared" si="6"/>
        <v>4.9000000000000004</v>
      </c>
      <c r="Y11" s="5">
        <f t="shared" si="7"/>
        <v>6</v>
      </c>
      <c r="Z11" s="80"/>
    </row>
    <row r="12" spans="1:26" s="11" customFormat="1" x14ac:dyDescent="0.25">
      <c r="A12" s="11" t="s">
        <v>346</v>
      </c>
      <c r="B12" s="28" t="s">
        <v>0</v>
      </c>
      <c r="C12" s="28" t="s">
        <v>584</v>
      </c>
      <c r="D12" s="2">
        <f>IF('Indicator Data'!AR14="No data","x",ROUND(IF('Indicator Data'!AR14&gt;D$140,0,IF('Indicator Data'!AR14&lt;D$139,10,(D$140-'Indicator Data'!AR14)/(D$140-D$139)*10)),1))</f>
        <v>3.2</v>
      </c>
      <c r="E12" s="122">
        <f>('Indicator Data'!BE14+'Indicator Data'!BF14+'Indicator Data'!BG14)/'Indicator Data'!BD14*1000000</f>
        <v>0.23955474661024087</v>
      </c>
      <c r="F12" s="2">
        <f t="shared" si="0"/>
        <v>7.6</v>
      </c>
      <c r="G12" s="3">
        <f t="shared" si="1"/>
        <v>5.4</v>
      </c>
      <c r="H12" s="2">
        <f>IF('Indicator Data'!AT14="No data","x",ROUND(IF('Indicator Data'!AT14&gt;H$140,0,IF('Indicator Data'!AT14&lt;H$139,10,(H$140-'Indicator Data'!AT14)/(H$140-H$139)*10)),1))</f>
        <v>5.9</v>
      </c>
      <c r="I12" s="2">
        <f>IF('Indicator Data'!AS14="No data","x",ROUND(IF('Indicator Data'!AS14&gt;I$140,0,IF('Indicator Data'!AS14&lt;I$139,10,(I$140-'Indicator Data'!AS14)/(I$140-I$139)*10)),1))</f>
        <v>6.2</v>
      </c>
      <c r="J12" s="3">
        <f t="shared" si="2"/>
        <v>6.1</v>
      </c>
      <c r="K12" s="5">
        <f t="shared" si="3"/>
        <v>5.8</v>
      </c>
      <c r="L12" s="2">
        <f>IF('Indicator Data'!AV14="No data","x",ROUND(IF('Indicator Data'!AV14^2&gt;L$140,0,IF('Indicator Data'!AV14^2&lt;L$139,10,(L$140-'Indicator Data'!AV14^2)/(L$140-L$139)*10)),1))</f>
        <v>9.9</v>
      </c>
      <c r="M12" s="2">
        <f>IF(OR('Indicator Data'!AU14=0,'Indicator Data'!AU14="No data"),"x",ROUND(IF('Indicator Data'!AU14&gt;M$140,0,IF('Indicator Data'!AU14&lt;M$139,10,(M$140-'Indicator Data'!AU14)/(M$140-M$139)*10)),1))</f>
        <v>8.6999999999999993</v>
      </c>
      <c r="N12" s="2">
        <f>IF('Indicator Data'!AW14="No data","x",ROUND(IF('Indicator Data'!AW14&gt;N$140,0,IF('Indicator Data'!AW14&lt;N$139,10,(N$140-'Indicator Data'!AW14)/(N$140-N$139)*10)),1))</f>
        <v>8.6</v>
      </c>
      <c r="O12" s="2">
        <f>IF('Indicator Data'!AX14="No data","x",ROUND(IF('Indicator Data'!AX14&gt;O$140,0,IF('Indicator Data'!AX14&lt;O$139,10,(O$140-'Indicator Data'!AX14)/(O$140-O$139)*10)),1))</f>
        <v>5.5</v>
      </c>
      <c r="P12" s="3">
        <f t="shared" si="4"/>
        <v>8.1999999999999993</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9.1999999999999993</v>
      </c>
      <c r="S12" s="3">
        <f t="shared" si="5"/>
        <v>9.3000000000000007</v>
      </c>
      <c r="T12" s="2">
        <f>IF('Indicator Data'!X14="No data","x",ROUND(IF('Indicator Data'!X14&gt;T$140,0,IF('Indicator Data'!X14&lt;T$139,10,(T$140-'Indicator Data'!X14)/(T$140-T$139)*10)),1))</f>
        <v>9.9</v>
      </c>
      <c r="U12" s="2">
        <f>IF('Indicator Data'!Y14="No data","x",ROUND(IF('Indicator Data'!Y14&gt;U$140,0,IF('Indicator Data'!Y14&lt;U$139,10,(U$140-'Indicator Data'!Y14)/(U$140-U$139)*10)),1))</f>
        <v>0</v>
      </c>
      <c r="V12" s="2">
        <f>IF('Indicator Data'!Z14="No data","x",ROUND(IF('Indicator Data'!Z14&gt;V$140,0,IF('Indicator Data'!Z14&lt;V$139,10,(V$140-'Indicator Data'!Z14)/(V$140-V$139)*10)),1))</f>
        <v>0</v>
      </c>
      <c r="W12" s="2">
        <f>IF('Indicator Data'!AE14="No data","x",ROUND(IF('Indicator Data'!AE14&gt;W$140,0,IF('Indicator Data'!AE14&lt;W$139,10,(W$140-'Indicator Data'!AE14)/(W$140-W$139)*10)),1))</f>
        <v>9.8000000000000007</v>
      </c>
      <c r="X12" s="3">
        <f t="shared" si="6"/>
        <v>4.9000000000000004</v>
      </c>
      <c r="Y12" s="5">
        <f t="shared" si="7"/>
        <v>7.5</v>
      </c>
      <c r="Z12" s="80"/>
    </row>
    <row r="13" spans="1:26" s="11" customFormat="1" x14ac:dyDescent="0.25">
      <c r="A13" s="11" t="s">
        <v>340</v>
      </c>
      <c r="B13" s="28" t="s">
        <v>0</v>
      </c>
      <c r="C13" s="28" t="s">
        <v>460</v>
      </c>
      <c r="D13" s="2">
        <f>IF('Indicator Data'!AR15="No data","x",ROUND(IF('Indicator Data'!AR15&gt;D$140,0,IF('Indicator Data'!AR15&lt;D$139,10,(D$140-'Indicator Data'!AR15)/(D$140-D$139)*10)),1))</f>
        <v>3.2</v>
      </c>
      <c r="E13" s="122">
        <f>('Indicator Data'!BE15+'Indicator Data'!BF15+'Indicator Data'!BG15)/'Indicator Data'!BD15*1000000</f>
        <v>0.23955474661024087</v>
      </c>
      <c r="F13" s="2">
        <f t="shared" si="0"/>
        <v>7.6</v>
      </c>
      <c r="G13" s="3">
        <f t="shared" si="1"/>
        <v>5.4</v>
      </c>
      <c r="H13" s="2">
        <f>IF('Indicator Data'!AT15="No data","x",ROUND(IF('Indicator Data'!AT15&gt;H$140,0,IF('Indicator Data'!AT15&lt;H$139,10,(H$140-'Indicator Data'!AT15)/(H$140-H$139)*10)),1))</f>
        <v>5.9</v>
      </c>
      <c r="I13" s="2">
        <f>IF('Indicator Data'!AS15="No data","x",ROUND(IF('Indicator Data'!AS15&gt;I$140,0,IF('Indicator Data'!AS15&lt;I$139,10,(I$140-'Indicator Data'!AS15)/(I$140-I$139)*10)),1))</f>
        <v>6.2</v>
      </c>
      <c r="J13" s="3">
        <f t="shared" si="2"/>
        <v>6.1</v>
      </c>
      <c r="K13" s="5">
        <f t="shared" si="3"/>
        <v>5.8</v>
      </c>
      <c r="L13" s="2">
        <f>IF('Indicator Data'!AV15="No data","x",ROUND(IF('Indicator Data'!AV15^2&gt;L$140,0,IF('Indicator Data'!AV15^2&lt;L$139,10,(L$140-'Indicator Data'!AV15^2)/(L$140-L$139)*10)),1))</f>
        <v>10</v>
      </c>
      <c r="M13" s="2">
        <f>IF(OR('Indicator Data'!AU15=0,'Indicator Data'!AU15="No data"),"x",ROUND(IF('Indicator Data'!AU15&gt;M$140,0,IF('Indicator Data'!AU15&lt;M$139,10,(M$140-'Indicator Data'!AU15)/(M$140-M$139)*10)),1))</f>
        <v>9.3000000000000007</v>
      </c>
      <c r="N13" s="2">
        <f>IF('Indicator Data'!AW15="No data","x",ROUND(IF('Indicator Data'!AW15&gt;N$140,0,IF('Indicator Data'!AW15&lt;N$139,10,(N$140-'Indicator Data'!AW15)/(N$140-N$139)*10)),1))</f>
        <v>8.6</v>
      </c>
      <c r="O13" s="2">
        <f>IF('Indicator Data'!AX15="No data","x",ROUND(IF('Indicator Data'!AX15&gt;O$140,0,IF('Indicator Data'!AX15&lt;O$139,10,(O$140-'Indicator Data'!AX15)/(O$140-O$139)*10)),1))</f>
        <v>5.5</v>
      </c>
      <c r="P13" s="3">
        <f t="shared" si="4"/>
        <v>8.4</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1.6</v>
      </c>
      <c r="S13" s="3">
        <f t="shared" si="5"/>
        <v>5.2</v>
      </c>
      <c r="T13" s="2">
        <f>IF('Indicator Data'!X15="No data","x",ROUND(IF('Indicator Data'!X15&gt;T$140,0,IF('Indicator Data'!X15&lt;T$139,10,(T$140-'Indicator Data'!X15)/(T$140-T$139)*10)),1))</f>
        <v>9.9</v>
      </c>
      <c r="U13" s="2">
        <f>IF('Indicator Data'!Y15="No data","x",ROUND(IF('Indicator Data'!Y15&gt;U$140,0,IF('Indicator Data'!Y15&lt;U$139,10,(U$140-'Indicator Data'!Y15)/(U$140-U$139)*10)),1))</f>
        <v>0</v>
      </c>
      <c r="V13" s="2">
        <f>IF('Indicator Data'!Z15="No data","x",ROUND(IF('Indicator Data'!Z15&gt;V$140,0,IF('Indicator Data'!Z15&lt;V$139,10,(V$140-'Indicator Data'!Z15)/(V$140-V$139)*10)),1))</f>
        <v>0.8</v>
      </c>
      <c r="W13" s="2">
        <f>IF('Indicator Data'!AE15="No data","x",ROUND(IF('Indicator Data'!AE15&gt;W$140,0,IF('Indicator Data'!AE15&lt;W$139,10,(W$140-'Indicator Data'!AE15)/(W$140-W$139)*10)),1))</f>
        <v>9.8000000000000007</v>
      </c>
      <c r="X13" s="3">
        <f t="shared" si="6"/>
        <v>5.0999999999999996</v>
      </c>
      <c r="Y13" s="5">
        <f t="shared" si="7"/>
        <v>6.2</v>
      </c>
      <c r="Z13" s="80"/>
    </row>
    <row r="14" spans="1:26" s="11" customFormat="1" x14ac:dyDescent="0.25">
      <c r="A14" s="11" t="s">
        <v>341</v>
      </c>
      <c r="B14" s="28" t="s">
        <v>0</v>
      </c>
      <c r="C14" s="28" t="s">
        <v>461</v>
      </c>
      <c r="D14" s="2">
        <f>IF('Indicator Data'!AR16="No data","x",ROUND(IF('Indicator Data'!AR16&gt;D$140,0,IF('Indicator Data'!AR16&lt;D$139,10,(D$140-'Indicator Data'!AR16)/(D$140-D$139)*10)),1))</f>
        <v>3.2</v>
      </c>
      <c r="E14" s="122">
        <f>('Indicator Data'!BE16+'Indicator Data'!BF16+'Indicator Data'!BG16)/'Indicator Data'!BD16*1000000</f>
        <v>0.23955474661024087</v>
      </c>
      <c r="F14" s="2">
        <f t="shared" si="0"/>
        <v>7.6</v>
      </c>
      <c r="G14" s="3">
        <f t="shared" si="1"/>
        <v>5.4</v>
      </c>
      <c r="H14" s="2">
        <f>IF('Indicator Data'!AT16="No data","x",ROUND(IF('Indicator Data'!AT16&gt;H$140,0,IF('Indicator Data'!AT16&lt;H$139,10,(H$140-'Indicator Data'!AT16)/(H$140-H$139)*10)),1))</f>
        <v>5.9</v>
      </c>
      <c r="I14" s="2">
        <f>IF('Indicator Data'!AS16="No data","x",ROUND(IF('Indicator Data'!AS16&gt;I$140,0,IF('Indicator Data'!AS16&lt;I$139,10,(I$140-'Indicator Data'!AS16)/(I$140-I$139)*10)),1))</f>
        <v>6.2</v>
      </c>
      <c r="J14" s="3">
        <f t="shared" si="2"/>
        <v>6.1</v>
      </c>
      <c r="K14" s="5">
        <f t="shared" si="3"/>
        <v>5.8</v>
      </c>
      <c r="L14" s="2">
        <f>IF('Indicator Data'!AV16="No data","x",ROUND(IF('Indicator Data'!AV16^2&gt;L$140,0,IF('Indicator Data'!AV16^2&lt;L$139,10,(L$140-'Indicator Data'!AV16^2)/(L$140-L$139)*10)),1))</f>
        <v>10</v>
      </c>
      <c r="M14" s="2">
        <f>IF(OR('Indicator Data'!AU16=0,'Indicator Data'!AU16="No data"),"x",ROUND(IF('Indicator Data'!AU16&gt;M$140,0,IF('Indicator Data'!AU16&lt;M$139,10,(M$140-'Indicator Data'!AU16)/(M$140-M$139)*10)),1))</f>
        <v>9.1</v>
      </c>
      <c r="N14" s="2">
        <f>IF('Indicator Data'!AW16="No data","x",ROUND(IF('Indicator Data'!AW16&gt;N$140,0,IF('Indicator Data'!AW16&lt;N$139,10,(N$140-'Indicator Data'!AW16)/(N$140-N$139)*10)),1))</f>
        <v>8.6</v>
      </c>
      <c r="O14" s="2">
        <f>IF('Indicator Data'!AX16="No data","x",ROUND(IF('Indicator Data'!AX16&gt;O$140,0,IF('Indicator Data'!AX16&lt;O$139,10,(O$140-'Indicator Data'!AX16)/(O$140-O$139)*10)),1))</f>
        <v>5.5</v>
      </c>
      <c r="P14" s="3">
        <f t="shared" si="4"/>
        <v>8.3000000000000007</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1.3</v>
      </c>
      <c r="S14" s="3">
        <f t="shared" si="5"/>
        <v>5.7</v>
      </c>
      <c r="T14" s="2">
        <f>IF('Indicator Data'!X16="No data","x",ROUND(IF('Indicator Data'!X16&gt;T$140,0,IF('Indicator Data'!X16&lt;T$139,10,(T$140-'Indicator Data'!X16)/(T$140-T$139)*10)),1))</f>
        <v>9.9</v>
      </c>
      <c r="U14" s="2">
        <f>IF('Indicator Data'!Y16="No data","x",ROUND(IF('Indicator Data'!Y16&gt;U$140,0,IF('Indicator Data'!Y16&lt;U$139,10,(U$140-'Indicator Data'!Y16)/(U$140-U$139)*10)),1))</f>
        <v>0</v>
      </c>
      <c r="V14" s="2">
        <f>IF('Indicator Data'!Z16="No data","x",ROUND(IF('Indicator Data'!Z16&gt;V$140,0,IF('Indicator Data'!Z16&lt;V$139,10,(V$140-'Indicator Data'!Z16)/(V$140-V$139)*10)),1))</f>
        <v>0</v>
      </c>
      <c r="W14" s="2">
        <f>IF('Indicator Data'!AE16="No data","x",ROUND(IF('Indicator Data'!AE16&gt;W$140,0,IF('Indicator Data'!AE16&lt;W$139,10,(W$140-'Indicator Data'!AE16)/(W$140-W$139)*10)),1))</f>
        <v>9.8000000000000007</v>
      </c>
      <c r="X14" s="3">
        <f t="shared" si="6"/>
        <v>4.9000000000000004</v>
      </c>
      <c r="Y14" s="5">
        <f t="shared" si="7"/>
        <v>6.3</v>
      </c>
      <c r="Z14" s="80"/>
    </row>
    <row r="15" spans="1:26" s="11" customFormat="1" x14ac:dyDescent="0.25">
      <c r="A15" s="11" t="s">
        <v>342</v>
      </c>
      <c r="B15" s="28" t="s">
        <v>0</v>
      </c>
      <c r="C15" s="28" t="s">
        <v>462</v>
      </c>
      <c r="D15" s="2">
        <f>IF('Indicator Data'!AR17="No data","x",ROUND(IF('Indicator Data'!AR17&gt;D$140,0,IF('Indicator Data'!AR17&lt;D$139,10,(D$140-'Indicator Data'!AR17)/(D$140-D$139)*10)),1))</f>
        <v>3.2</v>
      </c>
      <c r="E15" s="122">
        <f>('Indicator Data'!BE17+'Indicator Data'!BF17+'Indicator Data'!BG17)/'Indicator Data'!BD17*1000000</f>
        <v>0.23955474661024087</v>
      </c>
      <c r="F15" s="2">
        <f t="shared" si="0"/>
        <v>7.6</v>
      </c>
      <c r="G15" s="3">
        <f t="shared" si="1"/>
        <v>5.4</v>
      </c>
      <c r="H15" s="2">
        <f>IF('Indicator Data'!AT17="No data","x",ROUND(IF('Indicator Data'!AT17&gt;H$140,0,IF('Indicator Data'!AT17&lt;H$139,10,(H$140-'Indicator Data'!AT17)/(H$140-H$139)*10)),1))</f>
        <v>5.9</v>
      </c>
      <c r="I15" s="2">
        <f>IF('Indicator Data'!AS17="No data","x",ROUND(IF('Indicator Data'!AS17&gt;I$140,0,IF('Indicator Data'!AS17&lt;I$139,10,(I$140-'Indicator Data'!AS17)/(I$140-I$139)*10)),1))</f>
        <v>6.2</v>
      </c>
      <c r="J15" s="3">
        <f t="shared" si="2"/>
        <v>6.1</v>
      </c>
      <c r="K15" s="5">
        <f t="shared" si="3"/>
        <v>5.8</v>
      </c>
      <c r="L15" s="2">
        <f>IF('Indicator Data'!AV17="No data","x",ROUND(IF('Indicator Data'!AV17^2&gt;L$140,0,IF('Indicator Data'!AV17^2&lt;L$139,10,(L$140-'Indicator Data'!AV17^2)/(L$140-L$139)*10)),1))</f>
        <v>10</v>
      </c>
      <c r="M15" s="2">
        <f>IF(OR('Indicator Data'!AU17=0,'Indicator Data'!AU17="No data"),"x",ROUND(IF('Indicator Data'!AU17&gt;M$140,0,IF('Indicator Data'!AU17&lt;M$139,10,(M$140-'Indicator Data'!AU17)/(M$140-M$139)*10)),1))</f>
        <v>9.4</v>
      </c>
      <c r="N15" s="2">
        <f>IF('Indicator Data'!AW17="No data","x",ROUND(IF('Indicator Data'!AW17&gt;N$140,0,IF('Indicator Data'!AW17&lt;N$139,10,(N$140-'Indicator Data'!AW17)/(N$140-N$139)*10)),1))</f>
        <v>8.6</v>
      </c>
      <c r="O15" s="2">
        <f>IF('Indicator Data'!AX17="No data","x",ROUND(IF('Indicator Data'!AX17&gt;O$140,0,IF('Indicator Data'!AX17&lt;O$139,10,(O$140-'Indicator Data'!AX17)/(O$140-O$139)*10)),1))</f>
        <v>5.5</v>
      </c>
      <c r="P15" s="3">
        <f t="shared" si="4"/>
        <v>8.4</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5.9</v>
      </c>
      <c r="S15" s="3">
        <f t="shared" si="5"/>
        <v>7.8</v>
      </c>
      <c r="T15" s="2">
        <f>IF('Indicator Data'!X17="No data","x",ROUND(IF('Indicator Data'!X17&gt;T$140,0,IF('Indicator Data'!X17&lt;T$139,10,(T$140-'Indicator Data'!X17)/(T$140-T$139)*10)),1))</f>
        <v>9.9</v>
      </c>
      <c r="U15" s="2">
        <f>IF('Indicator Data'!Y17="No data","x",ROUND(IF('Indicator Data'!Y17&gt;U$140,0,IF('Indicator Data'!Y17&lt;U$139,10,(U$140-'Indicator Data'!Y17)/(U$140-U$139)*10)),1))</f>
        <v>0</v>
      </c>
      <c r="V15" s="2">
        <f>IF('Indicator Data'!Z17="No data","x",ROUND(IF('Indicator Data'!Z17&gt;V$140,0,IF('Indicator Data'!Z17&lt;V$139,10,(V$140-'Indicator Data'!Z17)/(V$140-V$139)*10)),1))</f>
        <v>0</v>
      </c>
      <c r="W15" s="2">
        <f>IF('Indicator Data'!AE17="No data","x",ROUND(IF('Indicator Data'!AE17&gt;W$140,0,IF('Indicator Data'!AE17&lt;W$139,10,(W$140-'Indicator Data'!AE17)/(W$140-W$139)*10)),1))</f>
        <v>9.8000000000000007</v>
      </c>
      <c r="X15" s="3">
        <f t="shared" si="6"/>
        <v>4.9000000000000004</v>
      </c>
      <c r="Y15" s="5">
        <f t="shared" si="7"/>
        <v>7</v>
      </c>
      <c r="Z15" s="80"/>
    </row>
    <row r="16" spans="1:26" s="11" customFormat="1" x14ac:dyDescent="0.25">
      <c r="A16" s="11" t="s">
        <v>343</v>
      </c>
      <c r="B16" s="28" t="s">
        <v>2</v>
      </c>
      <c r="C16" s="28" t="s">
        <v>463</v>
      </c>
      <c r="D16" s="2">
        <f>IF('Indicator Data'!AR18="No data","x",ROUND(IF('Indicator Data'!AR18&gt;D$140,0,IF('Indicator Data'!AR18&lt;D$139,10,(D$140-'Indicator Data'!AR18)/(D$140-D$139)*10)),1))</f>
        <v>2.6</v>
      </c>
      <c r="E16" s="122">
        <f>('Indicator Data'!BE18+'Indicator Data'!BF18+'Indicator Data'!BG18)/'Indicator Data'!BD18*1000000</f>
        <v>0.21308079576157057</v>
      </c>
      <c r="F16" s="2">
        <f t="shared" si="0"/>
        <v>7.9</v>
      </c>
      <c r="G16" s="3">
        <f t="shared" si="1"/>
        <v>5.3</v>
      </c>
      <c r="H16" s="2">
        <f>IF('Indicator Data'!AT18="No data","x",ROUND(IF('Indicator Data'!AT18&gt;H$140,0,IF('Indicator Data'!AT18&lt;H$139,10,(H$140-'Indicator Data'!AT18)/(H$140-H$139)*10)),1))</f>
        <v>7.5</v>
      </c>
      <c r="I16" s="2">
        <f>IF('Indicator Data'!AS18="No data","x",ROUND(IF('Indicator Data'!AS18&gt;I$140,0,IF('Indicator Data'!AS18&lt;I$139,10,(I$140-'Indicator Data'!AS18)/(I$140-I$139)*10)),1))</f>
        <v>6.6</v>
      </c>
      <c r="J16" s="3">
        <f t="shared" si="2"/>
        <v>7.1</v>
      </c>
      <c r="K16" s="5">
        <f t="shared" si="3"/>
        <v>6.2</v>
      </c>
      <c r="L16" s="2">
        <f>IF('Indicator Data'!AV18="No data","x",ROUND(IF('Indicator Data'!AV18^2&gt;L$140,0,IF('Indicator Data'!AV18^2&lt;L$139,10,(L$140-'Indicator Data'!AV18^2)/(L$140-L$139)*10)),1))</f>
        <v>8.1</v>
      </c>
      <c r="M16" s="2">
        <f>IF(OR('Indicator Data'!AU18=0,'Indicator Data'!AU18="No data"),"x",ROUND(IF('Indicator Data'!AU18&gt;M$140,0,IF('Indicator Data'!AU18&lt;M$139,10,(M$140-'Indicator Data'!AU18)/(M$140-M$139)*10)),1))</f>
        <v>5.4</v>
      </c>
      <c r="N16" s="2">
        <f>IF('Indicator Data'!AW18="No data","x",ROUND(IF('Indicator Data'!AW18&gt;N$140,0,IF('Indicator Data'!AW18&lt;N$139,10,(N$140-'Indicator Data'!AW18)/(N$140-N$139)*10)),1))</f>
        <v>7.7</v>
      </c>
      <c r="O16" s="2">
        <f>IF('Indicator Data'!AX18="No data","x",ROUND(IF('Indicator Data'!AX18&gt;O$140,0,IF('Indicator Data'!AX18&lt;O$139,10,(O$140-'Indicator Data'!AX18)/(O$140-O$139)*10)),1))</f>
        <v>6</v>
      </c>
      <c r="P16" s="3">
        <f t="shared" si="4"/>
        <v>6.8</v>
      </c>
      <c r="Q16" s="2">
        <f>IF('Indicator Data'!AY18="No data","x",ROUND(IF('Indicator Data'!AY18&gt;Q$140,0,IF('Indicator Data'!AY18&lt;Q$139,10,(Q$140-'Indicator Data'!AY18)/(Q$140-Q$139)*10)),1))</f>
        <v>5.6</v>
      </c>
      <c r="R16" s="2">
        <f>IF('Indicator Data'!AZ18="No data","x",ROUND(IF('Indicator Data'!AZ18&gt;R$140,0,IF('Indicator Data'!AZ18&lt;R$139,10,(R$140-'Indicator Data'!AZ18)/(R$140-R$139)*10)),1))</f>
        <v>5.5</v>
      </c>
      <c r="S16" s="3">
        <f t="shared" si="5"/>
        <v>5.6</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3.9</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v>
      </c>
      <c r="X16" s="3">
        <f t="shared" si="6"/>
        <v>8.3000000000000007</v>
      </c>
      <c r="Y16" s="5">
        <f t="shared" si="7"/>
        <v>6.9</v>
      </c>
      <c r="Z16" s="80"/>
    </row>
    <row r="17" spans="1:26" s="11" customFormat="1" x14ac:dyDescent="0.25">
      <c r="A17" s="11" t="s">
        <v>333</v>
      </c>
      <c r="B17" s="28" t="s">
        <v>2</v>
      </c>
      <c r="C17" s="28" t="s">
        <v>464</v>
      </c>
      <c r="D17" s="2">
        <f>IF('Indicator Data'!AR19="No data","x",ROUND(IF('Indicator Data'!AR19&gt;D$140,0,IF('Indicator Data'!AR19&lt;D$139,10,(D$140-'Indicator Data'!AR19)/(D$140-D$139)*10)),1))</f>
        <v>2.6</v>
      </c>
      <c r="E17" s="122">
        <f>('Indicator Data'!BE19+'Indicator Data'!BF19+'Indicator Data'!BG19)/'Indicator Data'!BD19*1000000</f>
        <v>0.21308079576157057</v>
      </c>
      <c r="F17" s="2">
        <f t="shared" si="0"/>
        <v>7.9</v>
      </c>
      <c r="G17" s="3">
        <f t="shared" si="1"/>
        <v>5.3</v>
      </c>
      <c r="H17" s="2">
        <f>IF('Indicator Data'!AT19="No data","x",ROUND(IF('Indicator Data'!AT19&gt;H$140,0,IF('Indicator Data'!AT19&lt;H$139,10,(H$140-'Indicator Data'!AT19)/(H$140-H$139)*10)),1))</f>
        <v>7.5</v>
      </c>
      <c r="I17" s="2">
        <f>IF('Indicator Data'!AS19="No data","x",ROUND(IF('Indicator Data'!AS19&gt;I$140,0,IF('Indicator Data'!AS19&lt;I$139,10,(I$140-'Indicator Data'!AS19)/(I$140-I$139)*10)),1))</f>
        <v>6.6</v>
      </c>
      <c r="J17" s="3">
        <f t="shared" si="2"/>
        <v>7.1</v>
      </c>
      <c r="K17" s="5">
        <f t="shared" si="3"/>
        <v>6.2</v>
      </c>
      <c r="L17" s="2">
        <f>IF('Indicator Data'!AV19="No data","x",ROUND(IF('Indicator Data'!AV19^2&gt;L$140,0,IF('Indicator Data'!AV19^2&lt;L$139,10,(L$140-'Indicator Data'!AV19^2)/(L$140-L$139)*10)),1))</f>
        <v>3.6</v>
      </c>
      <c r="M17" s="2">
        <f>IF(OR('Indicator Data'!AU19=0,'Indicator Data'!AU19="No data"),"x",ROUND(IF('Indicator Data'!AU19&gt;M$140,0,IF('Indicator Data'!AU19&lt;M$139,10,(M$140-'Indicator Data'!AU19)/(M$140-M$139)*10)),1))</f>
        <v>1.9</v>
      </c>
      <c r="N17" s="2">
        <f>IF('Indicator Data'!AW19="No data","x",ROUND(IF('Indicator Data'!AW19&gt;N$140,0,IF('Indicator Data'!AW19&lt;N$139,10,(N$140-'Indicator Data'!AW19)/(N$140-N$139)*10)),1))</f>
        <v>7.7</v>
      </c>
      <c r="O17" s="2">
        <f>IF('Indicator Data'!AX19="No data","x",ROUND(IF('Indicator Data'!AX19&gt;O$140,0,IF('Indicator Data'!AX19&lt;O$139,10,(O$140-'Indicator Data'!AX19)/(O$140-O$139)*10)),1))</f>
        <v>6</v>
      </c>
      <c r="P17" s="3">
        <f t="shared" si="4"/>
        <v>4.8</v>
      </c>
      <c r="Q17" s="2">
        <f>IF('Indicator Data'!AY19="No data","x",ROUND(IF('Indicator Data'!AY19&gt;Q$140,0,IF('Indicator Data'!AY19&lt;Q$139,10,(Q$140-'Indicator Data'!AY19)/(Q$140-Q$139)*10)),1))</f>
        <v>5.9</v>
      </c>
      <c r="R17" s="2">
        <f>IF('Indicator Data'!AZ19="No data","x",ROUND(IF('Indicator Data'!AZ19&gt;R$140,0,IF('Indicator Data'!AZ19&lt;R$139,10,(R$140-'Indicator Data'!AZ19)/(R$140-R$139)*10)),1))</f>
        <v>2.6</v>
      </c>
      <c r="S17" s="3">
        <f t="shared" si="5"/>
        <v>4.3</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1.7</v>
      </c>
      <c r="V17" s="2">
        <f>IF('Indicator Data'!Z19="No data","x",ROUND(IF('Indicator Data'!Z19&gt;V$140,0,IF('Indicator Data'!Z19&lt;V$139,10,(V$140-'Indicator Data'!Z19)/(V$140-V$139)*10)),1))</f>
        <v>6.7</v>
      </c>
      <c r="W17" s="2">
        <f>IF('Indicator Data'!AE19="No data","x",ROUND(IF('Indicator Data'!AE19&gt;W$140,0,IF('Indicator Data'!AE19&lt;W$139,10,(W$140-'Indicator Data'!AE19)/(W$140-W$139)*10)),1))</f>
        <v>9.6</v>
      </c>
      <c r="X17" s="3">
        <f t="shared" si="6"/>
        <v>7</v>
      </c>
      <c r="Y17" s="5">
        <f t="shared" si="7"/>
        <v>5.4</v>
      </c>
      <c r="Z17" s="80"/>
    </row>
    <row r="18" spans="1:26" s="11" customFormat="1" x14ac:dyDescent="0.25">
      <c r="A18" s="11" t="s">
        <v>338</v>
      </c>
      <c r="B18" s="28" t="s">
        <v>2</v>
      </c>
      <c r="C18" s="28" t="s">
        <v>466</v>
      </c>
      <c r="D18" s="2">
        <f>IF('Indicator Data'!AR20="No data","x",ROUND(IF('Indicator Data'!AR20&gt;D$140,0,IF('Indicator Data'!AR20&lt;D$139,10,(D$140-'Indicator Data'!AR20)/(D$140-D$139)*10)),1))</f>
        <v>2.6</v>
      </c>
      <c r="E18" s="122">
        <f>('Indicator Data'!BE20+'Indicator Data'!BF20+'Indicator Data'!BG20)/'Indicator Data'!BD20*1000000</f>
        <v>0.21308079576157057</v>
      </c>
      <c r="F18" s="2">
        <f t="shared" si="0"/>
        <v>7.9</v>
      </c>
      <c r="G18" s="3">
        <f t="shared" si="1"/>
        <v>5.3</v>
      </c>
      <c r="H18" s="2">
        <f>IF('Indicator Data'!AT20="No data","x",ROUND(IF('Indicator Data'!AT20&gt;H$140,0,IF('Indicator Data'!AT20&lt;H$139,10,(H$140-'Indicator Data'!AT20)/(H$140-H$139)*10)),1))</f>
        <v>7.5</v>
      </c>
      <c r="I18" s="2">
        <f>IF('Indicator Data'!AS20="No data","x",ROUND(IF('Indicator Data'!AS20&gt;I$140,0,IF('Indicator Data'!AS20&lt;I$139,10,(I$140-'Indicator Data'!AS20)/(I$140-I$139)*10)),1))</f>
        <v>6.6</v>
      </c>
      <c r="J18" s="3">
        <f t="shared" si="2"/>
        <v>7.1</v>
      </c>
      <c r="K18" s="5">
        <f t="shared" si="3"/>
        <v>6.2</v>
      </c>
      <c r="L18" s="2">
        <f>IF('Indicator Data'!AV20="No data","x",ROUND(IF('Indicator Data'!AV20^2&gt;L$140,0,IF('Indicator Data'!AV20^2&lt;L$139,10,(L$140-'Indicator Data'!AV20^2)/(L$140-L$139)*10)),1))</f>
        <v>6.3</v>
      </c>
      <c r="M18" s="2">
        <f>IF(OR('Indicator Data'!AU20=0,'Indicator Data'!AU20="No data"),"x",ROUND(IF('Indicator Data'!AU20&gt;M$140,0,IF('Indicator Data'!AU20&lt;M$139,10,(M$140-'Indicator Data'!AU20)/(M$140-M$139)*10)),1))</f>
        <v>5.5</v>
      </c>
      <c r="N18" s="2">
        <f>IF('Indicator Data'!AW20="No data","x",ROUND(IF('Indicator Data'!AW20&gt;N$140,0,IF('Indicator Data'!AW20&lt;N$139,10,(N$140-'Indicator Data'!AW20)/(N$140-N$139)*10)),1))</f>
        <v>7.7</v>
      </c>
      <c r="O18" s="2">
        <f>IF('Indicator Data'!AX20="No data","x",ROUND(IF('Indicator Data'!AX20&gt;O$140,0,IF('Indicator Data'!AX20&lt;O$139,10,(O$140-'Indicator Data'!AX20)/(O$140-O$139)*10)),1))</f>
        <v>6</v>
      </c>
      <c r="P18" s="3">
        <f t="shared" si="4"/>
        <v>6.4</v>
      </c>
      <c r="Q18" s="2">
        <f>IF('Indicator Data'!AY20="No data","x",ROUND(IF('Indicator Data'!AY20&gt;Q$140,0,IF('Indicator Data'!AY20&lt;Q$139,10,(Q$140-'Indicator Data'!AY20)/(Q$140-Q$139)*10)),1))</f>
        <v>7.8</v>
      </c>
      <c r="R18" s="2">
        <f>IF('Indicator Data'!AZ20="No data","x",ROUND(IF('Indicator Data'!AZ20&gt;R$140,0,IF('Indicator Data'!AZ20&lt;R$139,10,(R$140-'Indicator Data'!AZ20)/(R$140-R$139)*10)),1))</f>
        <v>6.4</v>
      </c>
      <c r="S18" s="3">
        <f t="shared" si="5"/>
        <v>7.1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3</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v>
      </c>
      <c r="X18" s="3">
        <f t="shared" si="6"/>
        <v>7.8</v>
      </c>
      <c r="Y18" s="5">
        <f t="shared" si="7"/>
        <v>7.1</v>
      </c>
      <c r="Z18" s="80"/>
    </row>
    <row r="19" spans="1:26" s="11" customFormat="1" x14ac:dyDescent="0.25">
      <c r="A19" s="11" t="s">
        <v>344</v>
      </c>
      <c r="B19" s="28" t="s">
        <v>2</v>
      </c>
      <c r="C19" s="28" t="s">
        <v>465</v>
      </c>
      <c r="D19" s="2">
        <f>IF('Indicator Data'!AR21="No data","x",ROUND(IF('Indicator Data'!AR21&gt;D$140,0,IF('Indicator Data'!AR21&lt;D$139,10,(D$140-'Indicator Data'!AR21)/(D$140-D$139)*10)),1))</f>
        <v>2.6</v>
      </c>
      <c r="E19" s="122">
        <f>('Indicator Data'!BE21+'Indicator Data'!BF21+'Indicator Data'!BG21)/'Indicator Data'!BD21*1000000</f>
        <v>0.21308079576157057</v>
      </c>
      <c r="F19" s="2">
        <f t="shared" si="0"/>
        <v>7.9</v>
      </c>
      <c r="G19" s="3">
        <f t="shared" si="1"/>
        <v>5.3</v>
      </c>
      <c r="H19" s="2">
        <f>IF('Indicator Data'!AT21="No data","x",ROUND(IF('Indicator Data'!AT21&gt;H$140,0,IF('Indicator Data'!AT21&lt;H$139,10,(H$140-'Indicator Data'!AT21)/(H$140-H$139)*10)),1))</f>
        <v>7.5</v>
      </c>
      <c r="I19" s="2">
        <f>IF('Indicator Data'!AS21="No data","x",ROUND(IF('Indicator Data'!AS21&gt;I$140,0,IF('Indicator Data'!AS21&lt;I$139,10,(I$140-'Indicator Data'!AS21)/(I$140-I$139)*10)),1))</f>
        <v>6.6</v>
      </c>
      <c r="J19" s="3">
        <f t="shared" si="2"/>
        <v>7.1</v>
      </c>
      <c r="K19" s="5">
        <f t="shared" si="3"/>
        <v>6.2</v>
      </c>
      <c r="L19" s="2">
        <f>IF('Indicator Data'!AV21="No data","x",ROUND(IF('Indicator Data'!AV21^2&gt;L$140,0,IF('Indicator Data'!AV21^2&lt;L$139,10,(L$140-'Indicator Data'!AV21^2)/(L$140-L$139)*10)),1))</f>
        <v>10</v>
      </c>
      <c r="M19" s="2">
        <f>IF(OR('Indicator Data'!AU21=0,'Indicator Data'!AU21="No data"),"x",ROUND(IF('Indicator Data'!AU21&gt;M$140,0,IF('Indicator Data'!AU21&lt;M$139,10,(M$140-'Indicator Data'!AU21)/(M$140-M$139)*10)),1))</f>
        <v>8.6</v>
      </c>
      <c r="N19" s="2">
        <f>IF('Indicator Data'!AW21="No data","x",ROUND(IF('Indicator Data'!AW21&gt;N$140,0,IF('Indicator Data'!AW21&lt;N$139,10,(N$140-'Indicator Data'!AW21)/(N$140-N$139)*10)),1))</f>
        <v>7.7</v>
      </c>
      <c r="O19" s="2">
        <f>IF('Indicator Data'!AX21="No data","x",ROUND(IF('Indicator Data'!AX21&gt;O$140,0,IF('Indicator Data'!AX21&lt;O$139,10,(O$140-'Indicator Data'!AX21)/(O$140-O$139)*10)),1))</f>
        <v>6</v>
      </c>
      <c r="P19" s="3">
        <f t="shared" si="4"/>
        <v>8.1</v>
      </c>
      <c r="Q19" s="2">
        <f>IF('Indicator Data'!AY21="No data","x",ROUND(IF('Indicator Data'!AY21&gt;Q$140,0,IF('Indicator Data'!AY21&lt;Q$139,10,(Q$140-'Indicator Data'!AY21)/(Q$140-Q$139)*10)),1))</f>
        <v>9.8000000000000007</v>
      </c>
      <c r="R19" s="2">
        <f>IF('Indicator Data'!AZ21="No data","x",ROUND(IF('Indicator Data'!AZ21&gt;R$140,0,IF('Indicator Data'!AZ21&lt;R$139,10,(R$140-'Indicator Data'!AZ21)/(R$140-R$139)*10)),1))</f>
        <v>7.3</v>
      </c>
      <c r="S19" s="3">
        <f t="shared" si="5"/>
        <v>8.6</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3.4</v>
      </c>
      <c r="V19" s="2">
        <f>IF('Indicator Data'!Z21="No data","x",ROUND(IF('Indicator Data'!Z21&gt;V$140,0,IF('Indicator Data'!Z21&lt;V$139,10,(V$140-'Indicator Data'!Z21)/(V$140-V$139)*10)),1))</f>
        <v>10</v>
      </c>
      <c r="W19" s="2">
        <f>IF('Indicator Data'!AE21="No data","x",ROUND(IF('Indicator Data'!AE21&gt;W$140,0,IF('Indicator Data'!AE21&lt;W$139,10,(W$140-'Indicator Data'!AE21)/(W$140-W$139)*10)),1))</f>
        <v>9.6</v>
      </c>
      <c r="X19" s="3">
        <f t="shared" si="6"/>
        <v>8.1999999999999993</v>
      </c>
      <c r="Y19" s="5">
        <f t="shared" si="7"/>
        <v>8.3000000000000007</v>
      </c>
      <c r="Z19" s="80"/>
    </row>
    <row r="20" spans="1:26" s="11" customFormat="1" x14ac:dyDescent="0.25">
      <c r="A20" s="11" t="s">
        <v>345</v>
      </c>
      <c r="B20" s="28" t="s">
        <v>2</v>
      </c>
      <c r="C20" s="28" t="s">
        <v>467</v>
      </c>
      <c r="D20" s="2">
        <f>IF('Indicator Data'!AR22="No data","x",ROUND(IF('Indicator Data'!AR22&gt;D$140,0,IF('Indicator Data'!AR22&lt;D$139,10,(D$140-'Indicator Data'!AR22)/(D$140-D$139)*10)),1))</f>
        <v>2.6</v>
      </c>
      <c r="E20" s="122">
        <f>('Indicator Data'!BE22+'Indicator Data'!BF22+'Indicator Data'!BG22)/'Indicator Data'!BD22*1000000</f>
        <v>0.21308079576157057</v>
      </c>
      <c r="F20" s="2">
        <f t="shared" si="0"/>
        <v>7.9</v>
      </c>
      <c r="G20" s="3">
        <f t="shared" si="1"/>
        <v>5.3</v>
      </c>
      <c r="H20" s="2">
        <f>IF('Indicator Data'!AT22="No data","x",ROUND(IF('Indicator Data'!AT22&gt;H$140,0,IF('Indicator Data'!AT22&lt;H$139,10,(H$140-'Indicator Data'!AT22)/(H$140-H$139)*10)),1))</f>
        <v>7.5</v>
      </c>
      <c r="I20" s="2">
        <f>IF('Indicator Data'!AS22="No data","x",ROUND(IF('Indicator Data'!AS22&gt;I$140,0,IF('Indicator Data'!AS22&lt;I$139,10,(I$140-'Indicator Data'!AS22)/(I$140-I$139)*10)),1))</f>
        <v>6.6</v>
      </c>
      <c r="J20" s="3">
        <f t="shared" si="2"/>
        <v>7.1</v>
      </c>
      <c r="K20" s="5">
        <f t="shared" si="3"/>
        <v>6.2</v>
      </c>
      <c r="L20" s="2">
        <f>IF('Indicator Data'!AV22="No data","x",ROUND(IF('Indicator Data'!AV22^2&gt;L$140,0,IF('Indicator Data'!AV22^2&lt;L$139,10,(L$140-'Indicator Data'!AV22^2)/(L$140-L$139)*10)),1))</f>
        <v>1.8</v>
      </c>
      <c r="M20" s="2">
        <f>IF(OR('Indicator Data'!AU22=0,'Indicator Data'!AU22="No data"),"x",ROUND(IF('Indicator Data'!AU22&gt;M$140,0,IF('Indicator Data'!AU22&lt;M$139,10,(M$140-'Indicator Data'!AU22)/(M$140-M$139)*10)),1))</f>
        <v>0.7</v>
      </c>
      <c r="N20" s="2">
        <f>IF('Indicator Data'!AW22="No data","x",ROUND(IF('Indicator Data'!AW22&gt;N$140,0,IF('Indicator Data'!AW22&lt;N$139,10,(N$140-'Indicator Data'!AW22)/(N$140-N$139)*10)),1))</f>
        <v>7.7</v>
      </c>
      <c r="O20" s="2">
        <f>IF('Indicator Data'!AX22="No data","x",ROUND(IF('Indicator Data'!AX22&gt;O$140,0,IF('Indicator Data'!AX22&lt;O$139,10,(O$140-'Indicator Data'!AX22)/(O$140-O$139)*10)),1))</f>
        <v>6</v>
      </c>
      <c r="P20" s="3">
        <f t="shared" si="4"/>
        <v>4.0999999999999996</v>
      </c>
      <c r="Q20" s="2">
        <f>IF('Indicator Data'!AY22="No data","x",ROUND(IF('Indicator Data'!AY22&gt;Q$140,0,IF('Indicator Data'!AY22&lt;Q$139,10,(Q$140-'Indicator Data'!AY22)/(Q$140-Q$139)*10)),1))</f>
        <v>4.8</v>
      </c>
      <c r="R20" s="2">
        <f>IF('Indicator Data'!AZ22="No data","x",ROUND(IF('Indicator Data'!AZ22&gt;R$140,0,IF('Indicator Data'!AZ22&lt;R$139,10,(R$140-'Indicator Data'!AZ22)/(R$140-R$139)*10)),1))</f>
        <v>1.3</v>
      </c>
      <c r="S20" s="3">
        <f t="shared" si="5"/>
        <v>3.1</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1.5</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v>
      </c>
      <c r="X20" s="3">
        <f t="shared" si="6"/>
        <v>6.3</v>
      </c>
      <c r="Y20" s="5">
        <f t="shared" si="7"/>
        <v>4.5</v>
      </c>
      <c r="Z20" s="80"/>
    </row>
    <row r="21" spans="1:26" s="11" customFormat="1" x14ac:dyDescent="0.25">
      <c r="A21" s="11" t="s">
        <v>346</v>
      </c>
      <c r="B21" s="28" t="s">
        <v>2</v>
      </c>
      <c r="C21" s="28" t="s">
        <v>468</v>
      </c>
      <c r="D21" s="2">
        <f>IF('Indicator Data'!AR23="No data","x",ROUND(IF('Indicator Data'!AR23&gt;D$140,0,IF('Indicator Data'!AR23&lt;D$139,10,(D$140-'Indicator Data'!AR23)/(D$140-D$139)*10)),1))</f>
        <v>2.6</v>
      </c>
      <c r="E21" s="122">
        <f>('Indicator Data'!BE23+'Indicator Data'!BF23+'Indicator Data'!BG23)/'Indicator Data'!BD23*1000000</f>
        <v>0.21308079576157057</v>
      </c>
      <c r="F21" s="2">
        <f t="shared" si="0"/>
        <v>7.9</v>
      </c>
      <c r="G21" s="3">
        <f t="shared" si="1"/>
        <v>5.3</v>
      </c>
      <c r="H21" s="2">
        <f>IF('Indicator Data'!AT23="No data","x",ROUND(IF('Indicator Data'!AT23&gt;H$140,0,IF('Indicator Data'!AT23&lt;H$139,10,(H$140-'Indicator Data'!AT23)/(H$140-H$139)*10)),1))</f>
        <v>7.5</v>
      </c>
      <c r="I21" s="2">
        <f>IF('Indicator Data'!AS23="No data","x",ROUND(IF('Indicator Data'!AS23&gt;I$140,0,IF('Indicator Data'!AS23&lt;I$139,10,(I$140-'Indicator Data'!AS23)/(I$140-I$139)*10)),1))</f>
        <v>6.6</v>
      </c>
      <c r="J21" s="3">
        <f t="shared" si="2"/>
        <v>7.1</v>
      </c>
      <c r="K21" s="5">
        <f t="shared" si="3"/>
        <v>6.2</v>
      </c>
      <c r="L21" s="2">
        <f>IF('Indicator Data'!AV23="No data","x",ROUND(IF('Indicator Data'!AV23^2&gt;L$140,0,IF('Indicator Data'!AV23^2&lt;L$139,10,(L$140-'Indicator Data'!AV23^2)/(L$140-L$139)*10)),1))</f>
        <v>9.6</v>
      </c>
      <c r="M21" s="2">
        <f>IF(OR('Indicator Data'!AU23=0,'Indicator Data'!AU23="No data"),"x",ROUND(IF('Indicator Data'!AU23&gt;M$140,0,IF('Indicator Data'!AU23&lt;M$139,10,(M$140-'Indicator Data'!AU23)/(M$140-M$139)*10)),1))</f>
        <v>7.4</v>
      </c>
      <c r="N21" s="2">
        <f>IF('Indicator Data'!AW23="No data","x",ROUND(IF('Indicator Data'!AW23&gt;N$140,0,IF('Indicator Data'!AW23&lt;N$139,10,(N$140-'Indicator Data'!AW23)/(N$140-N$139)*10)),1))</f>
        <v>7.7</v>
      </c>
      <c r="O21" s="2">
        <f>IF('Indicator Data'!AX23="No data","x",ROUND(IF('Indicator Data'!AX23&gt;O$140,0,IF('Indicator Data'!AX23&lt;O$139,10,(O$140-'Indicator Data'!AX23)/(O$140-O$139)*10)),1))</f>
        <v>6</v>
      </c>
      <c r="P21" s="3">
        <f t="shared" si="4"/>
        <v>7.7</v>
      </c>
      <c r="Q21" s="2">
        <f>IF('Indicator Data'!AY23="No data","x",ROUND(IF('Indicator Data'!AY23&gt;Q$140,0,IF('Indicator Data'!AY23&lt;Q$139,10,(Q$140-'Indicator Data'!AY23)/(Q$140-Q$139)*10)),1))</f>
        <v>7.8</v>
      </c>
      <c r="R21" s="2">
        <f>IF('Indicator Data'!AZ23="No data","x",ROUND(IF('Indicator Data'!AZ23&gt;R$140,0,IF('Indicator Data'!AZ23&lt;R$139,10,(R$140-'Indicator Data'!AZ23)/(R$140-R$139)*10)),1))</f>
        <v>8.6999999999999993</v>
      </c>
      <c r="S21" s="3">
        <f t="shared" si="5"/>
        <v>8.3000000000000007</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3.9</v>
      </c>
      <c r="V21" s="2">
        <f>IF('Indicator Data'!Z23="No data","x",ROUND(IF('Indicator Data'!Z23&gt;V$140,0,IF('Indicator Data'!Z23&lt;V$139,10,(V$140-'Indicator Data'!Z23)/(V$140-V$139)*10)),1))</f>
        <v>10</v>
      </c>
      <c r="W21" s="2">
        <f>IF('Indicator Data'!AE23="No data","x",ROUND(IF('Indicator Data'!AE23&gt;W$140,0,IF('Indicator Data'!AE23&lt;W$139,10,(W$140-'Indicator Data'!AE23)/(W$140-W$139)*10)),1))</f>
        <v>9.6</v>
      </c>
      <c r="X21" s="3">
        <f t="shared" si="6"/>
        <v>8.3000000000000007</v>
      </c>
      <c r="Y21" s="5">
        <f t="shared" si="7"/>
        <v>8.1</v>
      </c>
      <c r="Z21" s="80"/>
    </row>
    <row r="22" spans="1:26" s="11" customFormat="1" x14ac:dyDescent="0.25">
      <c r="A22" s="11" t="s">
        <v>347</v>
      </c>
      <c r="B22" s="28" t="s">
        <v>2</v>
      </c>
      <c r="C22" s="28" t="s">
        <v>469</v>
      </c>
      <c r="D22" s="2">
        <f>IF('Indicator Data'!AR24="No data","x",ROUND(IF('Indicator Data'!AR24&gt;D$140,0,IF('Indicator Data'!AR24&lt;D$139,10,(D$140-'Indicator Data'!AR24)/(D$140-D$139)*10)),1))</f>
        <v>2.6</v>
      </c>
      <c r="E22" s="122">
        <f>('Indicator Data'!BE24+'Indicator Data'!BF24+'Indicator Data'!BG24)/'Indicator Data'!BD24*1000000</f>
        <v>0.21308079576157057</v>
      </c>
      <c r="F22" s="2">
        <f t="shared" si="0"/>
        <v>7.9</v>
      </c>
      <c r="G22" s="3">
        <f t="shared" si="1"/>
        <v>5.3</v>
      </c>
      <c r="H22" s="2">
        <f>IF('Indicator Data'!AT24="No data","x",ROUND(IF('Indicator Data'!AT24&gt;H$140,0,IF('Indicator Data'!AT24&lt;H$139,10,(H$140-'Indicator Data'!AT24)/(H$140-H$139)*10)),1))</f>
        <v>7.5</v>
      </c>
      <c r="I22" s="2">
        <f>IF('Indicator Data'!AS24="No data","x",ROUND(IF('Indicator Data'!AS24&gt;I$140,0,IF('Indicator Data'!AS24&lt;I$139,10,(I$140-'Indicator Data'!AS24)/(I$140-I$139)*10)),1))</f>
        <v>6.6</v>
      </c>
      <c r="J22" s="3">
        <f t="shared" si="2"/>
        <v>7.1</v>
      </c>
      <c r="K22" s="5">
        <f t="shared" si="3"/>
        <v>6.2</v>
      </c>
      <c r="L22" s="2">
        <f>IF('Indicator Data'!AV24="No data","x",ROUND(IF('Indicator Data'!AV24^2&gt;L$140,0,IF('Indicator Data'!AV24^2&lt;L$139,10,(L$140-'Indicator Data'!AV24^2)/(L$140-L$139)*10)),1))</f>
        <v>4.7</v>
      </c>
      <c r="M22" s="2">
        <f>IF(OR('Indicator Data'!AU24=0,'Indicator Data'!AU24="No data"),"x",ROUND(IF('Indicator Data'!AU24&gt;M$140,0,IF('Indicator Data'!AU24&lt;M$139,10,(M$140-'Indicator Data'!AU24)/(M$140-M$139)*10)),1))</f>
        <v>5</v>
      </c>
      <c r="N22" s="2">
        <f>IF('Indicator Data'!AW24="No data","x",ROUND(IF('Indicator Data'!AW24&gt;N$140,0,IF('Indicator Data'!AW24&lt;N$139,10,(N$140-'Indicator Data'!AW24)/(N$140-N$139)*10)),1))</f>
        <v>7.7</v>
      </c>
      <c r="O22" s="2">
        <f>IF('Indicator Data'!AX24="No data","x",ROUND(IF('Indicator Data'!AX24&gt;O$140,0,IF('Indicator Data'!AX24&lt;O$139,10,(O$140-'Indicator Data'!AX24)/(O$140-O$139)*10)),1))</f>
        <v>6</v>
      </c>
      <c r="P22" s="3">
        <f t="shared" si="4"/>
        <v>5.9</v>
      </c>
      <c r="Q22" s="2">
        <f>IF('Indicator Data'!AY24="No data","x",ROUND(IF('Indicator Data'!AY24&gt;Q$140,0,IF('Indicator Data'!AY24&lt;Q$139,10,(Q$140-'Indicator Data'!AY24)/(Q$140-Q$139)*10)),1))</f>
        <v>8</v>
      </c>
      <c r="R22" s="2">
        <f>IF('Indicator Data'!AZ24="No data","x",ROUND(IF('Indicator Data'!AZ24&gt;R$140,0,IF('Indicator Data'!AZ24&lt;R$139,10,(R$140-'Indicator Data'!AZ24)/(R$140-R$139)*10)),1))</f>
        <v>5.6</v>
      </c>
      <c r="S22" s="3">
        <f t="shared" si="5"/>
        <v>6.8</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1</v>
      </c>
      <c r="V22" s="2">
        <f>IF('Indicator Data'!Z24="No data","x",ROUND(IF('Indicator Data'!Z24&gt;V$140,0,IF('Indicator Data'!Z24&lt;V$139,10,(V$140-'Indicator Data'!Z24)/(V$140-V$139)*10)),1))</f>
        <v>3</v>
      </c>
      <c r="W22" s="2">
        <f>IF('Indicator Data'!AE24="No data","x",ROUND(IF('Indicator Data'!AE24&gt;W$140,0,IF('Indicator Data'!AE24&lt;W$139,10,(W$140-'Indicator Data'!AE24)/(W$140-W$139)*10)),1))</f>
        <v>9.6</v>
      </c>
      <c r="X22" s="3">
        <f t="shared" si="6"/>
        <v>5.9</v>
      </c>
      <c r="Y22" s="5">
        <f t="shared" si="7"/>
        <v>6.2</v>
      </c>
      <c r="Z22" s="80"/>
    </row>
    <row r="23" spans="1:26" s="11" customFormat="1" x14ac:dyDescent="0.25">
      <c r="A23" s="11" t="s">
        <v>348</v>
      </c>
      <c r="B23" s="28" t="s">
        <v>2</v>
      </c>
      <c r="C23" s="28" t="s">
        <v>470</v>
      </c>
      <c r="D23" s="2">
        <f>IF('Indicator Data'!AR25="No data","x",ROUND(IF('Indicator Data'!AR25&gt;D$140,0,IF('Indicator Data'!AR25&lt;D$139,10,(D$140-'Indicator Data'!AR25)/(D$140-D$139)*10)),1))</f>
        <v>2.6</v>
      </c>
      <c r="E23" s="122">
        <f>('Indicator Data'!BE25+'Indicator Data'!BF25+'Indicator Data'!BG25)/'Indicator Data'!BD25*1000000</f>
        <v>0.21308079576157057</v>
      </c>
      <c r="F23" s="2">
        <f t="shared" si="0"/>
        <v>7.9</v>
      </c>
      <c r="G23" s="3">
        <f t="shared" si="1"/>
        <v>5.3</v>
      </c>
      <c r="H23" s="2">
        <f>IF('Indicator Data'!AT25="No data","x",ROUND(IF('Indicator Data'!AT25&gt;H$140,0,IF('Indicator Data'!AT25&lt;H$139,10,(H$140-'Indicator Data'!AT25)/(H$140-H$139)*10)),1))</f>
        <v>7.5</v>
      </c>
      <c r="I23" s="2">
        <f>IF('Indicator Data'!AS25="No data","x",ROUND(IF('Indicator Data'!AS25&gt;I$140,0,IF('Indicator Data'!AS25&lt;I$139,10,(I$140-'Indicator Data'!AS25)/(I$140-I$139)*10)),1))</f>
        <v>6.6</v>
      </c>
      <c r="J23" s="3">
        <f t="shared" si="2"/>
        <v>7.1</v>
      </c>
      <c r="K23" s="5">
        <f t="shared" si="3"/>
        <v>6.2</v>
      </c>
      <c r="L23" s="2">
        <f>IF('Indicator Data'!AV25="No data","x",ROUND(IF('Indicator Data'!AV25^2&gt;L$140,0,IF('Indicator Data'!AV25^2&lt;L$139,10,(L$140-'Indicator Data'!AV25^2)/(L$140-L$139)*10)),1))</f>
        <v>3.6</v>
      </c>
      <c r="M23" s="2">
        <f>IF(OR('Indicator Data'!AU25=0,'Indicator Data'!AU25="No data"),"x",ROUND(IF('Indicator Data'!AU25&gt;M$140,0,IF('Indicator Data'!AU25&lt;M$139,10,(M$140-'Indicator Data'!AU25)/(M$140-M$139)*10)),1))</f>
        <v>2.8</v>
      </c>
      <c r="N23" s="2">
        <f>IF('Indicator Data'!AW25="No data","x",ROUND(IF('Indicator Data'!AW25&gt;N$140,0,IF('Indicator Data'!AW25&lt;N$139,10,(N$140-'Indicator Data'!AW25)/(N$140-N$139)*10)),1))</f>
        <v>7.7</v>
      </c>
      <c r="O23" s="2">
        <f>IF('Indicator Data'!AX25="No data","x",ROUND(IF('Indicator Data'!AX25&gt;O$140,0,IF('Indicator Data'!AX25&lt;O$139,10,(O$140-'Indicator Data'!AX25)/(O$140-O$139)*10)),1))</f>
        <v>6</v>
      </c>
      <c r="P23" s="3">
        <f t="shared" si="4"/>
        <v>5</v>
      </c>
      <c r="Q23" s="2">
        <f>IF('Indicator Data'!AY25="No data","x",ROUND(IF('Indicator Data'!AY25&gt;Q$140,0,IF('Indicator Data'!AY25&lt;Q$139,10,(Q$140-'Indicator Data'!AY25)/(Q$140-Q$139)*10)),1))</f>
        <v>6.6</v>
      </c>
      <c r="R23" s="2">
        <f>IF('Indicator Data'!AZ25="No data","x",ROUND(IF('Indicator Data'!AZ25&gt;R$140,0,IF('Indicator Data'!AZ25&lt;R$139,10,(R$140-'Indicator Data'!AZ25)/(R$140-R$139)*10)),1))</f>
        <v>6.2</v>
      </c>
      <c r="S23" s="3">
        <f t="shared" si="5"/>
        <v>6.4</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1.9</v>
      </c>
      <c r="V23" s="2">
        <f>IF('Indicator Data'!Z25="No data","x",ROUND(IF('Indicator Data'!Z25&gt;V$140,0,IF('Indicator Data'!Z25&lt;V$139,10,(V$140-'Indicator Data'!Z25)/(V$140-V$139)*10)),1))</f>
        <v>7.7</v>
      </c>
      <c r="W23" s="2">
        <f>IF('Indicator Data'!AE25="No data","x",ROUND(IF('Indicator Data'!AE25&gt;W$140,0,IF('Indicator Data'!AE25&lt;W$139,10,(W$140-'Indicator Data'!AE25)/(W$140-W$139)*10)),1))</f>
        <v>9.6</v>
      </c>
      <c r="X23" s="3">
        <f t="shared" si="6"/>
        <v>7.3</v>
      </c>
      <c r="Y23" s="5">
        <f t="shared" si="7"/>
        <v>6.2</v>
      </c>
      <c r="Z23" s="80"/>
    </row>
    <row r="24" spans="1:26" s="11" customFormat="1" x14ac:dyDescent="0.25">
      <c r="A24" s="11" t="s">
        <v>349</v>
      </c>
      <c r="B24" s="28" t="s">
        <v>2</v>
      </c>
      <c r="C24" s="28" t="s">
        <v>471</v>
      </c>
      <c r="D24" s="2">
        <f>IF('Indicator Data'!AR26="No data","x",ROUND(IF('Indicator Data'!AR26&gt;D$140,0,IF('Indicator Data'!AR26&lt;D$139,10,(D$140-'Indicator Data'!AR26)/(D$140-D$139)*10)),1))</f>
        <v>2.6</v>
      </c>
      <c r="E24" s="122">
        <f>('Indicator Data'!BE26+'Indicator Data'!BF26+'Indicator Data'!BG26)/'Indicator Data'!BD26*1000000</f>
        <v>0.21308079576157057</v>
      </c>
      <c r="F24" s="2">
        <f t="shared" si="0"/>
        <v>7.9</v>
      </c>
      <c r="G24" s="3">
        <f t="shared" si="1"/>
        <v>5.3</v>
      </c>
      <c r="H24" s="2">
        <f>IF('Indicator Data'!AT26="No data","x",ROUND(IF('Indicator Data'!AT26&gt;H$140,0,IF('Indicator Data'!AT26&lt;H$139,10,(H$140-'Indicator Data'!AT26)/(H$140-H$139)*10)),1))</f>
        <v>7.5</v>
      </c>
      <c r="I24" s="2">
        <f>IF('Indicator Data'!AS26="No data","x",ROUND(IF('Indicator Data'!AS26&gt;I$140,0,IF('Indicator Data'!AS26&lt;I$139,10,(I$140-'Indicator Data'!AS26)/(I$140-I$139)*10)),1))</f>
        <v>6.6</v>
      </c>
      <c r="J24" s="3">
        <f t="shared" si="2"/>
        <v>7.1</v>
      </c>
      <c r="K24" s="5">
        <f t="shared" si="3"/>
        <v>6.2</v>
      </c>
      <c r="L24" s="2">
        <f>IF('Indicator Data'!AV26="No data","x",ROUND(IF('Indicator Data'!AV26^2&gt;L$140,0,IF('Indicator Data'!AV26^2&lt;L$139,10,(L$140-'Indicator Data'!AV26^2)/(L$140-L$139)*10)),1))</f>
        <v>1.3</v>
      </c>
      <c r="M24" s="2">
        <f>IF(OR('Indicator Data'!AU26=0,'Indicator Data'!AU26="No data"),"x",ROUND(IF('Indicator Data'!AU26&gt;M$140,0,IF('Indicator Data'!AU26&lt;M$139,10,(M$140-'Indicator Data'!AU26)/(M$140-M$139)*10)),1))</f>
        <v>3.1</v>
      </c>
      <c r="N24" s="2">
        <f>IF('Indicator Data'!AW26="No data","x",ROUND(IF('Indicator Data'!AW26&gt;N$140,0,IF('Indicator Data'!AW26&lt;N$139,10,(N$140-'Indicator Data'!AW26)/(N$140-N$139)*10)),1))</f>
        <v>7.7</v>
      </c>
      <c r="O24" s="2">
        <f>IF('Indicator Data'!AX26="No data","x",ROUND(IF('Indicator Data'!AX26&gt;O$140,0,IF('Indicator Data'!AX26&lt;O$139,10,(O$140-'Indicator Data'!AX26)/(O$140-O$139)*10)),1))</f>
        <v>6</v>
      </c>
      <c r="P24" s="3">
        <f t="shared" si="4"/>
        <v>4.5</v>
      </c>
      <c r="Q24" s="2">
        <f>IF('Indicator Data'!AY26="No data","x",ROUND(IF('Indicator Data'!AY26&gt;Q$140,0,IF('Indicator Data'!AY26&lt;Q$139,10,(Q$140-'Indicator Data'!AY26)/(Q$140-Q$139)*10)),1))</f>
        <v>8.3000000000000007</v>
      </c>
      <c r="R24" s="2">
        <f>IF('Indicator Data'!AZ26="No data","x",ROUND(IF('Indicator Data'!AZ26&gt;R$140,0,IF('Indicator Data'!AZ26&lt;R$139,10,(R$140-'Indicator Data'!AZ26)/(R$140-R$139)*10)),1))</f>
        <v>5</v>
      </c>
      <c r="S24" s="3">
        <f t="shared" si="5"/>
        <v>6.7</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1.8</v>
      </c>
      <c r="V24" s="2">
        <f>IF('Indicator Data'!Z26="No data","x",ROUND(IF('Indicator Data'!Z26&gt;V$140,0,IF('Indicator Data'!Z26&lt;V$139,10,(V$140-'Indicator Data'!Z26)/(V$140-V$139)*10)),1))</f>
        <v>7.3</v>
      </c>
      <c r="W24" s="2">
        <f>IF('Indicator Data'!AE26="No data","x",ROUND(IF('Indicator Data'!AE26&gt;W$140,0,IF('Indicator Data'!AE26&lt;W$139,10,(W$140-'Indicator Data'!AE26)/(W$140-W$139)*10)),1))</f>
        <v>9.6</v>
      </c>
      <c r="X24" s="3">
        <f t="shared" si="6"/>
        <v>7.1</v>
      </c>
      <c r="Y24" s="5">
        <f t="shared" si="7"/>
        <v>6.1</v>
      </c>
      <c r="Z24" s="80"/>
    </row>
    <row r="25" spans="1:26" s="11" customFormat="1" x14ac:dyDescent="0.25">
      <c r="A25" s="11" t="s">
        <v>342</v>
      </c>
      <c r="B25" s="28" t="s">
        <v>2</v>
      </c>
      <c r="C25" s="28" t="s">
        <v>472</v>
      </c>
      <c r="D25" s="2">
        <f>IF('Indicator Data'!AR27="No data","x",ROUND(IF('Indicator Data'!AR27&gt;D$140,0,IF('Indicator Data'!AR27&lt;D$139,10,(D$140-'Indicator Data'!AR27)/(D$140-D$139)*10)),1))</f>
        <v>2.6</v>
      </c>
      <c r="E25" s="122">
        <f>('Indicator Data'!BE27+'Indicator Data'!BF27+'Indicator Data'!BG27)/'Indicator Data'!BD27*1000000</f>
        <v>0.21308079576157057</v>
      </c>
      <c r="F25" s="2">
        <f t="shared" si="0"/>
        <v>7.9</v>
      </c>
      <c r="G25" s="3">
        <f t="shared" si="1"/>
        <v>5.3</v>
      </c>
      <c r="H25" s="2">
        <f>IF('Indicator Data'!AT27="No data","x",ROUND(IF('Indicator Data'!AT27&gt;H$140,0,IF('Indicator Data'!AT27&lt;H$139,10,(H$140-'Indicator Data'!AT27)/(H$140-H$139)*10)),1))</f>
        <v>7.5</v>
      </c>
      <c r="I25" s="2">
        <f>IF('Indicator Data'!AS27="No data","x",ROUND(IF('Indicator Data'!AS27&gt;I$140,0,IF('Indicator Data'!AS27&lt;I$139,10,(I$140-'Indicator Data'!AS27)/(I$140-I$139)*10)),1))</f>
        <v>6.6</v>
      </c>
      <c r="J25" s="3">
        <f t="shared" si="2"/>
        <v>7.1</v>
      </c>
      <c r="K25" s="5">
        <f t="shared" si="3"/>
        <v>6.2</v>
      </c>
      <c r="L25" s="2">
        <f>IF('Indicator Data'!AV27="No data","x",ROUND(IF('Indicator Data'!AV27^2&gt;L$140,0,IF('Indicator Data'!AV27^2&lt;L$139,10,(L$140-'Indicator Data'!AV27^2)/(L$140-L$139)*10)),1))</f>
        <v>2.5</v>
      </c>
      <c r="M25" s="2">
        <f>IF(OR('Indicator Data'!AU27=0,'Indicator Data'!AU27="No data"),"x",ROUND(IF('Indicator Data'!AU27&gt;M$140,0,IF('Indicator Data'!AU27&lt;M$139,10,(M$140-'Indicator Data'!AU27)/(M$140-M$139)*10)),1))</f>
        <v>4.3</v>
      </c>
      <c r="N25" s="2">
        <f>IF('Indicator Data'!AW27="No data","x",ROUND(IF('Indicator Data'!AW27&gt;N$140,0,IF('Indicator Data'!AW27&lt;N$139,10,(N$140-'Indicator Data'!AW27)/(N$140-N$139)*10)),1))</f>
        <v>7.7</v>
      </c>
      <c r="O25" s="2">
        <f>IF('Indicator Data'!AX27="No data","x",ROUND(IF('Indicator Data'!AX27&gt;O$140,0,IF('Indicator Data'!AX27&lt;O$139,10,(O$140-'Indicator Data'!AX27)/(O$140-O$139)*10)),1))</f>
        <v>6</v>
      </c>
      <c r="P25" s="3">
        <f t="shared" si="4"/>
        <v>5.0999999999999996</v>
      </c>
      <c r="Q25" s="2">
        <f>IF('Indicator Data'!AY27="No data","x",ROUND(IF('Indicator Data'!AY27&gt;Q$140,0,IF('Indicator Data'!AY27&lt;Q$139,10,(Q$140-'Indicator Data'!AY27)/(Q$140-Q$139)*10)),1))</f>
        <v>6.9</v>
      </c>
      <c r="R25" s="2">
        <f>IF('Indicator Data'!AZ27="No data","x",ROUND(IF('Indicator Data'!AZ27&gt;R$140,0,IF('Indicator Data'!AZ27&lt;R$139,10,(R$140-'Indicator Data'!AZ27)/(R$140-R$139)*10)),1))</f>
        <v>6.7</v>
      </c>
      <c r="S25" s="3">
        <f t="shared" si="5"/>
        <v>6.8</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2.5</v>
      </c>
      <c r="V25" s="2">
        <f>IF('Indicator Data'!Z27="No data","x",ROUND(IF('Indicator Data'!Z27&gt;V$140,0,IF('Indicator Data'!Z27&lt;V$139,10,(V$140-'Indicator Data'!Z27)/(V$140-V$139)*10)),1))</f>
        <v>8.6</v>
      </c>
      <c r="W25" s="2">
        <f>IF('Indicator Data'!AE27="No data","x",ROUND(IF('Indicator Data'!AE27&gt;W$140,0,IF('Indicator Data'!AE27&lt;W$139,10,(W$140-'Indicator Data'!AE27)/(W$140-W$139)*10)),1))</f>
        <v>9.6</v>
      </c>
      <c r="X25" s="3">
        <f t="shared" si="6"/>
        <v>7.6</v>
      </c>
      <c r="Y25" s="5">
        <f t="shared" si="7"/>
        <v>6.5</v>
      </c>
      <c r="Z25" s="80"/>
    </row>
    <row r="26" spans="1:26" s="11" customFormat="1" x14ac:dyDescent="0.25">
      <c r="A26" s="11" t="s">
        <v>350</v>
      </c>
      <c r="B26" s="28" t="s">
        <v>6</v>
      </c>
      <c r="C26" s="28" t="s">
        <v>473</v>
      </c>
      <c r="D26" s="2">
        <f>IF('Indicator Data'!AR28="No data","x",ROUND(IF('Indicator Data'!AR28&gt;D$140,0,IF('Indicator Data'!AR28&lt;D$139,10,(D$140-'Indicator Data'!AR28)/(D$140-D$139)*10)),1))</f>
        <v>3</v>
      </c>
      <c r="E26" s="122">
        <f>('Indicator Data'!BE28+'Indicator Data'!BF28+'Indicator Data'!BG28)/'Indicator Data'!BD28*1000000</f>
        <v>0.34706952011407355</v>
      </c>
      <c r="F26" s="2">
        <f t="shared" si="0"/>
        <v>6.5</v>
      </c>
      <c r="G26" s="3">
        <f t="shared" si="1"/>
        <v>4.8</v>
      </c>
      <c r="H26" s="2">
        <f>IF('Indicator Data'!AT28="No data","x",ROUND(IF('Indicator Data'!AT28&gt;H$140,0,IF('Indicator Data'!AT28&lt;H$139,10,(H$140-'Indicator Data'!AT28)/(H$140-H$139)*10)),1))</f>
        <v>6.3</v>
      </c>
      <c r="I26" s="2">
        <f>IF('Indicator Data'!AS28="No data","x",ROUND(IF('Indicator Data'!AS28&gt;I$140,0,IF('Indicator Data'!AS28&lt;I$139,10,(I$140-'Indicator Data'!AS28)/(I$140-I$139)*10)),1))</f>
        <v>6.3</v>
      </c>
      <c r="J26" s="3">
        <f t="shared" si="2"/>
        <v>6.3</v>
      </c>
      <c r="K26" s="5">
        <f t="shared" si="3"/>
        <v>5.6</v>
      </c>
      <c r="L26" s="2">
        <f>IF('Indicator Data'!AV28="No data","x",ROUND(IF('Indicator Data'!AV28^2&gt;L$140,0,IF('Indicator Data'!AV28^2&lt;L$139,10,(L$140-'Indicator Data'!AV28^2)/(L$140-L$139)*10)),1))</f>
        <v>5.6</v>
      </c>
      <c r="M26" s="2">
        <f>IF(OR('Indicator Data'!AU28=0,'Indicator Data'!AU28="No data"),"x",ROUND(IF('Indicator Data'!AU28&gt;M$140,0,IF('Indicator Data'!AU28&lt;M$139,10,(M$140-'Indicator Data'!AU28)/(M$140-M$139)*10)),1))</f>
        <v>1.6</v>
      </c>
      <c r="N26" s="2">
        <f>IF('Indicator Data'!AW28="No data","x",ROUND(IF('Indicator Data'!AW28&gt;N$140,0,IF('Indicator Data'!AW28&lt;N$139,10,(N$140-'Indicator Data'!AW28)/(N$140-N$139)*10)),1))</f>
        <v>8.1999999999999993</v>
      </c>
      <c r="O26" s="2">
        <f>IF('Indicator Data'!AX28="No data","x",ROUND(IF('Indicator Data'!AX28&gt;O$140,0,IF('Indicator Data'!AX28&lt;O$139,10,(O$140-'Indicator Data'!AX28)/(O$140-O$139)*10)),1))</f>
        <v>3</v>
      </c>
      <c r="P26" s="3">
        <f t="shared" si="4"/>
        <v>4.5999999999999996</v>
      </c>
      <c r="Q26" s="2">
        <f>IF('Indicator Data'!AY28="No data","x",ROUND(IF('Indicator Data'!AY28&gt;Q$140,0,IF('Indicator Data'!AY28&lt;Q$139,10,(Q$140-'Indicator Data'!AY28)/(Q$140-Q$139)*10)),1))</f>
        <v>5.3</v>
      </c>
      <c r="R26" s="2">
        <f>IF('Indicator Data'!AZ28="No data","x",ROUND(IF('Indicator Data'!AZ28&gt;R$140,0,IF('Indicator Data'!AZ28&lt;R$139,10,(R$140-'Indicator Data'!AZ28)/(R$140-R$139)*10)),1))</f>
        <v>0.2</v>
      </c>
      <c r="S26" s="3">
        <f t="shared" si="5"/>
        <v>2.8</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1.7</v>
      </c>
      <c r="V26" s="2">
        <f>IF('Indicator Data'!Z28="No data","x",ROUND(IF('Indicator Data'!Z28&gt;V$140,0,IF('Indicator Data'!Z28&lt;V$139,10,(V$140-'Indicator Data'!Z28)/(V$140-V$139)*10)),1))</f>
        <v>4.4000000000000004</v>
      </c>
      <c r="W26" s="2">
        <f>IF('Indicator Data'!AE28="No data","x",ROUND(IF('Indicator Data'!AE28&gt;W$140,0,IF('Indicator Data'!AE28&lt;W$139,10,(W$140-'Indicator Data'!AE28)/(W$140-W$139)*10)),1))</f>
        <v>9.8000000000000007</v>
      </c>
      <c r="X26" s="3">
        <f t="shared" si="6"/>
        <v>6.4</v>
      </c>
      <c r="Y26" s="5">
        <f t="shared" si="7"/>
        <v>4.5999999999999996</v>
      </c>
      <c r="Z26" s="80"/>
    </row>
    <row r="27" spans="1:26" s="11" customFormat="1" x14ac:dyDescent="0.25">
      <c r="A27" s="11" t="s">
        <v>730</v>
      </c>
      <c r="B27" s="28" t="s">
        <v>6</v>
      </c>
      <c r="C27" s="28" t="s">
        <v>477</v>
      </c>
      <c r="D27" s="2">
        <f>IF('Indicator Data'!AR29="No data","x",ROUND(IF('Indicator Data'!AR29&gt;D$140,0,IF('Indicator Data'!AR29&lt;D$139,10,(D$140-'Indicator Data'!AR29)/(D$140-D$139)*10)),1))</f>
        <v>3</v>
      </c>
      <c r="E27" s="122">
        <f>('Indicator Data'!BE29+'Indicator Data'!BF29+'Indicator Data'!BG29)/'Indicator Data'!BD29*1000000</f>
        <v>0.34706952011407355</v>
      </c>
      <c r="F27" s="2">
        <f t="shared" si="0"/>
        <v>6.5</v>
      </c>
      <c r="G27" s="3">
        <f t="shared" si="1"/>
        <v>4.8</v>
      </c>
      <c r="H27" s="2">
        <f>IF('Indicator Data'!AT29="No data","x",ROUND(IF('Indicator Data'!AT29&gt;H$140,0,IF('Indicator Data'!AT29&lt;H$139,10,(H$140-'Indicator Data'!AT29)/(H$140-H$139)*10)),1))</f>
        <v>6.3</v>
      </c>
      <c r="I27" s="2">
        <f>IF('Indicator Data'!AS29="No data","x",ROUND(IF('Indicator Data'!AS29&gt;I$140,0,IF('Indicator Data'!AS29&lt;I$139,10,(I$140-'Indicator Data'!AS29)/(I$140-I$139)*10)),1))</f>
        <v>6.3</v>
      </c>
      <c r="J27" s="3">
        <f t="shared" si="2"/>
        <v>6.3</v>
      </c>
      <c r="K27" s="5">
        <f t="shared" si="3"/>
        <v>5.6</v>
      </c>
      <c r="L27" s="2">
        <f>IF('Indicator Data'!AV29="No data","x",ROUND(IF('Indicator Data'!AV29^2&gt;L$140,0,IF('Indicator Data'!AV29^2&lt;L$139,10,(L$140-'Indicator Data'!AV29^2)/(L$140-L$139)*10)),1))</f>
        <v>9.8000000000000007</v>
      </c>
      <c r="M27" s="2">
        <f>IF(OR('Indicator Data'!AU29=0,'Indicator Data'!AU29="No data"),"x",ROUND(IF('Indicator Data'!AU29&gt;M$140,0,IF('Indicator Data'!AU29&lt;M$139,10,(M$140-'Indicator Data'!AU29)/(M$140-M$139)*10)),1))</f>
        <v>8</v>
      </c>
      <c r="N27" s="2">
        <f>IF('Indicator Data'!AW29="No data","x",ROUND(IF('Indicator Data'!AW29&gt;N$140,0,IF('Indicator Data'!AW29&lt;N$139,10,(N$140-'Indicator Data'!AW29)/(N$140-N$139)*10)),1))</f>
        <v>8.1999999999999993</v>
      </c>
      <c r="O27" s="2">
        <f>IF('Indicator Data'!AX29="No data","x",ROUND(IF('Indicator Data'!AX29&gt;O$140,0,IF('Indicator Data'!AX29&lt;O$139,10,(O$140-'Indicator Data'!AX29)/(O$140-O$139)*10)),1))</f>
        <v>3</v>
      </c>
      <c r="P27" s="3">
        <f t="shared" si="4"/>
        <v>7.3</v>
      </c>
      <c r="Q27" s="2">
        <f>IF('Indicator Data'!AY29="No data","x",ROUND(IF('Indicator Data'!AY29&gt;Q$140,0,IF('Indicator Data'!AY29&lt;Q$139,10,(Q$140-'Indicator Data'!AY29)/(Q$140-Q$139)*10)),1))</f>
        <v>6.7</v>
      </c>
      <c r="R27" s="2">
        <f>IF('Indicator Data'!AZ29="No data","x",ROUND(IF('Indicator Data'!AZ29&gt;R$140,0,IF('Indicator Data'!AZ29&lt;R$139,10,(R$140-'Indicator Data'!AZ29)/(R$140-R$139)*10)),1))</f>
        <v>1.5</v>
      </c>
      <c r="S27" s="3">
        <f t="shared" si="5"/>
        <v>4.0999999999999996</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0.2</v>
      </c>
      <c r="V27" s="2">
        <f>IF('Indicator Data'!Z29="No data","x",ROUND(IF('Indicator Data'!Z29&gt;V$140,0,IF('Indicator Data'!Z29&lt;V$139,10,(V$140-'Indicator Data'!Z29)/(V$140-V$139)*10)),1))</f>
        <v>1</v>
      </c>
      <c r="W27" s="2">
        <f>IF('Indicator Data'!AE29="No data","x",ROUND(IF('Indicator Data'!AE29&gt;W$140,0,IF('Indicator Data'!AE29&lt;W$139,10,(W$140-'Indicator Data'!AE29)/(W$140-W$139)*10)),1))</f>
        <v>9.8000000000000007</v>
      </c>
      <c r="X27" s="3">
        <f t="shared" si="6"/>
        <v>5.2</v>
      </c>
      <c r="Y27" s="5">
        <f t="shared" si="7"/>
        <v>5.5</v>
      </c>
      <c r="Z27" s="80"/>
    </row>
    <row r="28" spans="1:26" s="11" customFormat="1" x14ac:dyDescent="0.25">
      <c r="A28" s="11" t="s">
        <v>731</v>
      </c>
      <c r="B28" s="28" t="s">
        <v>6</v>
      </c>
      <c r="C28" s="28" t="s">
        <v>478</v>
      </c>
      <c r="D28" s="2">
        <f>IF('Indicator Data'!AR30="No data","x",ROUND(IF('Indicator Data'!AR30&gt;D$140,0,IF('Indicator Data'!AR30&lt;D$139,10,(D$140-'Indicator Data'!AR30)/(D$140-D$139)*10)),1))</f>
        <v>3</v>
      </c>
      <c r="E28" s="122">
        <f>('Indicator Data'!BE30+'Indicator Data'!BF30+'Indicator Data'!BG30)/'Indicator Data'!BD30*1000000</f>
        <v>0.34706952011407355</v>
      </c>
      <c r="F28" s="2">
        <f t="shared" si="0"/>
        <v>6.5</v>
      </c>
      <c r="G28" s="3">
        <f t="shared" si="1"/>
        <v>4.8</v>
      </c>
      <c r="H28" s="2">
        <f>IF('Indicator Data'!AT30="No data","x",ROUND(IF('Indicator Data'!AT30&gt;H$140,0,IF('Indicator Data'!AT30&lt;H$139,10,(H$140-'Indicator Data'!AT30)/(H$140-H$139)*10)),1))</f>
        <v>6.3</v>
      </c>
      <c r="I28" s="2">
        <f>IF('Indicator Data'!AS30="No data","x",ROUND(IF('Indicator Data'!AS30&gt;I$140,0,IF('Indicator Data'!AS30&lt;I$139,10,(I$140-'Indicator Data'!AS30)/(I$140-I$139)*10)),1))</f>
        <v>6.3</v>
      </c>
      <c r="J28" s="3">
        <f t="shared" si="2"/>
        <v>6.3</v>
      </c>
      <c r="K28" s="5">
        <f t="shared" si="3"/>
        <v>5.6</v>
      </c>
      <c r="L28" s="2">
        <f>IF('Indicator Data'!AV30="No data","x",ROUND(IF('Indicator Data'!AV30^2&gt;L$140,0,IF('Indicator Data'!AV30^2&lt;L$139,10,(L$140-'Indicator Data'!AV30^2)/(L$140-L$139)*10)),1))</f>
        <v>6.9</v>
      </c>
      <c r="M28" s="2">
        <f>IF(OR('Indicator Data'!AU30=0,'Indicator Data'!AU30="No data"),"x",ROUND(IF('Indicator Data'!AU30&gt;M$140,0,IF('Indicator Data'!AU30&lt;M$139,10,(M$140-'Indicator Data'!AU30)/(M$140-M$139)*10)),1))</f>
        <v>5.4</v>
      </c>
      <c r="N28" s="2">
        <f>IF('Indicator Data'!AW30="No data","x",ROUND(IF('Indicator Data'!AW30&gt;N$140,0,IF('Indicator Data'!AW30&lt;N$139,10,(N$140-'Indicator Data'!AW30)/(N$140-N$139)*10)),1))</f>
        <v>8.1999999999999993</v>
      </c>
      <c r="O28" s="2">
        <f>IF('Indicator Data'!AX30="No data","x",ROUND(IF('Indicator Data'!AX30&gt;O$140,0,IF('Indicator Data'!AX30&lt;O$139,10,(O$140-'Indicator Data'!AX30)/(O$140-O$139)*10)),1))</f>
        <v>3</v>
      </c>
      <c r="P28" s="3">
        <f t="shared" si="4"/>
        <v>5.9</v>
      </c>
      <c r="Q28" s="2">
        <f>IF('Indicator Data'!AY30="No data","x",ROUND(IF('Indicator Data'!AY30&gt;Q$140,0,IF('Indicator Data'!AY30&lt;Q$139,10,(Q$140-'Indicator Data'!AY30)/(Q$140-Q$139)*10)),1))</f>
        <v>6.6</v>
      </c>
      <c r="R28" s="2">
        <f>IF('Indicator Data'!AZ30="No data","x",ROUND(IF('Indicator Data'!AZ30&gt;R$140,0,IF('Indicator Data'!AZ30&lt;R$139,10,(R$140-'Indicator Data'!AZ30)/(R$140-R$139)*10)),1))</f>
        <v>2.7</v>
      </c>
      <c r="S28" s="3">
        <f t="shared" si="5"/>
        <v>4.7</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0.9</v>
      </c>
      <c r="V28" s="2">
        <f>IF('Indicator Data'!Z30="No data","x",ROUND(IF('Indicator Data'!Z30&gt;V$140,0,IF('Indicator Data'!Z30&lt;V$139,10,(V$140-'Indicator Data'!Z30)/(V$140-V$139)*10)),1))</f>
        <v>4.0999999999999996</v>
      </c>
      <c r="W28" s="2">
        <f>IF('Indicator Data'!AE30="No data","x",ROUND(IF('Indicator Data'!AE30&gt;W$140,0,IF('Indicator Data'!AE30&lt;W$139,10,(W$140-'Indicator Data'!AE30)/(W$140-W$139)*10)),1))</f>
        <v>9.8000000000000007</v>
      </c>
      <c r="X28" s="3">
        <f t="shared" si="6"/>
        <v>6.1</v>
      </c>
      <c r="Y28" s="5">
        <f t="shared" si="7"/>
        <v>5.6</v>
      </c>
      <c r="Z28" s="80"/>
    </row>
    <row r="29" spans="1:26" s="11" customFormat="1" x14ac:dyDescent="0.25">
      <c r="A29" s="11" t="s">
        <v>732</v>
      </c>
      <c r="B29" s="28" t="s">
        <v>6</v>
      </c>
      <c r="C29" s="28" t="s">
        <v>475</v>
      </c>
      <c r="D29" s="2">
        <f>IF('Indicator Data'!AR31="No data","x",ROUND(IF('Indicator Data'!AR31&gt;D$140,0,IF('Indicator Data'!AR31&lt;D$139,10,(D$140-'Indicator Data'!AR31)/(D$140-D$139)*10)),1))</f>
        <v>3</v>
      </c>
      <c r="E29" s="122">
        <f>('Indicator Data'!BE31+'Indicator Data'!BF31+'Indicator Data'!BG31)/'Indicator Data'!BD31*1000000</f>
        <v>0.34706952011407355</v>
      </c>
      <c r="F29" s="2">
        <f t="shared" si="0"/>
        <v>6.5</v>
      </c>
      <c r="G29" s="3">
        <f t="shared" si="1"/>
        <v>4.8</v>
      </c>
      <c r="H29" s="2">
        <f>IF('Indicator Data'!AT31="No data","x",ROUND(IF('Indicator Data'!AT31&gt;H$140,0,IF('Indicator Data'!AT31&lt;H$139,10,(H$140-'Indicator Data'!AT31)/(H$140-H$139)*10)),1))</f>
        <v>6.3</v>
      </c>
      <c r="I29" s="2">
        <f>IF('Indicator Data'!AS31="No data","x",ROUND(IF('Indicator Data'!AS31&gt;I$140,0,IF('Indicator Data'!AS31&lt;I$139,10,(I$140-'Indicator Data'!AS31)/(I$140-I$139)*10)),1))</f>
        <v>6.3</v>
      </c>
      <c r="J29" s="3">
        <f t="shared" si="2"/>
        <v>6.3</v>
      </c>
      <c r="K29" s="5">
        <f t="shared" si="3"/>
        <v>5.6</v>
      </c>
      <c r="L29" s="2">
        <f>IF('Indicator Data'!AV31="No data","x",ROUND(IF('Indicator Data'!AV31^2&gt;L$140,0,IF('Indicator Data'!AV31^2&lt;L$139,10,(L$140-'Indicator Data'!AV31^2)/(L$140-L$139)*10)),1))</f>
        <v>9.4</v>
      </c>
      <c r="M29" s="2">
        <f>IF(OR('Indicator Data'!AU31=0,'Indicator Data'!AU31="No data"),"x",ROUND(IF('Indicator Data'!AU31&gt;M$140,0,IF('Indicator Data'!AU31&lt;M$139,10,(M$140-'Indicator Data'!AU31)/(M$140-M$139)*10)),1))</f>
        <v>8.6999999999999993</v>
      </c>
      <c r="N29" s="2">
        <f>IF('Indicator Data'!AW31="No data","x",ROUND(IF('Indicator Data'!AW31&gt;N$140,0,IF('Indicator Data'!AW31&lt;N$139,10,(N$140-'Indicator Data'!AW31)/(N$140-N$139)*10)),1))</f>
        <v>8.1999999999999993</v>
      </c>
      <c r="O29" s="2">
        <f>IF('Indicator Data'!AX31="No data","x",ROUND(IF('Indicator Data'!AX31&gt;O$140,0,IF('Indicator Data'!AX31&lt;O$139,10,(O$140-'Indicator Data'!AX31)/(O$140-O$139)*10)),1))</f>
        <v>3</v>
      </c>
      <c r="P29" s="3">
        <f t="shared" si="4"/>
        <v>7.3</v>
      </c>
      <c r="Q29" s="2">
        <f>IF('Indicator Data'!AY31="No data","x",ROUND(IF('Indicator Data'!AY31&gt;Q$140,0,IF('Indicator Data'!AY31&lt;Q$139,10,(Q$140-'Indicator Data'!AY31)/(Q$140-Q$139)*10)),1))</f>
        <v>6.2</v>
      </c>
      <c r="R29" s="2">
        <f>IF('Indicator Data'!AZ31="No data","x",ROUND(IF('Indicator Data'!AZ31&gt;R$140,0,IF('Indicator Data'!AZ31&lt;R$139,10,(R$140-'Indicator Data'!AZ31)/(R$140-R$139)*10)),1))</f>
        <v>4.2</v>
      </c>
      <c r="S29" s="3">
        <f t="shared" si="5"/>
        <v>5.2</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1</v>
      </c>
      <c r="V29" s="2">
        <f>IF('Indicator Data'!Z31="No data","x",ROUND(IF('Indicator Data'!Z31&gt;V$140,0,IF('Indicator Data'!Z31&lt;V$139,10,(V$140-'Indicator Data'!Z31)/(V$140-V$139)*10)),1))</f>
        <v>3.1</v>
      </c>
      <c r="W29" s="2">
        <f>IF('Indicator Data'!AE31="No data","x",ROUND(IF('Indicator Data'!AE31&gt;W$140,0,IF('Indicator Data'!AE31&lt;W$139,10,(W$140-'Indicator Data'!AE31)/(W$140-W$139)*10)),1))</f>
        <v>9.8000000000000007</v>
      </c>
      <c r="X29" s="3">
        <f t="shared" si="6"/>
        <v>5.9</v>
      </c>
      <c r="Y29" s="5">
        <f t="shared" si="7"/>
        <v>6.1</v>
      </c>
      <c r="Z29" s="80"/>
    </row>
    <row r="30" spans="1:26" s="11" customFormat="1" x14ac:dyDescent="0.25">
      <c r="A30" s="11" t="s">
        <v>734</v>
      </c>
      <c r="B30" s="28" t="s">
        <v>6</v>
      </c>
      <c r="C30" s="28" t="s">
        <v>737</v>
      </c>
      <c r="D30" s="2">
        <f>IF('Indicator Data'!AR32="No data","x",ROUND(IF('Indicator Data'!AR32&gt;D$140,0,IF('Indicator Data'!AR32&lt;D$139,10,(D$140-'Indicator Data'!AR32)/(D$140-D$139)*10)),1))</f>
        <v>3</v>
      </c>
      <c r="E30" s="122">
        <f>('Indicator Data'!BE32+'Indicator Data'!BF32+'Indicator Data'!BG32)/'Indicator Data'!BD32*1000000</f>
        <v>0.34706952011407355</v>
      </c>
      <c r="F30" s="2">
        <f t="shared" si="0"/>
        <v>6.5</v>
      </c>
      <c r="G30" s="3">
        <f t="shared" si="1"/>
        <v>4.8</v>
      </c>
      <c r="H30" s="2">
        <f>IF('Indicator Data'!AT32="No data","x",ROUND(IF('Indicator Data'!AT32&gt;H$140,0,IF('Indicator Data'!AT32&lt;H$139,10,(H$140-'Indicator Data'!AT32)/(H$140-H$139)*10)),1))</f>
        <v>6.3</v>
      </c>
      <c r="I30" s="2">
        <f>IF('Indicator Data'!AS32="No data","x",ROUND(IF('Indicator Data'!AS32&gt;I$140,0,IF('Indicator Data'!AS32&lt;I$139,10,(I$140-'Indicator Data'!AS32)/(I$140-I$139)*10)),1))</f>
        <v>6.3</v>
      </c>
      <c r="J30" s="3">
        <f t="shared" si="2"/>
        <v>6.3</v>
      </c>
      <c r="K30" s="5">
        <f t="shared" si="3"/>
        <v>5.6</v>
      </c>
      <c r="L30" s="2">
        <f>IF('Indicator Data'!AV32="No data","x",ROUND(IF('Indicator Data'!AV32^2&gt;L$140,0,IF('Indicator Data'!AV32^2&lt;L$139,10,(L$140-'Indicator Data'!AV32^2)/(L$140-L$139)*10)),1))</f>
        <v>5.7</v>
      </c>
      <c r="M30" s="2">
        <f>IF(OR('Indicator Data'!AU32=0,'Indicator Data'!AU32="No data"),"x",ROUND(IF('Indicator Data'!AU32&gt;M$140,0,IF('Indicator Data'!AU32&lt;M$139,10,(M$140-'Indicator Data'!AU32)/(M$140-M$139)*10)),1))</f>
        <v>2.2999999999999998</v>
      </c>
      <c r="N30" s="2">
        <f>IF('Indicator Data'!AW32="No data","x",ROUND(IF('Indicator Data'!AW32&gt;N$140,0,IF('Indicator Data'!AW32&lt;N$139,10,(N$140-'Indicator Data'!AW32)/(N$140-N$139)*10)),1))</f>
        <v>8.1999999999999993</v>
      </c>
      <c r="O30" s="2">
        <f>IF('Indicator Data'!AX32="No data","x",ROUND(IF('Indicator Data'!AX32&gt;O$140,0,IF('Indicator Data'!AX32&lt;O$139,10,(O$140-'Indicator Data'!AX32)/(O$140-O$139)*10)),1))</f>
        <v>3</v>
      </c>
      <c r="P30" s="3">
        <f t="shared" si="4"/>
        <v>4.8</v>
      </c>
      <c r="Q30" s="2">
        <f>IF('Indicator Data'!AY32="No data","x",ROUND(IF('Indicator Data'!AY32&gt;Q$140,0,IF('Indicator Data'!AY32&lt;Q$139,10,(Q$140-'Indicator Data'!AY32)/(Q$140-Q$139)*10)),1))</f>
        <v>5.4</v>
      </c>
      <c r="R30" s="2">
        <f>IF('Indicator Data'!AZ32="No data","x",ROUND(IF('Indicator Data'!AZ32&gt;R$140,0,IF('Indicator Data'!AZ32&lt;R$139,10,(R$140-'Indicator Data'!AZ32)/(R$140-R$139)*10)),1))</f>
        <v>0.3</v>
      </c>
      <c r="S30" s="3">
        <f t="shared" si="5"/>
        <v>2.9</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1.3</v>
      </c>
      <c r="V30" s="2">
        <f>IF('Indicator Data'!Z32="No data","x",ROUND(IF('Indicator Data'!Z32&gt;V$140,0,IF('Indicator Data'!Z32&lt;V$139,10,(V$140-'Indicator Data'!Z32)/(V$140-V$139)*10)),1))</f>
        <v>3.8</v>
      </c>
      <c r="W30" s="2">
        <f>IF('Indicator Data'!AE32="No data","x",ROUND(IF('Indicator Data'!AE32&gt;W$140,0,IF('Indicator Data'!AE32&lt;W$139,10,(W$140-'Indicator Data'!AE32)/(W$140-W$139)*10)),1))</f>
        <v>9.8000000000000007</v>
      </c>
      <c r="X30" s="3">
        <f t="shared" si="6"/>
        <v>6.2</v>
      </c>
      <c r="Y30" s="5">
        <f t="shared" si="7"/>
        <v>4.5999999999999996</v>
      </c>
      <c r="Z30" s="80"/>
    </row>
    <row r="31" spans="1:26" s="11" customFormat="1" x14ac:dyDescent="0.25">
      <c r="A31" s="11" t="s">
        <v>735</v>
      </c>
      <c r="B31" s="28" t="s">
        <v>6</v>
      </c>
      <c r="C31" s="28" t="s">
        <v>476</v>
      </c>
      <c r="D31" s="2">
        <f>IF('Indicator Data'!AR33="No data","x",ROUND(IF('Indicator Data'!AR33&gt;D$140,0,IF('Indicator Data'!AR33&lt;D$139,10,(D$140-'Indicator Data'!AR33)/(D$140-D$139)*10)),1))</f>
        <v>3</v>
      </c>
      <c r="E31" s="122">
        <f>('Indicator Data'!BE33+'Indicator Data'!BF33+'Indicator Data'!BG33)/'Indicator Data'!BD33*1000000</f>
        <v>0.34706952011407355</v>
      </c>
      <c r="F31" s="2">
        <f t="shared" si="0"/>
        <v>6.5</v>
      </c>
      <c r="G31" s="3">
        <f t="shared" si="1"/>
        <v>4.8</v>
      </c>
      <c r="H31" s="2">
        <f>IF('Indicator Data'!AT33="No data","x",ROUND(IF('Indicator Data'!AT33&gt;H$140,0,IF('Indicator Data'!AT33&lt;H$139,10,(H$140-'Indicator Data'!AT33)/(H$140-H$139)*10)),1))</f>
        <v>6.3</v>
      </c>
      <c r="I31" s="2">
        <f>IF('Indicator Data'!AS33="No data","x",ROUND(IF('Indicator Data'!AS33&gt;I$140,0,IF('Indicator Data'!AS33&lt;I$139,10,(I$140-'Indicator Data'!AS33)/(I$140-I$139)*10)),1))</f>
        <v>6.3</v>
      </c>
      <c r="J31" s="3">
        <f t="shared" si="2"/>
        <v>6.3</v>
      </c>
      <c r="K31" s="5">
        <f t="shared" si="3"/>
        <v>5.6</v>
      </c>
      <c r="L31" s="2">
        <f>IF('Indicator Data'!AV33="No data","x",ROUND(IF('Indicator Data'!AV33^2&gt;L$140,0,IF('Indicator Data'!AV33^2&lt;L$139,10,(L$140-'Indicator Data'!AV33^2)/(L$140-L$139)*10)),1))</f>
        <v>8.6</v>
      </c>
      <c r="M31" s="2">
        <f>IF(OR('Indicator Data'!AU33=0,'Indicator Data'!AU33="No data"),"x",ROUND(IF('Indicator Data'!AU33&gt;M$140,0,IF('Indicator Data'!AU33&lt;M$139,10,(M$140-'Indicator Data'!AU33)/(M$140-M$139)*10)),1))</f>
        <v>7.7</v>
      </c>
      <c r="N31" s="2">
        <f>IF('Indicator Data'!AW33="No data","x",ROUND(IF('Indicator Data'!AW33&gt;N$140,0,IF('Indicator Data'!AW33&lt;N$139,10,(N$140-'Indicator Data'!AW33)/(N$140-N$139)*10)),1))</f>
        <v>8.1999999999999993</v>
      </c>
      <c r="O31" s="2">
        <f>IF('Indicator Data'!AX33="No data","x",ROUND(IF('Indicator Data'!AX33&gt;O$140,0,IF('Indicator Data'!AX33&lt;O$139,10,(O$140-'Indicator Data'!AX33)/(O$140-O$139)*10)),1))</f>
        <v>3</v>
      </c>
      <c r="P31" s="3">
        <f t="shared" si="4"/>
        <v>6.9</v>
      </c>
      <c r="Q31" s="2">
        <f>IF('Indicator Data'!AY33="No data","x",ROUND(IF('Indicator Data'!AY33&gt;Q$140,0,IF('Indicator Data'!AY33&lt;Q$139,10,(Q$140-'Indicator Data'!AY33)/(Q$140-Q$139)*10)),1))</f>
        <v>7.1</v>
      </c>
      <c r="R31" s="2">
        <f>IF('Indicator Data'!AZ33="No data","x",ROUND(IF('Indicator Data'!AZ33&gt;R$140,0,IF('Indicator Data'!AZ33&lt;R$139,10,(R$140-'Indicator Data'!AZ33)/(R$140-R$139)*10)),1))</f>
        <v>2.5</v>
      </c>
      <c r="S31" s="3">
        <f t="shared" si="5"/>
        <v>4.8</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0.7</v>
      </c>
      <c r="V31" s="2">
        <f>IF('Indicator Data'!Z33="No data","x",ROUND(IF('Indicator Data'!Z33&gt;V$140,0,IF('Indicator Data'!Z33&lt;V$139,10,(V$140-'Indicator Data'!Z33)/(V$140-V$139)*10)),1))</f>
        <v>1.5</v>
      </c>
      <c r="W31" s="2">
        <f>IF('Indicator Data'!AE33="No data","x",ROUND(IF('Indicator Data'!AE33&gt;W$140,0,IF('Indicator Data'!AE33&lt;W$139,10,(W$140-'Indicator Data'!AE33)/(W$140-W$139)*10)),1))</f>
        <v>9.8000000000000007</v>
      </c>
      <c r="X31" s="3">
        <f t="shared" si="6"/>
        <v>5.4</v>
      </c>
      <c r="Y31" s="5">
        <f t="shared" si="7"/>
        <v>5.7</v>
      </c>
      <c r="Z31" s="80"/>
    </row>
    <row r="32" spans="1:26" s="11" customFormat="1" x14ac:dyDescent="0.25">
      <c r="A32" s="11" t="s">
        <v>736</v>
      </c>
      <c r="B32" s="28" t="s">
        <v>6</v>
      </c>
      <c r="C32" s="28" t="s">
        <v>738</v>
      </c>
      <c r="D32" s="2">
        <f>IF('Indicator Data'!AR34="No data","x",ROUND(IF('Indicator Data'!AR34&gt;D$140,0,IF('Indicator Data'!AR34&lt;D$139,10,(D$140-'Indicator Data'!AR34)/(D$140-D$139)*10)),1))</f>
        <v>3</v>
      </c>
      <c r="E32" s="122">
        <f>('Indicator Data'!BE34+'Indicator Data'!BF34+'Indicator Data'!BG34)/'Indicator Data'!BD34*1000000</f>
        <v>0.34706952011407355</v>
      </c>
      <c r="F32" s="2">
        <f t="shared" si="0"/>
        <v>6.5</v>
      </c>
      <c r="G32" s="3">
        <f t="shared" si="1"/>
        <v>4.8</v>
      </c>
      <c r="H32" s="2">
        <f>IF('Indicator Data'!AT34="No data","x",ROUND(IF('Indicator Data'!AT34&gt;H$140,0,IF('Indicator Data'!AT34&lt;H$139,10,(H$140-'Indicator Data'!AT34)/(H$140-H$139)*10)),1))</f>
        <v>6.3</v>
      </c>
      <c r="I32" s="2">
        <f>IF('Indicator Data'!AS34="No data","x",ROUND(IF('Indicator Data'!AS34&gt;I$140,0,IF('Indicator Data'!AS34&lt;I$139,10,(I$140-'Indicator Data'!AS34)/(I$140-I$139)*10)),1))</f>
        <v>6.3</v>
      </c>
      <c r="J32" s="3">
        <f t="shared" si="2"/>
        <v>6.3</v>
      </c>
      <c r="K32" s="5">
        <f t="shared" si="3"/>
        <v>5.6</v>
      </c>
      <c r="L32" s="2">
        <f>IF('Indicator Data'!AV34="No data","x",ROUND(IF('Indicator Data'!AV34^2&gt;L$140,0,IF('Indicator Data'!AV34^2&lt;L$139,10,(L$140-'Indicator Data'!AV34^2)/(L$140-L$139)*10)),1))</f>
        <v>9.9</v>
      </c>
      <c r="M32" s="2">
        <f>IF(OR('Indicator Data'!AU34=0,'Indicator Data'!AU34="No data"),"x",ROUND(IF('Indicator Data'!AU34&gt;M$140,0,IF('Indicator Data'!AU34&lt;M$139,10,(M$140-'Indicator Data'!AU34)/(M$140-M$139)*10)),1))</f>
        <v>9</v>
      </c>
      <c r="N32" s="2">
        <f>IF('Indicator Data'!AW34="No data","x",ROUND(IF('Indicator Data'!AW34&gt;N$140,0,IF('Indicator Data'!AW34&lt;N$139,10,(N$140-'Indicator Data'!AW34)/(N$140-N$139)*10)),1))</f>
        <v>8.1999999999999993</v>
      </c>
      <c r="O32" s="2">
        <f>IF('Indicator Data'!AX34="No data","x",ROUND(IF('Indicator Data'!AX34&gt;O$140,0,IF('Indicator Data'!AX34&lt;O$139,10,(O$140-'Indicator Data'!AX34)/(O$140-O$139)*10)),1))</f>
        <v>3</v>
      </c>
      <c r="P32" s="3">
        <f t="shared" si="4"/>
        <v>7.5</v>
      </c>
      <c r="Q32" s="2">
        <f>IF('Indicator Data'!AY34="No data","x",ROUND(IF('Indicator Data'!AY34&gt;Q$140,0,IF('Indicator Data'!AY34&lt;Q$139,10,(Q$140-'Indicator Data'!AY34)/(Q$140-Q$139)*10)),1))</f>
        <v>9.3000000000000007</v>
      </c>
      <c r="R32" s="2">
        <f>IF('Indicator Data'!AZ34="No data","x",ROUND(IF('Indicator Data'!AZ34&gt;R$140,0,IF('Indicator Data'!AZ34&lt;R$139,10,(R$140-'Indicator Data'!AZ34)/(R$140-R$139)*10)),1))</f>
        <v>3.4</v>
      </c>
      <c r="S32" s="3">
        <f t="shared" si="5"/>
        <v>6.4</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0.7</v>
      </c>
      <c r="V32" s="2">
        <f>IF('Indicator Data'!Z34="No data","x",ROUND(IF('Indicator Data'!Z34&gt;V$140,0,IF('Indicator Data'!Z34&lt;V$139,10,(V$140-'Indicator Data'!Z34)/(V$140-V$139)*10)),1))</f>
        <v>1.2</v>
      </c>
      <c r="W32" s="2">
        <f>IF('Indicator Data'!AE34="No data","x",ROUND(IF('Indicator Data'!AE34&gt;W$140,0,IF('Indicator Data'!AE34&lt;W$139,10,(W$140-'Indicator Data'!AE34)/(W$140-W$139)*10)),1))</f>
        <v>9.8000000000000007</v>
      </c>
      <c r="X32" s="3">
        <f t="shared" si="6"/>
        <v>5.4</v>
      </c>
      <c r="Y32" s="5">
        <f t="shared" si="7"/>
        <v>6.4</v>
      </c>
      <c r="Z32" s="80"/>
    </row>
    <row r="33" spans="1:26" s="11" customFormat="1" x14ac:dyDescent="0.25">
      <c r="A33" s="11" t="s">
        <v>733</v>
      </c>
      <c r="B33" s="28" t="s">
        <v>6</v>
      </c>
      <c r="C33" s="28" t="s">
        <v>474</v>
      </c>
      <c r="D33" s="2">
        <f>IF('Indicator Data'!AR35="No data","x",ROUND(IF('Indicator Data'!AR35&gt;D$140,0,IF('Indicator Data'!AR35&lt;D$139,10,(D$140-'Indicator Data'!AR35)/(D$140-D$139)*10)),1))</f>
        <v>3</v>
      </c>
      <c r="E33" s="122">
        <f>('Indicator Data'!BE35+'Indicator Data'!BF35+'Indicator Data'!BG35)/'Indicator Data'!BD35*1000000</f>
        <v>0.34706952011407355</v>
      </c>
      <c r="F33" s="2">
        <f t="shared" si="0"/>
        <v>6.5</v>
      </c>
      <c r="G33" s="3">
        <f t="shared" si="1"/>
        <v>4.8</v>
      </c>
      <c r="H33" s="2">
        <f>IF('Indicator Data'!AT35="No data","x",ROUND(IF('Indicator Data'!AT35&gt;H$140,0,IF('Indicator Data'!AT35&lt;H$139,10,(H$140-'Indicator Data'!AT35)/(H$140-H$139)*10)),1))</f>
        <v>6.3</v>
      </c>
      <c r="I33" s="2">
        <f>IF('Indicator Data'!AS35="No data","x",ROUND(IF('Indicator Data'!AS35&gt;I$140,0,IF('Indicator Data'!AS35&lt;I$139,10,(I$140-'Indicator Data'!AS35)/(I$140-I$139)*10)),1))</f>
        <v>6.3</v>
      </c>
      <c r="J33" s="3">
        <f t="shared" si="2"/>
        <v>6.3</v>
      </c>
      <c r="K33" s="5">
        <f t="shared" si="3"/>
        <v>5.6</v>
      </c>
      <c r="L33" s="2">
        <f>IF('Indicator Data'!AV35="No data","x",ROUND(IF('Indicator Data'!AV35^2&gt;L$140,0,IF('Indicator Data'!AV35^2&lt;L$139,10,(L$140-'Indicator Data'!AV35^2)/(L$140-L$139)*10)),1))</f>
        <v>8.3000000000000007</v>
      </c>
      <c r="M33" s="2">
        <f>IF(OR('Indicator Data'!AU35=0,'Indicator Data'!AU35="No data"),"x",ROUND(IF('Indicator Data'!AU35&gt;M$140,0,IF('Indicator Data'!AU35&lt;M$139,10,(M$140-'Indicator Data'!AU35)/(M$140-M$139)*10)),1))</f>
        <v>7.6</v>
      </c>
      <c r="N33" s="2">
        <f>IF('Indicator Data'!AW35="No data","x",ROUND(IF('Indicator Data'!AW35&gt;N$140,0,IF('Indicator Data'!AW35&lt;N$139,10,(N$140-'Indicator Data'!AW35)/(N$140-N$139)*10)),1))</f>
        <v>8.1999999999999993</v>
      </c>
      <c r="O33" s="2">
        <f>IF('Indicator Data'!AX35="No data","x",ROUND(IF('Indicator Data'!AX35&gt;O$140,0,IF('Indicator Data'!AX35&lt;O$139,10,(O$140-'Indicator Data'!AX35)/(O$140-O$139)*10)),1))</f>
        <v>3</v>
      </c>
      <c r="P33" s="3">
        <f t="shared" si="4"/>
        <v>6.8</v>
      </c>
      <c r="Q33" s="2">
        <f>IF('Indicator Data'!AY35="No data","x",ROUND(IF('Indicator Data'!AY35&gt;Q$140,0,IF('Indicator Data'!AY35&lt;Q$139,10,(Q$140-'Indicator Data'!AY35)/(Q$140-Q$139)*10)),1))</f>
        <v>9.4</v>
      </c>
      <c r="R33" s="2">
        <f>IF('Indicator Data'!AZ35="No data","x",ROUND(IF('Indicator Data'!AZ35&gt;R$140,0,IF('Indicator Data'!AZ35&lt;R$139,10,(R$140-'Indicator Data'!AZ35)/(R$140-R$139)*10)),1))</f>
        <v>0.8</v>
      </c>
      <c r="S33" s="3">
        <f t="shared" si="5"/>
        <v>5.0999999999999996</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0.4</v>
      </c>
      <c r="V33" s="2">
        <f>IF('Indicator Data'!Z35="No data","x",ROUND(IF('Indicator Data'!Z35&gt;V$140,0,IF('Indicator Data'!Z35&lt;V$139,10,(V$140-'Indicator Data'!Z35)/(V$140-V$139)*10)),1))</f>
        <v>1.7</v>
      </c>
      <c r="W33" s="2">
        <f>IF('Indicator Data'!AE35="No data","x",ROUND(IF('Indicator Data'!AE35&gt;W$140,0,IF('Indicator Data'!AE35&lt;W$139,10,(W$140-'Indicator Data'!AE35)/(W$140-W$139)*10)),1))</f>
        <v>9.8000000000000007</v>
      </c>
      <c r="X33" s="3">
        <f t="shared" si="6"/>
        <v>5.4</v>
      </c>
      <c r="Y33" s="5">
        <f t="shared" si="7"/>
        <v>5.8</v>
      </c>
      <c r="Z33" s="80"/>
    </row>
    <row r="34" spans="1:26" s="11" customFormat="1" x14ac:dyDescent="0.25">
      <c r="A34" s="11" t="s">
        <v>359</v>
      </c>
      <c r="B34" s="28" t="s">
        <v>8</v>
      </c>
      <c r="C34" s="28" t="s">
        <v>487</v>
      </c>
      <c r="D34" s="2">
        <f>IF('Indicator Data'!AR36="No data","x",ROUND(IF('Indicator Data'!AR36&gt;D$140,0,IF('Indicator Data'!AR36&lt;D$139,10,(D$140-'Indicator Data'!AR36)/(D$140-D$139)*10)),1))</f>
        <v>4.9000000000000004</v>
      </c>
      <c r="E34" s="122">
        <f>('Indicator Data'!BE36+'Indicator Data'!BF36+'Indicator Data'!BG36)/'Indicator Data'!BD36*1000000</f>
        <v>0.14678989845474613</v>
      </c>
      <c r="F34" s="2">
        <f t="shared" si="0"/>
        <v>8.5</v>
      </c>
      <c r="G34" s="3">
        <f t="shared" si="1"/>
        <v>6.7</v>
      </c>
      <c r="H34" s="2">
        <f>IF('Indicator Data'!AT36="No data","x",ROUND(IF('Indicator Data'!AT36&gt;H$140,0,IF('Indicator Data'!AT36&lt;H$139,10,(H$140-'Indicator Data'!AT36)/(H$140-H$139)*10)),1))</f>
        <v>6.8</v>
      </c>
      <c r="I34" s="2">
        <f>IF('Indicator Data'!AS36="No data","x",ROUND(IF('Indicator Data'!AS36&gt;I$140,0,IF('Indicator Data'!AS36&lt;I$139,10,(I$140-'Indicator Data'!AS36)/(I$140-I$139)*10)),1))</f>
        <v>6.9</v>
      </c>
      <c r="J34" s="3">
        <f t="shared" si="2"/>
        <v>6.9</v>
      </c>
      <c r="K34" s="5">
        <f t="shared" si="3"/>
        <v>6.8</v>
      </c>
      <c r="L34" s="2">
        <f>IF('Indicator Data'!AV36="No data","x",ROUND(IF('Indicator Data'!AV36^2&gt;L$140,0,IF('Indicator Data'!AV36^2&lt;L$139,10,(L$140-'Indicator Data'!AV36^2)/(L$140-L$139)*10)),1))</f>
        <v>6.8</v>
      </c>
      <c r="M34" s="2">
        <f>IF(OR('Indicator Data'!AU36=0,'Indicator Data'!AU36="No data"),"x",ROUND(IF('Indicator Data'!AU36&gt;M$140,0,IF('Indicator Data'!AU36&lt;M$139,10,(M$140-'Indicator Data'!AU36)/(M$140-M$139)*10)),1))</f>
        <v>0.7</v>
      </c>
      <c r="N34" s="2">
        <f>IF('Indicator Data'!AW36="No data","x",ROUND(IF('Indicator Data'!AW36&gt;N$140,0,IF('Indicator Data'!AW36&lt;N$139,10,(N$140-'Indicator Data'!AW36)/(N$140-N$139)*10)),1))</f>
        <v>8.9</v>
      </c>
      <c r="O34" s="2">
        <f>IF('Indicator Data'!AX36="No data","x",ROUND(IF('Indicator Data'!AX36&gt;O$140,0,IF('Indicator Data'!AX36&lt;O$139,10,(O$140-'Indicator Data'!AX36)/(O$140-O$139)*10)),1))</f>
        <v>4.2</v>
      </c>
      <c r="P34" s="3">
        <f t="shared" si="4"/>
        <v>5.2</v>
      </c>
      <c r="Q34" s="2">
        <f>IF('Indicator Data'!AY36="No data","x",ROUND(IF('Indicator Data'!AY36&gt;Q$140,0,IF('Indicator Data'!AY36&lt;Q$139,10,(Q$140-'Indicator Data'!AY36)/(Q$140-Q$139)*10)),1))</f>
        <v>4.5</v>
      </c>
      <c r="R34" s="2">
        <f>IF('Indicator Data'!AZ36="No data","x",ROUND(IF('Indicator Data'!AZ36&gt;R$140,0,IF('Indicator Data'!AZ36&lt;R$139,10,(R$140-'Indicator Data'!AZ36)/(R$140-R$139)*10)),1))</f>
        <v>0</v>
      </c>
      <c r="S34" s="3">
        <f t="shared" si="5"/>
        <v>2.2999999999999998</v>
      </c>
      <c r="T34" s="2">
        <f>IF('Indicator Data'!X36="No data","x",ROUND(IF('Indicator Data'!X36&gt;T$140,0,IF('Indicator Data'!X36&lt;T$139,10,(T$140-'Indicator Data'!X36)/(T$140-T$139)*10)),1))</f>
        <v>9.8000000000000007</v>
      </c>
      <c r="U34" s="2">
        <f>IF('Indicator Data'!Y36="No data","x",ROUND(IF('Indicator Data'!Y36&gt;U$140,0,IF('Indicator Data'!Y36&lt;U$139,10,(U$140-'Indicator Data'!Y36)/(U$140-U$139)*10)),1))</f>
        <v>1.4</v>
      </c>
      <c r="V34" s="2">
        <f>IF('Indicator Data'!Z36="No data","x",ROUND(IF('Indicator Data'!Z36&gt;V$140,0,IF('Indicator Data'!Z36&lt;V$139,10,(V$140-'Indicator Data'!Z36)/(V$140-V$139)*10)),1))</f>
        <v>4</v>
      </c>
      <c r="W34" s="2">
        <f>IF('Indicator Data'!AE36="No data","x",ROUND(IF('Indicator Data'!AE36&gt;W$140,0,IF('Indicator Data'!AE36&lt;W$139,10,(W$140-'Indicator Data'!AE36)/(W$140-W$139)*10)),1))</f>
        <v>9.8000000000000007</v>
      </c>
      <c r="X34" s="3">
        <f t="shared" si="6"/>
        <v>6.3</v>
      </c>
      <c r="Y34" s="5">
        <f t="shared" si="7"/>
        <v>4.5999999999999996</v>
      </c>
      <c r="Z34" s="80"/>
    </row>
    <row r="35" spans="1:26" s="11" customFormat="1" x14ac:dyDescent="0.25">
      <c r="A35" s="11" t="s">
        <v>357</v>
      </c>
      <c r="B35" s="28" t="s">
        <v>8</v>
      </c>
      <c r="C35" s="28" t="s">
        <v>485</v>
      </c>
      <c r="D35" s="2">
        <f>IF('Indicator Data'!AR37="No data","x",ROUND(IF('Indicator Data'!AR37&gt;D$140,0,IF('Indicator Data'!AR37&lt;D$139,10,(D$140-'Indicator Data'!AR37)/(D$140-D$139)*10)),1))</f>
        <v>4.9000000000000004</v>
      </c>
      <c r="E35" s="122">
        <f>('Indicator Data'!BE37+'Indicator Data'!BF37+'Indicator Data'!BG37)/'Indicator Data'!BD37*1000000</f>
        <v>0.14678989845474613</v>
      </c>
      <c r="F35" s="2">
        <f t="shared" si="0"/>
        <v>8.5</v>
      </c>
      <c r="G35" s="3">
        <f t="shared" si="1"/>
        <v>6.7</v>
      </c>
      <c r="H35" s="2">
        <f>IF('Indicator Data'!AT37="No data","x",ROUND(IF('Indicator Data'!AT37&gt;H$140,0,IF('Indicator Data'!AT37&lt;H$139,10,(H$140-'Indicator Data'!AT37)/(H$140-H$139)*10)),1))</f>
        <v>6.8</v>
      </c>
      <c r="I35" s="2">
        <f>IF('Indicator Data'!AS37="No data","x",ROUND(IF('Indicator Data'!AS37&gt;I$140,0,IF('Indicator Data'!AS37&lt;I$139,10,(I$140-'Indicator Data'!AS37)/(I$140-I$139)*10)),1))</f>
        <v>6.9</v>
      </c>
      <c r="J35" s="3">
        <f t="shared" si="2"/>
        <v>6.9</v>
      </c>
      <c r="K35" s="5">
        <f t="shared" si="3"/>
        <v>6.8</v>
      </c>
      <c r="L35" s="2">
        <f>IF('Indicator Data'!AV37="No data","x",ROUND(IF('Indicator Data'!AV37^2&gt;L$140,0,IF('Indicator Data'!AV37^2&lt;L$139,10,(L$140-'Indicator Data'!AV37^2)/(L$140-L$139)*10)),1))</f>
        <v>9.1</v>
      </c>
      <c r="M35" s="2">
        <f>IF(OR('Indicator Data'!AU37=0,'Indicator Data'!AU37="No data"),"x",ROUND(IF('Indicator Data'!AU37&gt;M$140,0,IF('Indicator Data'!AU37&lt;M$139,10,(M$140-'Indicator Data'!AU37)/(M$140-M$139)*10)),1))</f>
        <v>6.8</v>
      </c>
      <c r="N35" s="2">
        <f>IF('Indicator Data'!AW37="No data","x",ROUND(IF('Indicator Data'!AW37&gt;N$140,0,IF('Indicator Data'!AW37&lt;N$139,10,(N$140-'Indicator Data'!AW37)/(N$140-N$139)*10)),1))</f>
        <v>8.9</v>
      </c>
      <c r="O35" s="2">
        <f>IF('Indicator Data'!AX37="No data","x",ROUND(IF('Indicator Data'!AX37&gt;O$140,0,IF('Indicator Data'!AX37&lt;O$139,10,(O$140-'Indicator Data'!AX37)/(O$140-O$139)*10)),1))</f>
        <v>4.2</v>
      </c>
      <c r="P35" s="3">
        <f t="shared" si="4"/>
        <v>7.3</v>
      </c>
      <c r="Q35" s="2">
        <f>IF('Indicator Data'!AY37="No data","x",ROUND(IF('Indicator Data'!AY37&gt;Q$140,0,IF('Indicator Data'!AY37&lt;Q$139,10,(Q$140-'Indicator Data'!AY37)/(Q$140-Q$139)*10)),1))</f>
        <v>7.2</v>
      </c>
      <c r="R35" s="2">
        <f>IF('Indicator Data'!AZ37="No data","x",ROUND(IF('Indicator Data'!AZ37&gt;R$140,0,IF('Indicator Data'!AZ37&lt;R$139,10,(R$140-'Indicator Data'!AZ37)/(R$140-R$139)*10)),1))</f>
        <v>4.0999999999999996</v>
      </c>
      <c r="S35" s="3">
        <f t="shared" si="5"/>
        <v>5.7</v>
      </c>
      <c r="T35" s="2">
        <f>IF('Indicator Data'!X37="No data","x",ROUND(IF('Indicator Data'!X37&gt;T$140,0,IF('Indicator Data'!X37&lt;T$139,10,(T$140-'Indicator Data'!X37)/(T$140-T$139)*10)),1))</f>
        <v>9.8000000000000007</v>
      </c>
      <c r="U35" s="2">
        <f>IF('Indicator Data'!Y37="No data","x",ROUND(IF('Indicator Data'!Y37&gt;U$140,0,IF('Indicator Data'!Y37&lt;U$139,10,(U$140-'Indicator Data'!Y37)/(U$140-U$139)*10)),1))</f>
        <v>5.8</v>
      </c>
      <c r="V35" s="2">
        <f>IF('Indicator Data'!Z37="No data","x",ROUND(IF('Indicator Data'!Z37&gt;V$140,0,IF('Indicator Data'!Z37&lt;V$139,10,(V$140-'Indicator Data'!Z37)/(V$140-V$139)*10)),1))</f>
        <v>10</v>
      </c>
      <c r="W35" s="2">
        <f>IF('Indicator Data'!AE37="No data","x",ROUND(IF('Indicator Data'!AE37&gt;W$140,0,IF('Indicator Data'!AE37&lt;W$139,10,(W$140-'Indicator Data'!AE37)/(W$140-W$139)*10)),1))</f>
        <v>9.8000000000000007</v>
      </c>
      <c r="X35" s="3">
        <f t="shared" si="6"/>
        <v>8.9</v>
      </c>
      <c r="Y35" s="5">
        <f t="shared" si="7"/>
        <v>7.3</v>
      </c>
      <c r="Z35" s="80"/>
    </row>
    <row r="36" spans="1:26" s="11" customFormat="1" x14ac:dyDescent="0.25">
      <c r="A36" s="11" t="s">
        <v>351</v>
      </c>
      <c r="B36" s="28" t="s">
        <v>8</v>
      </c>
      <c r="C36" s="28" t="s">
        <v>479</v>
      </c>
      <c r="D36" s="2">
        <f>IF('Indicator Data'!AR38="No data","x",ROUND(IF('Indicator Data'!AR38&gt;D$140,0,IF('Indicator Data'!AR38&lt;D$139,10,(D$140-'Indicator Data'!AR38)/(D$140-D$139)*10)),1))</f>
        <v>4.9000000000000004</v>
      </c>
      <c r="E36" s="122">
        <f>('Indicator Data'!BE38+'Indicator Data'!BF38+'Indicator Data'!BG38)/'Indicator Data'!BD38*1000000</f>
        <v>0.14678989845474613</v>
      </c>
      <c r="F36" s="2">
        <f t="shared" si="0"/>
        <v>8.5</v>
      </c>
      <c r="G36" s="3">
        <f t="shared" si="1"/>
        <v>6.7</v>
      </c>
      <c r="H36" s="2">
        <f>IF('Indicator Data'!AT38="No data","x",ROUND(IF('Indicator Data'!AT38&gt;H$140,0,IF('Indicator Data'!AT38&lt;H$139,10,(H$140-'Indicator Data'!AT38)/(H$140-H$139)*10)),1))</f>
        <v>6.8</v>
      </c>
      <c r="I36" s="2">
        <f>IF('Indicator Data'!AS38="No data","x",ROUND(IF('Indicator Data'!AS38&gt;I$140,0,IF('Indicator Data'!AS38&lt;I$139,10,(I$140-'Indicator Data'!AS38)/(I$140-I$139)*10)),1))</f>
        <v>6.9</v>
      </c>
      <c r="J36" s="3">
        <f t="shared" si="2"/>
        <v>6.9</v>
      </c>
      <c r="K36" s="5">
        <f t="shared" si="3"/>
        <v>6.8</v>
      </c>
      <c r="L36" s="2">
        <f>IF('Indicator Data'!AV38="No data","x",ROUND(IF('Indicator Data'!AV38^2&gt;L$140,0,IF('Indicator Data'!AV38^2&lt;L$139,10,(L$140-'Indicator Data'!AV38^2)/(L$140-L$139)*10)),1))</f>
        <v>10</v>
      </c>
      <c r="M36" s="2">
        <f>IF(OR('Indicator Data'!AU38=0,'Indicator Data'!AU38="No data"),"x",ROUND(IF('Indicator Data'!AU38&gt;M$140,0,IF('Indicator Data'!AU38&lt;M$139,10,(M$140-'Indicator Data'!AU38)/(M$140-M$139)*10)),1))</f>
        <v>4.7</v>
      </c>
      <c r="N36" s="2">
        <f>IF('Indicator Data'!AW38="No data","x",ROUND(IF('Indicator Data'!AW38&gt;N$140,0,IF('Indicator Data'!AW38&lt;N$139,10,(N$140-'Indicator Data'!AW38)/(N$140-N$139)*10)),1))</f>
        <v>8.9</v>
      </c>
      <c r="O36" s="2">
        <f>IF('Indicator Data'!AX38="No data","x",ROUND(IF('Indicator Data'!AX38&gt;O$140,0,IF('Indicator Data'!AX38&lt;O$139,10,(O$140-'Indicator Data'!AX38)/(O$140-O$139)*10)),1))</f>
        <v>4.2</v>
      </c>
      <c r="P36" s="3">
        <f t="shared" si="4"/>
        <v>7</v>
      </c>
      <c r="Q36" s="2">
        <f>IF('Indicator Data'!AY38="No data","x",ROUND(IF('Indicator Data'!AY38&gt;Q$140,0,IF('Indicator Data'!AY38&lt;Q$139,10,(Q$140-'Indicator Data'!AY38)/(Q$140-Q$139)*10)),1))</f>
        <v>6.2</v>
      </c>
      <c r="R36" s="2">
        <f>IF('Indicator Data'!AZ38="No data","x",ROUND(IF('Indicator Data'!AZ38&gt;R$140,0,IF('Indicator Data'!AZ38&lt;R$139,10,(R$140-'Indicator Data'!AZ38)/(R$140-R$139)*10)),1))</f>
        <v>3.1</v>
      </c>
      <c r="S36" s="3">
        <f t="shared" si="5"/>
        <v>4.7</v>
      </c>
      <c r="T36" s="2">
        <f>IF('Indicator Data'!X38="No data","x",ROUND(IF('Indicator Data'!X38&gt;T$140,0,IF('Indicator Data'!X38&lt;T$139,10,(T$140-'Indicator Data'!X38)/(T$140-T$139)*10)),1))</f>
        <v>9.8000000000000007</v>
      </c>
      <c r="U36" s="2">
        <f>IF('Indicator Data'!Y38="No data","x",ROUND(IF('Indicator Data'!Y38&gt;U$140,0,IF('Indicator Data'!Y38&lt;U$139,10,(U$140-'Indicator Data'!Y38)/(U$140-U$139)*10)),1))</f>
        <v>3.1</v>
      </c>
      <c r="V36" s="2">
        <f>IF('Indicator Data'!Z38="No data","x",ROUND(IF('Indicator Data'!Z38&gt;V$140,0,IF('Indicator Data'!Z38&lt;V$139,10,(V$140-'Indicator Data'!Z38)/(V$140-V$139)*10)),1))</f>
        <v>9.5</v>
      </c>
      <c r="W36" s="2">
        <f>IF('Indicator Data'!AE38="No data","x",ROUND(IF('Indicator Data'!AE38&gt;W$140,0,IF('Indicator Data'!AE38&lt;W$139,10,(W$140-'Indicator Data'!AE38)/(W$140-W$139)*10)),1))</f>
        <v>9.8000000000000007</v>
      </c>
      <c r="X36" s="3">
        <f t="shared" si="6"/>
        <v>8.1</v>
      </c>
      <c r="Y36" s="5">
        <f t="shared" si="7"/>
        <v>6.6</v>
      </c>
      <c r="Z36" s="80"/>
    </row>
    <row r="37" spans="1:26" s="11" customFormat="1" x14ac:dyDescent="0.25">
      <c r="A37" s="11" t="s">
        <v>358</v>
      </c>
      <c r="B37" s="28" t="s">
        <v>8</v>
      </c>
      <c r="C37" s="28" t="s">
        <v>486</v>
      </c>
      <c r="D37" s="2">
        <f>IF('Indicator Data'!AR39="No data","x",ROUND(IF('Indicator Data'!AR39&gt;D$140,0,IF('Indicator Data'!AR39&lt;D$139,10,(D$140-'Indicator Data'!AR39)/(D$140-D$139)*10)),1))</f>
        <v>4.9000000000000004</v>
      </c>
      <c r="E37" s="122">
        <f>('Indicator Data'!BE39+'Indicator Data'!BF39+'Indicator Data'!BG39)/'Indicator Data'!BD39*1000000</f>
        <v>0.14678989845474613</v>
      </c>
      <c r="F37" s="2">
        <f t="shared" si="0"/>
        <v>8.5</v>
      </c>
      <c r="G37" s="3">
        <f t="shared" si="1"/>
        <v>6.7</v>
      </c>
      <c r="H37" s="2">
        <f>IF('Indicator Data'!AT39="No data","x",ROUND(IF('Indicator Data'!AT39&gt;H$140,0,IF('Indicator Data'!AT39&lt;H$139,10,(H$140-'Indicator Data'!AT39)/(H$140-H$139)*10)),1))</f>
        <v>6.8</v>
      </c>
      <c r="I37" s="2">
        <f>IF('Indicator Data'!AS39="No data","x",ROUND(IF('Indicator Data'!AS39&gt;I$140,0,IF('Indicator Data'!AS39&lt;I$139,10,(I$140-'Indicator Data'!AS39)/(I$140-I$139)*10)),1))</f>
        <v>6.9</v>
      </c>
      <c r="J37" s="3">
        <f t="shared" si="2"/>
        <v>6.9</v>
      </c>
      <c r="K37" s="5">
        <f t="shared" si="3"/>
        <v>6.8</v>
      </c>
      <c r="L37" s="2" t="str">
        <f>IF('Indicator Data'!AV39="No data","x",ROUND(IF('Indicator Data'!AV39^2&gt;L$140,0,IF('Indicator Data'!AV39^2&lt;L$139,10,(L$140-'Indicator Data'!AV39^2)/(L$140-L$139)*10)),1))</f>
        <v>x</v>
      </c>
      <c r="M37" s="2" t="str">
        <f>IF(OR('Indicator Data'!AU39=0,'Indicator Data'!AU39="No data"),"x",ROUND(IF('Indicator Data'!AU39&gt;M$140,0,IF('Indicator Data'!AU39&lt;M$139,10,(M$140-'Indicator Data'!AU39)/(M$140-M$139)*10)),1))</f>
        <v>x</v>
      </c>
      <c r="N37" s="2">
        <f>IF('Indicator Data'!AW39="No data","x",ROUND(IF('Indicator Data'!AW39&gt;N$140,0,IF('Indicator Data'!AW39&lt;N$139,10,(N$140-'Indicator Data'!AW39)/(N$140-N$139)*10)),1))</f>
        <v>8.9</v>
      </c>
      <c r="O37" s="2">
        <f>IF('Indicator Data'!AX39="No data","x",ROUND(IF('Indicator Data'!AX39&gt;O$140,0,IF('Indicator Data'!AX39&lt;O$139,10,(O$140-'Indicator Data'!AX39)/(O$140-O$139)*10)),1))</f>
        <v>4.2</v>
      </c>
      <c r="P37" s="3">
        <f t="shared" si="4"/>
        <v>6.6</v>
      </c>
      <c r="Q37" s="2">
        <f>IF('Indicator Data'!AY39="No data","x",ROUND(IF('Indicator Data'!AY39&gt;Q$140,0,IF('Indicator Data'!AY39&lt;Q$139,10,(Q$140-'Indicator Data'!AY39)/(Q$140-Q$139)*10)),1))</f>
        <v>7.2</v>
      </c>
      <c r="R37" s="2">
        <f>IF('Indicator Data'!AZ39="No data","x",ROUND(IF('Indicator Data'!AZ39&gt;R$140,0,IF('Indicator Data'!AZ39&lt;R$139,10,(R$140-'Indicator Data'!AZ39)/(R$140-R$139)*10)),1))</f>
        <v>3</v>
      </c>
      <c r="S37" s="3">
        <f t="shared" si="5"/>
        <v>5.0999999999999996</v>
      </c>
      <c r="T37" s="2">
        <f>IF('Indicator Data'!X39="No data","x",ROUND(IF('Indicator Data'!X39&gt;T$140,0,IF('Indicator Data'!X39&lt;T$139,10,(T$140-'Indicator Data'!X39)/(T$140-T$139)*10)),1))</f>
        <v>9.8000000000000007</v>
      </c>
      <c r="U37" s="2">
        <f>IF('Indicator Data'!Y39="No data","x",ROUND(IF('Indicator Data'!Y39&gt;U$140,0,IF('Indicator Data'!Y39&lt;U$139,10,(U$140-'Indicator Data'!Y39)/(U$140-U$139)*10)),1))</f>
        <v>10</v>
      </c>
      <c r="V37" s="2">
        <f>IF('Indicator Data'!Z39="No data","x",ROUND(IF('Indicator Data'!Z39&gt;V$140,0,IF('Indicator Data'!Z39&lt;V$139,10,(V$140-'Indicator Data'!Z39)/(V$140-V$139)*10)),1))</f>
        <v>10</v>
      </c>
      <c r="W37" s="2">
        <f>IF('Indicator Data'!AE39="No data","x",ROUND(IF('Indicator Data'!AE39&gt;W$140,0,IF('Indicator Data'!AE39&lt;W$139,10,(W$140-'Indicator Data'!AE39)/(W$140-W$139)*10)),1))</f>
        <v>9.8000000000000007</v>
      </c>
      <c r="X37" s="3">
        <f t="shared" si="6"/>
        <v>9.9</v>
      </c>
      <c r="Y37" s="5">
        <f t="shared" si="7"/>
        <v>7.2</v>
      </c>
      <c r="Z37" s="80"/>
    </row>
    <row r="38" spans="1:26" s="11" customFormat="1" x14ac:dyDescent="0.25">
      <c r="A38" s="11" t="s">
        <v>352</v>
      </c>
      <c r="B38" s="28" t="s">
        <v>8</v>
      </c>
      <c r="C38" s="28" t="s">
        <v>480</v>
      </c>
      <c r="D38" s="2">
        <f>IF('Indicator Data'!AR40="No data","x",ROUND(IF('Indicator Data'!AR40&gt;D$140,0,IF('Indicator Data'!AR40&lt;D$139,10,(D$140-'Indicator Data'!AR40)/(D$140-D$139)*10)),1))</f>
        <v>4.9000000000000004</v>
      </c>
      <c r="E38" s="122">
        <f>('Indicator Data'!BE40+'Indicator Data'!BF40+'Indicator Data'!BG40)/'Indicator Data'!BD40*1000000</f>
        <v>0.14678989845474613</v>
      </c>
      <c r="F38" s="2">
        <f t="shared" si="0"/>
        <v>8.5</v>
      </c>
      <c r="G38" s="3">
        <f t="shared" si="1"/>
        <v>6.7</v>
      </c>
      <c r="H38" s="2">
        <f>IF('Indicator Data'!AT40="No data","x",ROUND(IF('Indicator Data'!AT40&gt;H$140,0,IF('Indicator Data'!AT40&lt;H$139,10,(H$140-'Indicator Data'!AT40)/(H$140-H$139)*10)),1))</f>
        <v>6.8</v>
      </c>
      <c r="I38" s="2">
        <f>IF('Indicator Data'!AS40="No data","x",ROUND(IF('Indicator Data'!AS40&gt;I$140,0,IF('Indicator Data'!AS40&lt;I$139,10,(I$140-'Indicator Data'!AS40)/(I$140-I$139)*10)),1))</f>
        <v>6.9</v>
      </c>
      <c r="J38" s="3">
        <f t="shared" si="2"/>
        <v>6.9</v>
      </c>
      <c r="K38" s="5">
        <f t="shared" si="3"/>
        <v>6.8</v>
      </c>
      <c r="L38" s="2">
        <f>IF('Indicator Data'!AV40="No data","x",ROUND(IF('Indicator Data'!AV40^2&gt;L$140,0,IF('Indicator Data'!AV40^2&lt;L$139,10,(L$140-'Indicator Data'!AV40^2)/(L$140-L$139)*10)),1))</f>
        <v>10</v>
      </c>
      <c r="M38" s="2">
        <f>IF(OR('Indicator Data'!AU40=0,'Indicator Data'!AU40="No data"),"x",ROUND(IF('Indicator Data'!AU40&gt;M$140,0,IF('Indicator Data'!AU40&lt;M$139,10,(M$140-'Indicator Data'!AU40)/(M$140-M$139)*10)),1))</f>
        <v>2.5</v>
      </c>
      <c r="N38" s="2">
        <f>IF('Indicator Data'!AW40="No data","x",ROUND(IF('Indicator Data'!AW40&gt;N$140,0,IF('Indicator Data'!AW40&lt;N$139,10,(N$140-'Indicator Data'!AW40)/(N$140-N$139)*10)),1))</f>
        <v>8.9</v>
      </c>
      <c r="O38" s="2">
        <f>IF('Indicator Data'!AX40="No data","x",ROUND(IF('Indicator Data'!AX40&gt;O$140,0,IF('Indicator Data'!AX40&lt;O$139,10,(O$140-'Indicator Data'!AX40)/(O$140-O$139)*10)),1))</f>
        <v>4.2</v>
      </c>
      <c r="P38" s="3">
        <f t="shared" si="4"/>
        <v>6.4</v>
      </c>
      <c r="Q38" s="2">
        <f>IF('Indicator Data'!AY40="No data","x",ROUND(IF('Indicator Data'!AY40&gt;Q$140,0,IF('Indicator Data'!AY40&lt;Q$139,10,(Q$140-'Indicator Data'!AY40)/(Q$140-Q$139)*10)),1))</f>
        <v>6.3</v>
      </c>
      <c r="R38" s="2">
        <f>IF('Indicator Data'!AZ40="No data","x",ROUND(IF('Indicator Data'!AZ40&gt;R$140,0,IF('Indicator Data'!AZ40&lt;R$139,10,(R$140-'Indicator Data'!AZ40)/(R$140-R$139)*10)),1))</f>
        <v>4.9000000000000004</v>
      </c>
      <c r="S38" s="3">
        <f t="shared" si="5"/>
        <v>5.6</v>
      </c>
      <c r="T38" s="2">
        <f>IF('Indicator Data'!X40="No data","x",ROUND(IF('Indicator Data'!X40&gt;T$140,0,IF('Indicator Data'!X40&lt;T$139,10,(T$140-'Indicator Data'!X40)/(T$140-T$139)*10)),1))</f>
        <v>9.8000000000000007</v>
      </c>
      <c r="U38" s="2">
        <f>IF('Indicator Data'!Y40="No data","x",ROUND(IF('Indicator Data'!Y40&gt;U$140,0,IF('Indicator Data'!Y40&lt;U$139,10,(U$140-'Indicator Data'!Y40)/(U$140-U$139)*10)),1))</f>
        <v>2.8</v>
      </c>
      <c r="V38" s="2">
        <f>IF('Indicator Data'!Z40="No data","x",ROUND(IF('Indicator Data'!Z40&gt;V$140,0,IF('Indicator Data'!Z40&lt;V$139,10,(V$140-'Indicator Data'!Z40)/(V$140-V$139)*10)),1))</f>
        <v>7.9</v>
      </c>
      <c r="W38" s="2">
        <f>IF('Indicator Data'!AE40="No data","x",ROUND(IF('Indicator Data'!AE40&gt;W$140,0,IF('Indicator Data'!AE40&lt;W$139,10,(W$140-'Indicator Data'!AE40)/(W$140-W$139)*10)),1))</f>
        <v>9.8000000000000007</v>
      </c>
      <c r="X38" s="3">
        <f t="shared" si="6"/>
        <v>7.6</v>
      </c>
      <c r="Y38" s="5">
        <f t="shared" si="7"/>
        <v>6.5</v>
      </c>
      <c r="Z38" s="80"/>
    </row>
    <row r="39" spans="1:26" s="11" customFormat="1" x14ac:dyDescent="0.25">
      <c r="A39" s="11" t="s">
        <v>355</v>
      </c>
      <c r="B39" s="28" t="s">
        <v>8</v>
      </c>
      <c r="C39" s="28" t="s">
        <v>483</v>
      </c>
      <c r="D39" s="2">
        <f>IF('Indicator Data'!AR41="No data","x",ROUND(IF('Indicator Data'!AR41&gt;D$140,0,IF('Indicator Data'!AR41&lt;D$139,10,(D$140-'Indicator Data'!AR41)/(D$140-D$139)*10)),1))</f>
        <v>4.9000000000000004</v>
      </c>
      <c r="E39" s="122">
        <f>('Indicator Data'!BE41+'Indicator Data'!BF41+'Indicator Data'!BG41)/'Indicator Data'!BD41*1000000</f>
        <v>0.14678989845474613</v>
      </c>
      <c r="F39" s="2">
        <f t="shared" si="0"/>
        <v>8.5</v>
      </c>
      <c r="G39" s="3">
        <f t="shared" si="1"/>
        <v>6.7</v>
      </c>
      <c r="H39" s="2">
        <f>IF('Indicator Data'!AT41="No data","x",ROUND(IF('Indicator Data'!AT41&gt;H$140,0,IF('Indicator Data'!AT41&lt;H$139,10,(H$140-'Indicator Data'!AT41)/(H$140-H$139)*10)),1))</f>
        <v>6.8</v>
      </c>
      <c r="I39" s="2">
        <f>IF('Indicator Data'!AS41="No data","x",ROUND(IF('Indicator Data'!AS41&gt;I$140,0,IF('Indicator Data'!AS41&lt;I$139,10,(I$140-'Indicator Data'!AS41)/(I$140-I$139)*10)),1))</f>
        <v>6.9</v>
      </c>
      <c r="J39" s="3">
        <f t="shared" si="2"/>
        <v>6.9</v>
      </c>
      <c r="K39" s="5">
        <f t="shared" si="3"/>
        <v>6.8</v>
      </c>
      <c r="L39" s="2">
        <f>IF('Indicator Data'!AV41="No data","x",ROUND(IF('Indicator Data'!AV41^2&gt;L$140,0,IF('Indicator Data'!AV41^2&lt;L$139,10,(L$140-'Indicator Data'!AV41^2)/(L$140-L$139)*10)),1))</f>
        <v>10</v>
      </c>
      <c r="M39" s="2">
        <f>IF(OR('Indicator Data'!AU41=0,'Indicator Data'!AU41="No data"),"x",ROUND(IF('Indicator Data'!AU41&gt;M$140,0,IF('Indicator Data'!AU41&lt;M$139,10,(M$140-'Indicator Data'!AU41)/(M$140-M$139)*10)),1))</f>
        <v>4.4000000000000004</v>
      </c>
      <c r="N39" s="2">
        <f>IF('Indicator Data'!AW41="No data","x",ROUND(IF('Indicator Data'!AW41&gt;N$140,0,IF('Indicator Data'!AW41&lt;N$139,10,(N$140-'Indicator Data'!AW41)/(N$140-N$139)*10)),1))</f>
        <v>8.9</v>
      </c>
      <c r="O39" s="2">
        <f>IF('Indicator Data'!AX41="No data","x",ROUND(IF('Indicator Data'!AX41&gt;O$140,0,IF('Indicator Data'!AX41&lt;O$139,10,(O$140-'Indicator Data'!AX41)/(O$140-O$139)*10)),1))</f>
        <v>4.2</v>
      </c>
      <c r="P39" s="3">
        <f t="shared" si="4"/>
        <v>6.9</v>
      </c>
      <c r="Q39" s="2">
        <f>IF('Indicator Data'!AY41="No data","x",ROUND(IF('Indicator Data'!AY41&gt;Q$140,0,IF('Indicator Data'!AY41&lt;Q$139,10,(Q$140-'Indicator Data'!AY41)/(Q$140-Q$139)*10)),1))</f>
        <v>8.8000000000000007</v>
      </c>
      <c r="R39" s="2">
        <f>IF('Indicator Data'!AZ41="No data","x",ROUND(IF('Indicator Data'!AZ41&gt;R$140,0,IF('Indicator Data'!AZ41&lt;R$139,10,(R$140-'Indicator Data'!AZ41)/(R$140-R$139)*10)),1))</f>
        <v>2.9</v>
      </c>
      <c r="S39" s="3">
        <f t="shared" si="5"/>
        <v>5.9</v>
      </c>
      <c r="T39" s="2">
        <f>IF('Indicator Data'!X41="No data","x",ROUND(IF('Indicator Data'!X41&gt;T$140,0,IF('Indicator Data'!X41&lt;T$139,10,(T$140-'Indicator Data'!X41)/(T$140-T$139)*10)),1))</f>
        <v>9.8000000000000007</v>
      </c>
      <c r="U39" s="2">
        <f>IF('Indicator Data'!Y41="No data","x",ROUND(IF('Indicator Data'!Y41&gt;U$140,0,IF('Indicator Data'!Y41&lt;U$139,10,(U$140-'Indicator Data'!Y41)/(U$140-U$139)*10)),1))</f>
        <v>2.9</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9.8000000000000007</v>
      </c>
      <c r="X39" s="3">
        <f t="shared" si="6"/>
        <v>7.7</v>
      </c>
      <c r="Y39" s="5">
        <f t="shared" si="7"/>
        <v>6.8</v>
      </c>
      <c r="Z39" s="80"/>
    </row>
    <row r="40" spans="1:26" s="11" customFormat="1" x14ac:dyDescent="0.25">
      <c r="A40" s="11" t="s">
        <v>354</v>
      </c>
      <c r="B40" s="28" t="s">
        <v>8</v>
      </c>
      <c r="C40" s="28" t="s">
        <v>482</v>
      </c>
      <c r="D40" s="2">
        <f>IF('Indicator Data'!AR42="No data","x",ROUND(IF('Indicator Data'!AR42&gt;D$140,0,IF('Indicator Data'!AR42&lt;D$139,10,(D$140-'Indicator Data'!AR42)/(D$140-D$139)*10)),1))</f>
        <v>4.9000000000000004</v>
      </c>
      <c r="E40" s="122">
        <f>('Indicator Data'!BE42+'Indicator Data'!BF42+'Indicator Data'!BG42)/'Indicator Data'!BD42*1000000</f>
        <v>0.14678989845474613</v>
      </c>
      <c r="F40" s="2">
        <f t="shared" si="0"/>
        <v>8.5</v>
      </c>
      <c r="G40" s="3">
        <f t="shared" si="1"/>
        <v>6.7</v>
      </c>
      <c r="H40" s="2">
        <f>IF('Indicator Data'!AT42="No data","x",ROUND(IF('Indicator Data'!AT42&gt;H$140,0,IF('Indicator Data'!AT42&lt;H$139,10,(H$140-'Indicator Data'!AT42)/(H$140-H$139)*10)),1))</f>
        <v>6.8</v>
      </c>
      <c r="I40" s="2">
        <f>IF('Indicator Data'!AS42="No data","x",ROUND(IF('Indicator Data'!AS42&gt;I$140,0,IF('Indicator Data'!AS42&lt;I$139,10,(I$140-'Indicator Data'!AS42)/(I$140-I$139)*10)),1))</f>
        <v>6.9</v>
      </c>
      <c r="J40" s="3">
        <f t="shared" si="2"/>
        <v>6.9</v>
      </c>
      <c r="K40" s="5">
        <f t="shared" si="3"/>
        <v>6.8</v>
      </c>
      <c r="L40" s="2">
        <f>IF('Indicator Data'!AV42="No data","x",ROUND(IF('Indicator Data'!AV42^2&gt;L$140,0,IF('Indicator Data'!AV42^2&lt;L$139,10,(L$140-'Indicator Data'!AV42^2)/(L$140-L$139)*10)),1))</f>
        <v>10</v>
      </c>
      <c r="M40" s="2">
        <f>IF(OR('Indicator Data'!AU42=0,'Indicator Data'!AU42="No data"),"x",ROUND(IF('Indicator Data'!AU42&gt;M$140,0,IF('Indicator Data'!AU42&lt;M$139,10,(M$140-'Indicator Data'!AU42)/(M$140-M$139)*10)),1))</f>
        <v>2.2000000000000002</v>
      </c>
      <c r="N40" s="2">
        <f>IF('Indicator Data'!AW42="No data","x",ROUND(IF('Indicator Data'!AW42&gt;N$140,0,IF('Indicator Data'!AW42&lt;N$139,10,(N$140-'Indicator Data'!AW42)/(N$140-N$139)*10)),1))</f>
        <v>8.9</v>
      </c>
      <c r="O40" s="2">
        <f>IF('Indicator Data'!AX42="No data","x",ROUND(IF('Indicator Data'!AX42&gt;O$140,0,IF('Indicator Data'!AX42&lt;O$139,10,(O$140-'Indicator Data'!AX42)/(O$140-O$139)*10)),1))</f>
        <v>4.2</v>
      </c>
      <c r="P40" s="3">
        <f t="shared" si="4"/>
        <v>6.3</v>
      </c>
      <c r="Q40" s="2">
        <f>IF('Indicator Data'!AY42="No data","x",ROUND(IF('Indicator Data'!AY42&gt;Q$140,0,IF('Indicator Data'!AY42&lt;Q$139,10,(Q$140-'Indicator Data'!AY42)/(Q$140-Q$139)*10)),1))</f>
        <v>8</v>
      </c>
      <c r="R40" s="2">
        <f>IF('Indicator Data'!AZ42="No data","x",ROUND(IF('Indicator Data'!AZ42&gt;R$140,0,IF('Indicator Data'!AZ42&lt;R$139,10,(R$140-'Indicator Data'!AZ42)/(R$140-R$139)*10)),1))</f>
        <v>4</v>
      </c>
      <c r="S40" s="3">
        <f t="shared" si="5"/>
        <v>6</v>
      </c>
      <c r="T40" s="2">
        <f>IF('Indicator Data'!X42="No data","x",ROUND(IF('Indicator Data'!X42&gt;T$140,0,IF('Indicator Data'!X42&lt;T$139,10,(T$140-'Indicator Data'!X42)/(T$140-T$139)*10)),1))</f>
        <v>9.8000000000000007</v>
      </c>
      <c r="U40" s="2">
        <f>IF('Indicator Data'!Y42="No data","x",ROUND(IF('Indicator Data'!Y42&gt;U$140,0,IF('Indicator Data'!Y42&lt;U$139,10,(U$140-'Indicator Data'!Y42)/(U$140-U$139)*10)),1))</f>
        <v>2.4</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9.8000000000000007</v>
      </c>
      <c r="X40" s="3">
        <f t="shared" si="6"/>
        <v>6.8</v>
      </c>
      <c r="Y40" s="5">
        <f t="shared" si="7"/>
        <v>6.4</v>
      </c>
      <c r="Z40" s="80"/>
    </row>
    <row r="41" spans="1:26" s="11" customFormat="1" x14ac:dyDescent="0.25">
      <c r="A41" s="11" t="s">
        <v>353</v>
      </c>
      <c r="B41" s="28" t="s">
        <v>8</v>
      </c>
      <c r="C41" s="28" t="s">
        <v>481</v>
      </c>
      <c r="D41" s="2">
        <f>IF('Indicator Data'!AR43="No data","x",ROUND(IF('Indicator Data'!AR43&gt;D$140,0,IF('Indicator Data'!AR43&lt;D$139,10,(D$140-'Indicator Data'!AR43)/(D$140-D$139)*10)),1))</f>
        <v>4.9000000000000004</v>
      </c>
      <c r="E41" s="122">
        <f>('Indicator Data'!BE43+'Indicator Data'!BF43+'Indicator Data'!BG43)/'Indicator Data'!BD43*1000000</f>
        <v>0.14678989845474613</v>
      </c>
      <c r="F41" s="2">
        <f t="shared" si="0"/>
        <v>8.5</v>
      </c>
      <c r="G41" s="3">
        <f t="shared" si="1"/>
        <v>6.7</v>
      </c>
      <c r="H41" s="2">
        <f>IF('Indicator Data'!AT43="No data","x",ROUND(IF('Indicator Data'!AT43&gt;H$140,0,IF('Indicator Data'!AT43&lt;H$139,10,(H$140-'Indicator Data'!AT43)/(H$140-H$139)*10)),1))</f>
        <v>6.8</v>
      </c>
      <c r="I41" s="2">
        <f>IF('Indicator Data'!AS43="No data","x",ROUND(IF('Indicator Data'!AS43&gt;I$140,0,IF('Indicator Data'!AS43&lt;I$139,10,(I$140-'Indicator Data'!AS43)/(I$140-I$139)*10)),1))</f>
        <v>6.9</v>
      </c>
      <c r="J41" s="3">
        <f t="shared" si="2"/>
        <v>6.9</v>
      </c>
      <c r="K41" s="5">
        <f t="shared" si="3"/>
        <v>6.8</v>
      </c>
      <c r="L41" s="2">
        <f>IF('Indicator Data'!AV43="No data","x",ROUND(IF('Indicator Data'!AV43^2&gt;L$140,0,IF('Indicator Data'!AV43^2&lt;L$139,10,(L$140-'Indicator Data'!AV43^2)/(L$140-L$139)*10)),1))</f>
        <v>9.8000000000000007</v>
      </c>
      <c r="M41" s="2">
        <f>IF(OR('Indicator Data'!AU43=0,'Indicator Data'!AU43="No data"),"x",ROUND(IF('Indicator Data'!AU43&gt;M$140,0,IF('Indicator Data'!AU43&lt;M$139,10,(M$140-'Indicator Data'!AU43)/(M$140-M$139)*10)),1))</f>
        <v>1.3</v>
      </c>
      <c r="N41" s="2">
        <f>IF('Indicator Data'!AW43="No data","x",ROUND(IF('Indicator Data'!AW43&gt;N$140,0,IF('Indicator Data'!AW43&lt;N$139,10,(N$140-'Indicator Data'!AW43)/(N$140-N$139)*10)),1))</f>
        <v>8.9</v>
      </c>
      <c r="O41" s="2">
        <f>IF('Indicator Data'!AX43="No data","x",ROUND(IF('Indicator Data'!AX43&gt;O$140,0,IF('Indicator Data'!AX43&lt;O$139,10,(O$140-'Indicator Data'!AX43)/(O$140-O$139)*10)),1))</f>
        <v>4.2</v>
      </c>
      <c r="P41" s="3">
        <f t="shared" si="4"/>
        <v>6.1</v>
      </c>
      <c r="Q41" s="2">
        <f>IF('Indicator Data'!AY43="No data","x",ROUND(IF('Indicator Data'!AY43&gt;Q$140,0,IF('Indicator Data'!AY43&lt;Q$139,10,(Q$140-'Indicator Data'!AY43)/(Q$140-Q$139)*10)),1))</f>
        <v>8.8000000000000007</v>
      </c>
      <c r="R41" s="2">
        <f>IF('Indicator Data'!AZ43="No data","x",ROUND(IF('Indicator Data'!AZ43&gt;R$140,0,IF('Indicator Data'!AZ43&lt;R$139,10,(R$140-'Indicator Data'!AZ43)/(R$140-R$139)*10)),1))</f>
        <v>3.5</v>
      </c>
      <c r="S41" s="3">
        <f t="shared" si="5"/>
        <v>6.2</v>
      </c>
      <c r="T41" s="2">
        <f>IF('Indicator Data'!X43="No data","x",ROUND(IF('Indicator Data'!X43&gt;T$140,0,IF('Indicator Data'!X43&lt;T$139,10,(T$140-'Indicator Data'!X43)/(T$140-T$139)*10)),1))</f>
        <v>9.8000000000000007</v>
      </c>
      <c r="U41" s="2">
        <f>IF('Indicator Data'!Y43="No data","x",ROUND(IF('Indicator Data'!Y43&gt;U$140,0,IF('Indicator Data'!Y43&lt;U$139,10,(U$140-'Indicator Data'!Y43)/(U$140-U$139)*10)),1))</f>
        <v>2.5</v>
      </c>
      <c r="V41" s="2">
        <f>IF('Indicator Data'!Z43="No data","x",ROUND(IF('Indicator Data'!Z43&gt;V$140,0,IF('Indicator Data'!Z43&lt;V$139,10,(V$140-'Indicator Data'!Z43)/(V$140-V$139)*10)),1))</f>
        <v>8.1</v>
      </c>
      <c r="W41" s="2">
        <f>IF('Indicator Data'!AE43="No data","x",ROUND(IF('Indicator Data'!AE43&gt;W$140,0,IF('Indicator Data'!AE43&lt;W$139,10,(W$140-'Indicator Data'!AE43)/(W$140-W$139)*10)),1))</f>
        <v>9.8000000000000007</v>
      </c>
      <c r="X41" s="3">
        <f t="shared" si="6"/>
        <v>7.6</v>
      </c>
      <c r="Y41" s="5">
        <f t="shared" si="7"/>
        <v>6.6</v>
      </c>
      <c r="Z41" s="80"/>
    </row>
    <row r="42" spans="1:26" s="11" customFormat="1" x14ac:dyDescent="0.25">
      <c r="A42" s="11" t="s">
        <v>356</v>
      </c>
      <c r="B42" s="28" t="s">
        <v>8</v>
      </c>
      <c r="C42" s="28" t="s">
        <v>484</v>
      </c>
      <c r="D42" s="2">
        <f>IF('Indicator Data'!AR44="No data","x",ROUND(IF('Indicator Data'!AR44&gt;D$140,0,IF('Indicator Data'!AR44&lt;D$139,10,(D$140-'Indicator Data'!AR44)/(D$140-D$139)*10)),1))</f>
        <v>4.9000000000000004</v>
      </c>
      <c r="E42" s="122">
        <f>('Indicator Data'!BE44+'Indicator Data'!BF44+'Indicator Data'!BG44)/'Indicator Data'!BD44*1000000</f>
        <v>0.14678989845474613</v>
      </c>
      <c r="F42" s="2">
        <f t="shared" si="0"/>
        <v>8.5</v>
      </c>
      <c r="G42" s="3">
        <f t="shared" si="1"/>
        <v>6.7</v>
      </c>
      <c r="H42" s="2">
        <f>IF('Indicator Data'!AT44="No data","x",ROUND(IF('Indicator Data'!AT44&gt;H$140,0,IF('Indicator Data'!AT44&lt;H$139,10,(H$140-'Indicator Data'!AT44)/(H$140-H$139)*10)),1))</f>
        <v>6.8</v>
      </c>
      <c r="I42" s="2">
        <f>IF('Indicator Data'!AS44="No data","x",ROUND(IF('Indicator Data'!AS44&gt;I$140,0,IF('Indicator Data'!AS44&lt;I$139,10,(I$140-'Indicator Data'!AS44)/(I$140-I$139)*10)),1))</f>
        <v>6.9</v>
      </c>
      <c r="J42" s="3">
        <f t="shared" si="2"/>
        <v>6.9</v>
      </c>
      <c r="K42" s="5">
        <f t="shared" si="3"/>
        <v>6.8</v>
      </c>
      <c r="L42" s="2">
        <f>IF('Indicator Data'!AV44="No data","x",ROUND(IF('Indicator Data'!AV44^2&gt;L$140,0,IF('Indicator Data'!AV44^2&lt;L$139,10,(L$140-'Indicator Data'!AV44^2)/(L$140-L$139)*10)),1))</f>
        <v>10</v>
      </c>
      <c r="M42" s="2">
        <f>IF(OR('Indicator Data'!AU44=0,'Indicator Data'!AU44="No data"),"x",ROUND(IF('Indicator Data'!AU44&gt;M$140,0,IF('Indicator Data'!AU44&lt;M$139,10,(M$140-'Indicator Data'!AU44)/(M$140-M$139)*10)),1))</f>
        <v>4.5</v>
      </c>
      <c r="N42" s="2">
        <f>IF('Indicator Data'!AW44="No data","x",ROUND(IF('Indicator Data'!AW44&gt;N$140,0,IF('Indicator Data'!AW44&lt;N$139,10,(N$140-'Indicator Data'!AW44)/(N$140-N$139)*10)),1))</f>
        <v>8.9</v>
      </c>
      <c r="O42" s="2">
        <f>IF('Indicator Data'!AX44="No data","x",ROUND(IF('Indicator Data'!AX44&gt;O$140,0,IF('Indicator Data'!AX44&lt;O$139,10,(O$140-'Indicator Data'!AX44)/(O$140-O$139)*10)),1))</f>
        <v>4.2</v>
      </c>
      <c r="P42" s="3">
        <f t="shared" si="4"/>
        <v>6.9</v>
      </c>
      <c r="Q42" s="2">
        <f>IF('Indicator Data'!AY44="No data","x",ROUND(IF('Indicator Data'!AY44&gt;Q$140,0,IF('Indicator Data'!AY44&lt;Q$139,10,(Q$140-'Indicator Data'!AY44)/(Q$140-Q$139)*10)),1))</f>
        <v>7.2</v>
      </c>
      <c r="R42" s="2">
        <f>IF('Indicator Data'!AZ44="No data","x",ROUND(IF('Indicator Data'!AZ44&gt;R$140,0,IF('Indicator Data'!AZ44&lt;R$139,10,(R$140-'Indicator Data'!AZ44)/(R$140-R$139)*10)),1))</f>
        <v>1.3</v>
      </c>
      <c r="S42" s="3">
        <f t="shared" si="5"/>
        <v>4.3</v>
      </c>
      <c r="T42" s="2">
        <f>IF('Indicator Data'!X44="No data","x",ROUND(IF('Indicator Data'!X44&gt;T$140,0,IF('Indicator Data'!X44&lt;T$139,10,(T$140-'Indicator Data'!X44)/(T$140-T$139)*10)),1))</f>
        <v>9.8000000000000007</v>
      </c>
      <c r="U42" s="2">
        <f>IF('Indicator Data'!Y44="No data","x",ROUND(IF('Indicator Data'!Y44&gt;U$140,0,IF('Indicator Data'!Y44&lt;U$139,10,(U$140-'Indicator Data'!Y44)/(U$140-U$139)*10)),1))</f>
        <v>4.3</v>
      </c>
      <c r="V42" s="2">
        <f>IF('Indicator Data'!Z44="No data","x",ROUND(IF('Indicator Data'!Z44&gt;V$140,0,IF('Indicator Data'!Z44&lt;V$139,10,(V$140-'Indicator Data'!Z44)/(V$140-V$139)*10)),1))</f>
        <v>9.9</v>
      </c>
      <c r="W42" s="2">
        <f>IF('Indicator Data'!AE44="No data","x",ROUND(IF('Indicator Data'!AE44&gt;W$140,0,IF('Indicator Data'!AE44&lt;W$139,10,(W$140-'Indicator Data'!AE44)/(W$140-W$139)*10)),1))</f>
        <v>9.8000000000000007</v>
      </c>
      <c r="X42" s="3">
        <f t="shared" si="6"/>
        <v>8.5</v>
      </c>
      <c r="Y42" s="5">
        <f t="shared" si="7"/>
        <v>6.6</v>
      </c>
      <c r="Z42" s="80"/>
    </row>
    <row r="43" spans="1:26" s="11" customFormat="1" x14ac:dyDescent="0.25">
      <c r="A43" s="11" t="s">
        <v>366</v>
      </c>
      <c r="B43" s="28" t="s">
        <v>10</v>
      </c>
      <c r="C43" s="28" t="s">
        <v>494</v>
      </c>
      <c r="D43" s="2">
        <f>IF('Indicator Data'!AR45="No data","x",ROUND(IF('Indicator Data'!AR45&gt;D$140,0,IF('Indicator Data'!AR45&lt;D$139,10,(D$140-'Indicator Data'!AR45)/(D$140-D$139)*10)),1))</f>
        <v>4.8</v>
      </c>
      <c r="E43" s="122">
        <f>('Indicator Data'!BE45+'Indicator Data'!BF45+'Indicator Data'!BG45)/'Indicator Data'!BD45*1000000</f>
        <v>0.41177753682331503</v>
      </c>
      <c r="F43" s="2">
        <f t="shared" si="0"/>
        <v>5.9</v>
      </c>
      <c r="G43" s="3">
        <f t="shared" si="1"/>
        <v>5.4</v>
      </c>
      <c r="H43" s="2">
        <f>IF('Indicator Data'!AT45="No data","x",ROUND(IF('Indicator Data'!AT45&gt;H$140,0,IF('Indicator Data'!AT45&lt;H$139,10,(H$140-'Indicator Data'!AT45)/(H$140-H$139)*10)),1))</f>
        <v>7.3</v>
      </c>
      <c r="I43" s="2">
        <f>IF('Indicator Data'!AS45="No data","x",ROUND(IF('Indicator Data'!AS45&gt;I$140,0,IF('Indicator Data'!AS45&lt;I$139,10,(I$140-'Indicator Data'!AS45)/(I$140-I$139)*10)),1))</f>
        <v>6.4</v>
      </c>
      <c r="J43" s="3">
        <f t="shared" si="2"/>
        <v>6.9</v>
      </c>
      <c r="K43" s="5">
        <f t="shared" si="3"/>
        <v>6.2</v>
      </c>
      <c r="L43" s="2">
        <f>IF('Indicator Data'!AV45="No data","x",ROUND(IF('Indicator Data'!AV45^2&gt;L$140,0,IF('Indicator Data'!AV45^2&lt;L$139,10,(L$140-'Indicator Data'!AV45^2)/(L$140-L$139)*10)),1))</f>
        <v>3.9</v>
      </c>
      <c r="M43" s="2">
        <f>IF(OR('Indicator Data'!AU45=0,'Indicator Data'!AU45="No data"),"x",ROUND(IF('Indicator Data'!AU45&gt;M$140,0,IF('Indicator Data'!AU45&lt;M$139,10,(M$140-'Indicator Data'!AU45)/(M$140-M$139)*10)),1))</f>
        <v>6.1</v>
      </c>
      <c r="N43" s="2">
        <f>IF('Indicator Data'!AW45="No data","x",ROUND(IF('Indicator Data'!AW45&gt;N$140,0,IF('Indicator Data'!AW45&lt;N$139,10,(N$140-'Indicator Data'!AW45)/(N$140-N$139)*10)),1))</f>
        <v>8.1999999999999993</v>
      </c>
      <c r="O43" s="2">
        <f>IF('Indicator Data'!AX45="No data","x",ROUND(IF('Indicator Data'!AX45&gt;O$140,0,IF('Indicator Data'!AX45&lt;O$139,10,(O$140-'Indicator Data'!AX45)/(O$140-O$139)*10)),1))</f>
        <v>5.5</v>
      </c>
      <c r="P43" s="3">
        <f t="shared" si="4"/>
        <v>5.9</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9.3000000000000007</v>
      </c>
      <c r="S43" s="3">
        <f t="shared" si="5"/>
        <v>7.3</v>
      </c>
      <c r="T43" s="2">
        <f>IF('Indicator Data'!X45="No data","x",ROUND(IF('Indicator Data'!X45&gt;T$140,0,IF('Indicator Data'!X45&lt;T$139,10,(T$140-'Indicator Data'!X45)/(T$140-T$139)*10)),1))</f>
        <v>9.6999999999999993</v>
      </c>
      <c r="U43" s="2">
        <f>IF('Indicator Data'!Y45="No data","x",ROUND(IF('Indicator Data'!Y45&gt;U$140,0,IF('Indicator Data'!Y45&lt;U$139,10,(U$140-'Indicator Data'!Y45)/(U$140-U$139)*10)),1))</f>
        <v>2.1</v>
      </c>
      <c r="V43" s="2">
        <f>IF('Indicator Data'!Z45="No data","x",ROUND(IF('Indicator Data'!Z45&gt;V$140,0,IF('Indicator Data'!Z45&lt;V$139,10,(V$140-'Indicator Data'!Z45)/(V$140-V$139)*10)),1))</f>
        <v>4.5</v>
      </c>
      <c r="W43" s="2">
        <f>IF('Indicator Data'!AE45="No data","x",ROUND(IF('Indicator Data'!AE45&gt;W$140,0,IF('Indicator Data'!AE45&lt;W$139,10,(W$140-'Indicator Data'!AE45)/(W$140-W$139)*10)),1))</f>
        <v>9.6</v>
      </c>
      <c r="X43" s="3">
        <f t="shared" si="6"/>
        <v>6.5</v>
      </c>
      <c r="Y43" s="5">
        <f t="shared" si="7"/>
        <v>6.6</v>
      </c>
      <c r="Z43" s="80"/>
    </row>
    <row r="44" spans="1:26" s="11" customFormat="1" x14ac:dyDescent="0.25">
      <c r="A44" s="11" t="s">
        <v>362</v>
      </c>
      <c r="B44" s="28" t="s">
        <v>10</v>
      </c>
      <c r="C44" s="28" t="s">
        <v>490</v>
      </c>
      <c r="D44" s="2">
        <f>IF('Indicator Data'!AR46="No data","x",ROUND(IF('Indicator Data'!AR46&gt;D$140,0,IF('Indicator Data'!AR46&lt;D$139,10,(D$140-'Indicator Data'!AR46)/(D$140-D$139)*10)),1))</f>
        <v>4.8</v>
      </c>
      <c r="E44" s="122">
        <f>('Indicator Data'!BE46+'Indicator Data'!BF46+'Indicator Data'!BG46)/'Indicator Data'!BD46*1000000</f>
        <v>0.41177753682331503</v>
      </c>
      <c r="F44" s="2">
        <f t="shared" si="0"/>
        <v>5.9</v>
      </c>
      <c r="G44" s="3">
        <f t="shared" si="1"/>
        <v>5.4</v>
      </c>
      <c r="H44" s="2">
        <f>IF('Indicator Data'!AT46="No data","x",ROUND(IF('Indicator Data'!AT46&gt;H$140,0,IF('Indicator Data'!AT46&lt;H$139,10,(H$140-'Indicator Data'!AT46)/(H$140-H$139)*10)),1))</f>
        <v>7.3</v>
      </c>
      <c r="I44" s="2">
        <f>IF('Indicator Data'!AS46="No data","x",ROUND(IF('Indicator Data'!AS46&gt;I$140,0,IF('Indicator Data'!AS46&lt;I$139,10,(I$140-'Indicator Data'!AS46)/(I$140-I$139)*10)),1))</f>
        <v>6.4</v>
      </c>
      <c r="J44" s="3">
        <f t="shared" si="2"/>
        <v>6.9</v>
      </c>
      <c r="K44" s="5">
        <f t="shared" si="3"/>
        <v>6.2</v>
      </c>
      <c r="L44" s="2">
        <f>IF('Indicator Data'!AV46="No data","x",ROUND(IF('Indicator Data'!AV46^2&gt;L$140,0,IF('Indicator Data'!AV46^2&lt;L$139,10,(L$140-'Indicator Data'!AV46^2)/(L$140-L$139)*10)),1))</f>
        <v>6.4</v>
      </c>
      <c r="M44" s="2">
        <f>IF(OR('Indicator Data'!AU46=0,'Indicator Data'!AU46="No data"),"x",ROUND(IF('Indicator Data'!AU46&gt;M$140,0,IF('Indicator Data'!AU46&lt;M$139,10,(M$140-'Indicator Data'!AU46)/(M$140-M$139)*10)),1))</f>
        <v>8.3000000000000007</v>
      </c>
      <c r="N44" s="2">
        <f>IF('Indicator Data'!AW46="No data","x",ROUND(IF('Indicator Data'!AW46&gt;N$140,0,IF('Indicator Data'!AW46&lt;N$139,10,(N$140-'Indicator Data'!AW46)/(N$140-N$139)*10)),1))</f>
        <v>8.1999999999999993</v>
      </c>
      <c r="O44" s="2">
        <f>IF('Indicator Data'!AX46="No data","x",ROUND(IF('Indicator Data'!AX46&gt;O$140,0,IF('Indicator Data'!AX46&lt;O$139,10,(O$140-'Indicator Data'!AX46)/(O$140-O$139)*10)),1))</f>
        <v>5.5</v>
      </c>
      <c r="P44" s="3">
        <f t="shared" si="4"/>
        <v>7.1</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8.4</v>
      </c>
      <c r="S44" s="3">
        <f t="shared" si="5"/>
        <v>8.3000000000000007</v>
      </c>
      <c r="T44" s="2">
        <f>IF('Indicator Data'!X46="No data","x",ROUND(IF('Indicator Data'!X46&gt;T$140,0,IF('Indicator Data'!X46&lt;T$139,10,(T$140-'Indicator Data'!X46)/(T$140-T$139)*10)),1))</f>
        <v>9.6999999999999993</v>
      </c>
      <c r="U44" s="2">
        <f>IF('Indicator Data'!Y46="No data","x",ROUND(IF('Indicator Data'!Y46&gt;U$140,0,IF('Indicator Data'!Y46&lt;U$139,10,(U$140-'Indicator Data'!Y46)/(U$140-U$139)*10)),1))</f>
        <v>3.2</v>
      </c>
      <c r="V44" s="2">
        <f>IF('Indicator Data'!Z46="No data","x",ROUND(IF('Indicator Data'!Z46&gt;V$140,0,IF('Indicator Data'!Z46&lt;V$139,10,(V$140-'Indicator Data'!Z46)/(V$140-V$139)*10)),1))</f>
        <v>8.4</v>
      </c>
      <c r="W44" s="2">
        <f>IF('Indicator Data'!AE46="No data","x",ROUND(IF('Indicator Data'!AE46&gt;W$140,0,IF('Indicator Data'!AE46&lt;W$139,10,(W$140-'Indicator Data'!AE46)/(W$140-W$139)*10)),1))</f>
        <v>9.6</v>
      </c>
      <c r="X44" s="3">
        <f t="shared" si="6"/>
        <v>7.7</v>
      </c>
      <c r="Y44" s="5">
        <f t="shared" si="7"/>
        <v>7.7</v>
      </c>
      <c r="Z44" s="80"/>
    </row>
    <row r="45" spans="1:26" s="11" customFormat="1" x14ac:dyDescent="0.25">
      <c r="A45" s="11" t="s">
        <v>364</v>
      </c>
      <c r="B45" s="28" t="s">
        <v>10</v>
      </c>
      <c r="C45" s="28" t="s">
        <v>492</v>
      </c>
      <c r="D45" s="2">
        <f>IF('Indicator Data'!AR47="No data","x",ROUND(IF('Indicator Data'!AR47&gt;D$140,0,IF('Indicator Data'!AR47&lt;D$139,10,(D$140-'Indicator Data'!AR47)/(D$140-D$139)*10)),1))</f>
        <v>4.8</v>
      </c>
      <c r="E45" s="122">
        <f>('Indicator Data'!BE47+'Indicator Data'!BF47+'Indicator Data'!BG47)/'Indicator Data'!BD47*1000000</f>
        <v>0.41177753682331503</v>
      </c>
      <c r="F45" s="2">
        <f t="shared" si="0"/>
        <v>5.9</v>
      </c>
      <c r="G45" s="3">
        <f t="shared" si="1"/>
        <v>5.4</v>
      </c>
      <c r="H45" s="2">
        <f>IF('Indicator Data'!AT47="No data","x",ROUND(IF('Indicator Data'!AT47&gt;H$140,0,IF('Indicator Data'!AT47&lt;H$139,10,(H$140-'Indicator Data'!AT47)/(H$140-H$139)*10)),1))</f>
        <v>7.3</v>
      </c>
      <c r="I45" s="2">
        <f>IF('Indicator Data'!AS47="No data","x",ROUND(IF('Indicator Data'!AS47&gt;I$140,0,IF('Indicator Data'!AS47&lt;I$139,10,(I$140-'Indicator Data'!AS47)/(I$140-I$139)*10)),1))</f>
        <v>6.4</v>
      </c>
      <c r="J45" s="3">
        <f t="shared" si="2"/>
        <v>6.9</v>
      </c>
      <c r="K45" s="5">
        <f t="shared" si="3"/>
        <v>6.2</v>
      </c>
      <c r="L45" s="2">
        <f>IF('Indicator Data'!AV47="No data","x",ROUND(IF('Indicator Data'!AV47^2&gt;L$140,0,IF('Indicator Data'!AV47^2&lt;L$139,10,(L$140-'Indicator Data'!AV47^2)/(L$140-L$139)*10)),1))</f>
        <v>6.7</v>
      </c>
      <c r="M45" s="2">
        <f>IF(OR('Indicator Data'!AU47=0,'Indicator Data'!AU47="No data"),"x",ROUND(IF('Indicator Data'!AU47&gt;M$140,0,IF('Indicator Data'!AU47&lt;M$139,10,(M$140-'Indicator Data'!AU47)/(M$140-M$139)*10)),1))</f>
        <v>8.1999999999999993</v>
      </c>
      <c r="N45" s="2">
        <f>IF('Indicator Data'!AW47="No data","x",ROUND(IF('Indicator Data'!AW47&gt;N$140,0,IF('Indicator Data'!AW47&lt;N$139,10,(N$140-'Indicator Data'!AW47)/(N$140-N$139)*10)),1))</f>
        <v>8.1999999999999993</v>
      </c>
      <c r="O45" s="2">
        <f>IF('Indicator Data'!AX47="No data","x",ROUND(IF('Indicator Data'!AX47&gt;O$140,0,IF('Indicator Data'!AX47&lt;O$139,10,(O$140-'Indicator Data'!AX47)/(O$140-O$139)*10)),1))</f>
        <v>5.5</v>
      </c>
      <c r="P45" s="3">
        <f t="shared" si="4"/>
        <v>7.2</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4.5999999999999996</v>
      </c>
      <c r="S45" s="3">
        <f t="shared" si="5"/>
        <v>6.2</v>
      </c>
      <c r="T45" s="2">
        <f>IF('Indicator Data'!X47="No data","x",ROUND(IF('Indicator Data'!X47&gt;T$140,0,IF('Indicator Data'!X47&lt;T$139,10,(T$140-'Indicator Data'!X47)/(T$140-T$139)*10)),1))</f>
        <v>9.6999999999999993</v>
      </c>
      <c r="U45" s="2">
        <f>IF('Indicator Data'!Y47="No data","x",ROUND(IF('Indicator Data'!Y47&gt;U$140,0,IF('Indicator Data'!Y47&lt;U$139,10,(U$140-'Indicator Data'!Y47)/(U$140-U$139)*10)),1))</f>
        <v>1.9</v>
      </c>
      <c r="V45" s="2">
        <f>IF('Indicator Data'!Z47="No data","x",ROUND(IF('Indicator Data'!Z47&gt;V$140,0,IF('Indicator Data'!Z47&lt;V$139,10,(V$140-'Indicator Data'!Z47)/(V$140-V$139)*10)),1))</f>
        <v>5.3</v>
      </c>
      <c r="W45" s="2">
        <f>IF('Indicator Data'!AE47="No data","x",ROUND(IF('Indicator Data'!AE47&gt;W$140,0,IF('Indicator Data'!AE47&lt;W$139,10,(W$140-'Indicator Data'!AE47)/(W$140-W$139)*10)),1))</f>
        <v>9.6</v>
      </c>
      <c r="X45" s="3">
        <f t="shared" si="6"/>
        <v>6.6</v>
      </c>
      <c r="Y45" s="5">
        <f t="shared" si="7"/>
        <v>6.7</v>
      </c>
      <c r="Z45" s="80"/>
    </row>
    <row r="46" spans="1:26" s="11" customFormat="1" x14ac:dyDescent="0.25">
      <c r="A46" s="11" t="s">
        <v>367</v>
      </c>
      <c r="B46" s="28" t="s">
        <v>10</v>
      </c>
      <c r="C46" s="28" t="s">
        <v>495</v>
      </c>
      <c r="D46" s="2">
        <f>IF('Indicator Data'!AR48="No data","x",ROUND(IF('Indicator Data'!AR48&gt;D$140,0,IF('Indicator Data'!AR48&lt;D$139,10,(D$140-'Indicator Data'!AR48)/(D$140-D$139)*10)),1))</f>
        <v>4.8</v>
      </c>
      <c r="E46" s="122">
        <f>('Indicator Data'!BE48+'Indicator Data'!BF48+'Indicator Data'!BG48)/'Indicator Data'!BD48*1000000</f>
        <v>0.41177753682331503</v>
      </c>
      <c r="F46" s="2">
        <f t="shared" si="0"/>
        <v>5.9</v>
      </c>
      <c r="G46" s="3">
        <f t="shared" si="1"/>
        <v>5.4</v>
      </c>
      <c r="H46" s="2">
        <f>IF('Indicator Data'!AT48="No data","x",ROUND(IF('Indicator Data'!AT48&gt;H$140,0,IF('Indicator Data'!AT48&lt;H$139,10,(H$140-'Indicator Data'!AT48)/(H$140-H$139)*10)),1))</f>
        <v>7.3</v>
      </c>
      <c r="I46" s="2">
        <f>IF('Indicator Data'!AS48="No data","x",ROUND(IF('Indicator Data'!AS48&gt;I$140,0,IF('Indicator Data'!AS48&lt;I$139,10,(I$140-'Indicator Data'!AS48)/(I$140-I$139)*10)),1))</f>
        <v>6.4</v>
      </c>
      <c r="J46" s="3">
        <f t="shared" si="2"/>
        <v>6.9</v>
      </c>
      <c r="K46" s="5">
        <f t="shared" si="3"/>
        <v>6.2</v>
      </c>
      <c r="L46" s="2">
        <f>IF('Indicator Data'!AV48="No data","x",ROUND(IF('Indicator Data'!AV48^2&gt;L$140,0,IF('Indicator Data'!AV48^2&lt;L$139,10,(L$140-'Indicator Data'!AV48^2)/(L$140-L$139)*10)),1))</f>
        <v>3.7</v>
      </c>
      <c r="M46" s="2">
        <f>IF(OR('Indicator Data'!AU48=0,'Indicator Data'!AU48="No data"),"x",ROUND(IF('Indicator Data'!AU48&gt;M$140,0,IF('Indicator Data'!AU48&lt;M$139,10,(M$140-'Indicator Data'!AU48)/(M$140-M$139)*10)),1))</f>
        <v>0.5</v>
      </c>
      <c r="N46" s="2">
        <f>IF('Indicator Data'!AW48="No data","x",ROUND(IF('Indicator Data'!AW48&gt;N$140,0,IF('Indicator Data'!AW48&lt;N$139,10,(N$140-'Indicator Data'!AW48)/(N$140-N$139)*10)),1))</f>
        <v>8.1999999999999993</v>
      </c>
      <c r="O46" s="2">
        <f>IF('Indicator Data'!AX48="No data","x",ROUND(IF('Indicator Data'!AX48&gt;O$140,0,IF('Indicator Data'!AX48&lt;O$139,10,(O$140-'Indicator Data'!AX48)/(O$140-O$139)*10)),1))</f>
        <v>5.5</v>
      </c>
      <c r="P46" s="3">
        <f t="shared" si="4"/>
        <v>4.5</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9.6999999999999993</v>
      </c>
      <c r="U46" s="2">
        <f>IF('Indicator Data'!Y48="No data","x",ROUND(IF('Indicator Data'!Y48&gt;U$140,0,IF('Indicator Data'!Y48&lt;U$139,10,(U$140-'Indicator Data'!Y48)/(U$140-U$139)*10)),1))</f>
        <v>0.4</v>
      </c>
      <c r="V46" s="2">
        <f>IF('Indicator Data'!Z48="No data","x",ROUND(IF('Indicator Data'!Z48&gt;V$140,0,IF('Indicator Data'!Z48&lt;V$139,10,(V$140-'Indicator Data'!Z48)/(V$140-V$139)*10)),1))</f>
        <v>0.6</v>
      </c>
      <c r="W46" s="2">
        <f>IF('Indicator Data'!AE48="No data","x",ROUND(IF('Indicator Data'!AE48&gt;W$140,0,IF('Indicator Data'!AE48&lt;W$139,10,(W$140-'Indicator Data'!AE48)/(W$140-W$139)*10)),1))</f>
        <v>9.6</v>
      </c>
      <c r="X46" s="3">
        <f t="shared" si="6"/>
        <v>5.0999999999999996</v>
      </c>
      <c r="Y46" s="5">
        <f t="shared" si="7"/>
        <v>3.4</v>
      </c>
      <c r="Z46" s="80"/>
    </row>
    <row r="47" spans="1:26" s="11" customFormat="1" x14ac:dyDescent="0.25">
      <c r="A47" s="11" t="s">
        <v>363</v>
      </c>
      <c r="B47" s="28" t="s">
        <v>10</v>
      </c>
      <c r="C47" s="28" t="s">
        <v>491</v>
      </c>
      <c r="D47" s="2">
        <f>IF('Indicator Data'!AR49="No data","x",ROUND(IF('Indicator Data'!AR49&gt;D$140,0,IF('Indicator Data'!AR49&lt;D$139,10,(D$140-'Indicator Data'!AR49)/(D$140-D$139)*10)),1))</f>
        <v>4.8</v>
      </c>
      <c r="E47" s="122">
        <f>('Indicator Data'!BE49+'Indicator Data'!BF49+'Indicator Data'!BG49)/'Indicator Data'!BD49*1000000</f>
        <v>0.41177753682331503</v>
      </c>
      <c r="F47" s="2">
        <f t="shared" si="0"/>
        <v>5.9</v>
      </c>
      <c r="G47" s="3">
        <f t="shared" si="1"/>
        <v>5.4</v>
      </c>
      <c r="H47" s="2">
        <f>IF('Indicator Data'!AT49="No data","x",ROUND(IF('Indicator Data'!AT49&gt;H$140,0,IF('Indicator Data'!AT49&lt;H$139,10,(H$140-'Indicator Data'!AT49)/(H$140-H$139)*10)),1))</f>
        <v>7.3</v>
      </c>
      <c r="I47" s="2">
        <f>IF('Indicator Data'!AS49="No data","x",ROUND(IF('Indicator Data'!AS49&gt;I$140,0,IF('Indicator Data'!AS49&lt;I$139,10,(I$140-'Indicator Data'!AS49)/(I$140-I$139)*10)),1))</f>
        <v>6.4</v>
      </c>
      <c r="J47" s="3">
        <f t="shared" si="2"/>
        <v>6.9</v>
      </c>
      <c r="K47" s="5">
        <f t="shared" si="3"/>
        <v>6.2</v>
      </c>
      <c r="L47" s="2">
        <f>IF('Indicator Data'!AV49="No data","x",ROUND(IF('Indicator Data'!AV49^2&gt;L$140,0,IF('Indicator Data'!AV49^2&lt;L$139,10,(L$140-'Indicator Data'!AV49^2)/(L$140-L$139)*10)),1))</f>
        <v>8.8000000000000007</v>
      </c>
      <c r="M47" s="2">
        <f>IF(OR('Indicator Data'!AU49=0,'Indicator Data'!AU49="No data"),"x",ROUND(IF('Indicator Data'!AU49&gt;M$140,0,IF('Indicator Data'!AU49&lt;M$139,10,(M$140-'Indicator Data'!AU49)/(M$140-M$139)*10)),1))</f>
        <v>8.3000000000000007</v>
      </c>
      <c r="N47" s="2">
        <f>IF('Indicator Data'!AW49="No data","x",ROUND(IF('Indicator Data'!AW49&gt;N$140,0,IF('Indicator Data'!AW49&lt;N$139,10,(N$140-'Indicator Data'!AW49)/(N$140-N$139)*10)),1))</f>
        <v>8.1999999999999993</v>
      </c>
      <c r="O47" s="2">
        <f>IF('Indicator Data'!AX49="No data","x",ROUND(IF('Indicator Data'!AX49&gt;O$140,0,IF('Indicator Data'!AX49&lt;O$139,10,(O$140-'Indicator Data'!AX49)/(O$140-O$139)*10)),1))</f>
        <v>5.5</v>
      </c>
      <c r="P47" s="3">
        <f t="shared" si="4"/>
        <v>7.7</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8.6999999999999993</v>
      </c>
      <c r="S47" s="3">
        <f t="shared" si="5"/>
        <v>9</v>
      </c>
      <c r="T47" s="2">
        <f>IF('Indicator Data'!X49="No data","x",ROUND(IF('Indicator Data'!X49&gt;T$140,0,IF('Indicator Data'!X49&lt;T$139,10,(T$140-'Indicator Data'!X49)/(T$140-T$139)*10)),1))</f>
        <v>9.6999999999999993</v>
      </c>
      <c r="U47" s="2">
        <f>IF('Indicator Data'!Y49="No data","x",ROUND(IF('Indicator Data'!Y49&gt;U$140,0,IF('Indicator Data'!Y49&lt;U$139,10,(U$140-'Indicator Data'!Y49)/(U$140-U$139)*10)),1))</f>
        <v>3.1</v>
      </c>
      <c r="V47" s="2">
        <f>IF('Indicator Data'!Z49="No data","x",ROUND(IF('Indicator Data'!Z49&gt;V$140,0,IF('Indicator Data'!Z49&lt;V$139,10,(V$140-'Indicator Data'!Z49)/(V$140-V$139)*10)),1))</f>
        <v>9.3000000000000007</v>
      </c>
      <c r="W47" s="2">
        <f>IF('Indicator Data'!AE49="No data","x",ROUND(IF('Indicator Data'!AE49&gt;W$140,0,IF('Indicator Data'!AE49&lt;W$139,10,(W$140-'Indicator Data'!AE49)/(W$140-W$139)*10)),1))</f>
        <v>9.6</v>
      </c>
      <c r="X47" s="3">
        <f t="shared" si="6"/>
        <v>7.9</v>
      </c>
      <c r="Y47" s="5">
        <f t="shared" si="7"/>
        <v>8.1999999999999993</v>
      </c>
      <c r="Z47" s="80"/>
    </row>
    <row r="48" spans="1:26" s="11" customFormat="1" x14ac:dyDescent="0.25">
      <c r="A48" s="11" t="s">
        <v>369</v>
      </c>
      <c r="B48" s="28" t="s">
        <v>10</v>
      </c>
      <c r="C48" s="28" t="s">
        <v>497</v>
      </c>
      <c r="D48" s="2">
        <f>IF('Indicator Data'!AR50="No data","x",ROUND(IF('Indicator Data'!AR50&gt;D$140,0,IF('Indicator Data'!AR50&lt;D$139,10,(D$140-'Indicator Data'!AR50)/(D$140-D$139)*10)),1))</f>
        <v>4.8</v>
      </c>
      <c r="E48" s="122">
        <f>('Indicator Data'!BE50+'Indicator Data'!BF50+'Indicator Data'!BG50)/'Indicator Data'!BD50*1000000</f>
        <v>0.41177753682331503</v>
      </c>
      <c r="F48" s="2">
        <f t="shared" si="0"/>
        <v>5.9</v>
      </c>
      <c r="G48" s="3">
        <f t="shared" si="1"/>
        <v>5.4</v>
      </c>
      <c r="H48" s="2">
        <f>IF('Indicator Data'!AT50="No data","x",ROUND(IF('Indicator Data'!AT50&gt;H$140,0,IF('Indicator Data'!AT50&lt;H$139,10,(H$140-'Indicator Data'!AT50)/(H$140-H$139)*10)),1))</f>
        <v>7.3</v>
      </c>
      <c r="I48" s="2">
        <f>IF('Indicator Data'!AS50="No data","x",ROUND(IF('Indicator Data'!AS50&gt;I$140,0,IF('Indicator Data'!AS50&lt;I$139,10,(I$140-'Indicator Data'!AS50)/(I$140-I$139)*10)),1))</f>
        <v>6.4</v>
      </c>
      <c r="J48" s="3">
        <f t="shared" si="2"/>
        <v>6.9</v>
      </c>
      <c r="K48" s="5">
        <f t="shared" si="3"/>
        <v>6.2</v>
      </c>
      <c r="L48" s="2">
        <f>IF('Indicator Data'!AV50="No data","x",ROUND(IF('Indicator Data'!AV50^2&gt;L$140,0,IF('Indicator Data'!AV50^2&lt;L$139,10,(L$140-'Indicator Data'!AV50^2)/(L$140-L$139)*10)),1))</f>
        <v>9.1</v>
      </c>
      <c r="M48" s="2">
        <f>IF(OR('Indicator Data'!AU50=0,'Indicator Data'!AU50="No data"),"x",ROUND(IF('Indicator Data'!AU50&gt;M$140,0,IF('Indicator Data'!AU50&lt;M$139,10,(M$140-'Indicator Data'!AU50)/(M$140-M$139)*10)),1))</f>
        <v>8.5</v>
      </c>
      <c r="N48" s="2">
        <f>IF('Indicator Data'!AW50="No data","x",ROUND(IF('Indicator Data'!AW50&gt;N$140,0,IF('Indicator Data'!AW50&lt;N$139,10,(N$140-'Indicator Data'!AW50)/(N$140-N$139)*10)),1))</f>
        <v>8.1999999999999993</v>
      </c>
      <c r="O48" s="2">
        <f>IF('Indicator Data'!AX50="No data","x",ROUND(IF('Indicator Data'!AX50&gt;O$140,0,IF('Indicator Data'!AX50&lt;O$139,10,(O$140-'Indicator Data'!AX50)/(O$140-O$139)*10)),1))</f>
        <v>5.5</v>
      </c>
      <c r="P48" s="3">
        <f t="shared" si="4"/>
        <v>7.8</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9.6999999999999993</v>
      </c>
      <c r="S48" s="3">
        <f t="shared" si="5"/>
        <v>8.3000000000000007</v>
      </c>
      <c r="T48" s="2">
        <f>IF('Indicator Data'!X50="No data","x",ROUND(IF('Indicator Data'!X50&gt;T$140,0,IF('Indicator Data'!X50&lt;T$139,10,(T$140-'Indicator Data'!X50)/(T$140-T$139)*10)),1))</f>
        <v>9.6999999999999993</v>
      </c>
      <c r="U48" s="2">
        <f>IF('Indicator Data'!Y50="No data","x",ROUND(IF('Indicator Data'!Y50&gt;U$140,0,IF('Indicator Data'!Y50&lt;U$139,10,(U$140-'Indicator Data'!Y50)/(U$140-U$139)*10)),1))</f>
        <v>4.5</v>
      </c>
      <c r="V48" s="2">
        <f>IF('Indicator Data'!Z50="No data","x",ROUND(IF('Indicator Data'!Z50&gt;V$140,0,IF('Indicator Data'!Z50&lt;V$139,10,(V$140-'Indicator Data'!Z50)/(V$140-V$139)*10)),1))</f>
        <v>10</v>
      </c>
      <c r="W48" s="2">
        <f>IF('Indicator Data'!AE50="No data","x",ROUND(IF('Indicator Data'!AE50&gt;W$140,0,IF('Indicator Data'!AE50&lt;W$139,10,(W$140-'Indicator Data'!AE50)/(W$140-W$139)*10)),1))</f>
        <v>9.6</v>
      </c>
      <c r="X48" s="3">
        <f t="shared" si="6"/>
        <v>8.5</v>
      </c>
      <c r="Y48" s="5">
        <f t="shared" si="7"/>
        <v>8.1999999999999993</v>
      </c>
      <c r="Z48" s="80"/>
    </row>
    <row r="49" spans="1:26" s="11" customFormat="1" x14ac:dyDescent="0.25">
      <c r="A49" s="11" t="s">
        <v>360</v>
      </c>
      <c r="B49" s="28" t="s">
        <v>10</v>
      </c>
      <c r="C49" s="28" t="s">
        <v>488</v>
      </c>
      <c r="D49" s="2">
        <f>IF('Indicator Data'!AR51="No data","x",ROUND(IF('Indicator Data'!AR51&gt;D$140,0,IF('Indicator Data'!AR51&lt;D$139,10,(D$140-'Indicator Data'!AR51)/(D$140-D$139)*10)),1))</f>
        <v>4.8</v>
      </c>
      <c r="E49" s="122">
        <f>('Indicator Data'!BE51+'Indicator Data'!BF51+'Indicator Data'!BG51)/'Indicator Data'!BD51*1000000</f>
        <v>0.41177753682331503</v>
      </c>
      <c r="F49" s="2">
        <f t="shared" si="0"/>
        <v>5.9</v>
      </c>
      <c r="G49" s="3">
        <f t="shared" si="1"/>
        <v>5.4</v>
      </c>
      <c r="H49" s="2">
        <f>IF('Indicator Data'!AT51="No data","x",ROUND(IF('Indicator Data'!AT51&gt;H$140,0,IF('Indicator Data'!AT51&lt;H$139,10,(H$140-'Indicator Data'!AT51)/(H$140-H$139)*10)),1))</f>
        <v>7.3</v>
      </c>
      <c r="I49" s="2">
        <f>IF('Indicator Data'!AS51="No data","x",ROUND(IF('Indicator Data'!AS51&gt;I$140,0,IF('Indicator Data'!AS51&lt;I$139,10,(I$140-'Indicator Data'!AS51)/(I$140-I$139)*10)),1))</f>
        <v>6.4</v>
      </c>
      <c r="J49" s="3">
        <f t="shared" si="2"/>
        <v>6.9</v>
      </c>
      <c r="K49" s="5">
        <f t="shared" si="3"/>
        <v>6.2</v>
      </c>
      <c r="L49" s="2">
        <f>IF('Indicator Data'!AV51="No data","x",ROUND(IF('Indicator Data'!AV51^2&gt;L$140,0,IF('Indicator Data'!AV51^2&lt;L$139,10,(L$140-'Indicator Data'!AV51^2)/(L$140-L$139)*10)),1))</f>
        <v>6.3</v>
      </c>
      <c r="M49" s="2">
        <f>IF(OR('Indicator Data'!AU51=0,'Indicator Data'!AU51="No data"),"x",ROUND(IF('Indicator Data'!AU51&gt;M$140,0,IF('Indicator Data'!AU51&lt;M$139,10,(M$140-'Indicator Data'!AU51)/(M$140-M$139)*10)),1))</f>
        <v>9.1</v>
      </c>
      <c r="N49" s="2">
        <f>IF('Indicator Data'!AW51="No data","x",ROUND(IF('Indicator Data'!AW51&gt;N$140,0,IF('Indicator Data'!AW51&lt;N$139,10,(N$140-'Indicator Data'!AW51)/(N$140-N$139)*10)),1))</f>
        <v>8.1999999999999993</v>
      </c>
      <c r="O49" s="2">
        <f>IF('Indicator Data'!AX51="No data","x",ROUND(IF('Indicator Data'!AX51&gt;O$140,0,IF('Indicator Data'!AX51&lt;O$139,10,(O$140-'Indicator Data'!AX51)/(O$140-O$139)*10)),1))</f>
        <v>5.5</v>
      </c>
      <c r="P49" s="3">
        <f t="shared" si="4"/>
        <v>7.3</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9.6999999999999993</v>
      </c>
      <c r="U49" s="2">
        <f>IF('Indicator Data'!Y51="No data","x",ROUND(IF('Indicator Data'!Y51&gt;U$140,0,IF('Indicator Data'!Y51&lt;U$139,10,(U$140-'Indicator Data'!Y51)/(U$140-U$139)*10)),1))</f>
        <v>5.4</v>
      </c>
      <c r="V49" s="2">
        <f>IF('Indicator Data'!Z51="No data","x",ROUND(IF('Indicator Data'!Z51&gt;V$140,0,IF('Indicator Data'!Z51&lt;V$139,10,(V$140-'Indicator Data'!Z51)/(V$140-V$139)*10)),1))</f>
        <v>7.6</v>
      </c>
      <c r="W49" s="2">
        <f>IF('Indicator Data'!AE51="No data","x",ROUND(IF('Indicator Data'!AE51&gt;W$140,0,IF('Indicator Data'!AE51&lt;W$139,10,(W$140-'Indicator Data'!AE51)/(W$140-W$139)*10)),1))</f>
        <v>9.6</v>
      </c>
      <c r="X49" s="3">
        <f t="shared" si="6"/>
        <v>8.1</v>
      </c>
      <c r="Y49" s="5">
        <f t="shared" si="7"/>
        <v>8.4</v>
      </c>
      <c r="Z49" s="80"/>
    </row>
    <row r="50" spans="1:26" s="11" customFormat="1" x14ac:dyDescent="0.25">
      <c r="A50" s="11" t="s">
        <v>361</v>
      </c>
      <c r="B50" s="28" t="s">
        <v>10</v>
      </c>
      <c r="C50" s="28" t="s">
        <v>489</v>
      </c>
      <c r="D50" s="2">
        <f>IF('Indicator Data'!AR52="No data","x",ROUND(IF('Indicator Data'!AR52&gt;D$140,0,IF('Indicator Data'!AR52&lt;D$139,10,(D$140-'Indicator Data'!AR52)/(D$140-D$139)*10)),1))</f>
        <v>4.8</v>
      </c>
      <c r="E50" s="122">
        <f>('Indicator Data'!BE52+'Indicator Data'!BF52+'Indicator Data'!BG52)/'Indicator Data'!BD52*1000000</f>
        <v>0.41177753682331503</v>
      </c>
      <c r="F50" s="2">
        <f t="shared" si="0"/>
        <v>5.9</v>
      </c>
      <c r="G50" s="3">
        <f t="shared" si="1"/>
        <v>5.4</v>
      </c>
      <c r="H50" s="2">
        <f>IF('Indicator Data'!AT52="No data","x",ROUND(IF('Indicator Data'!AT52&gt;H$140,0,IF('Indicator Data'!AT52&lt;H$139,10,(H$140-'Indicator Data'!AT52)/(H$140-H$139)*10)),1))</f>
        <v>7.3</v>
      </c>
      <c r="I50" s="2">
        <f>IF('Indicator Data'!AS52="No data","x",ROUND(IF('Indicator Data'!AS52&gt;I$140,0,IF('Indicator Data'!AS52&lt;I$139,10,(I$140-'Indicator Data'!AS52)/(I$140-I$139)*10)),1))</f>
        <v>6.4</v>
      </c>
      <c r="J50" s="3">
        <f t="shared" si="2"/>
        <v>6.9</v>
      </c>
      <c r="K50" s="5">
        <f t="shared" si="3"/>
        <v>6.2</v>
      </c>
      <c r="L50" s="2">
        <f>IF('Indicator Data'!AV52="No data","x",ROUND(IF('Indicator Data'!AV52^2&gt;L$140,0,IF('Indicator Data'!AV52^2&lt;L$139,10,(L$140-'Indicator Data'!AV52^2)/(L$140-L$139)*10)),1))</f>
        <v>7.9</v>
      </c>
      <c r="M50" s="2">
        <f>IF(OR('Indicator Data'!AU52=0,'Indicator Data'!AU52="No data"),"x",ROUND(IF('Indicator Data'!AU52&gt;M$140,0,IF('Indicator Data'!AU52&lt;M$139,10,(M$140-'Indicator Data'!AU52)/(M$140-M$139)*10)),1))</f>
        <v>8.6999999999999993</v>
      </c>
      <c r="N50" s="2">
        <f>IF('Indicator Data'!AW52="No data","x",ROUND(IF('Indicator Data'!AW52&gt;N$140,0,IF('Indicator Data'!AW52&lt;N$139,10,(N$140-'Indicator Data'!AW52)/(N$140-N$139)*10)),1))</f>
        <v>8.1999999999999993</v>
      </c>
      <c r="O50" s="2">
        <f>IF('Indicator Data'!AX52="No data","x",ROUND(IF('Indicator Data'!AX52&gt;O$140,0,IF('Indicator Data'!AX52&lt;O$139,10,(O$140-'Indicator Data'!AX52)/(O$140-O$139)*10)),1))</f>
        <v>5.5</v>
      </c>
      <c r="P50" s="3">
        <f t="shared" si="4"/>
        <v>7.6</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9.3000000000000007</v>
      </c>
      <c r="S50" s="3">
        <f t="shared" si="5"/>
        <v>9.5</v>
      </c>
      <c r="T50" s="2">
        <f>IF('Indicator Data'!X52="No data","x",ROUND(IF('Indicator Data'!X52&gt;T$140,0,IF('Indicator Data'!X52&lt;T$139,10,(T$140-'Indicator Data'!X52)/(T$140-T$139)*10)),1))</f>
        <v>9.6999999999999993</v>
      </c>
      <c r="U50" s="2">
        <f>IF('Indicator Data'!Y52="No data","x",ROUND(IF('Indicator Data'!Y52&gt;U$140,0,IF('Indicator Data'!Y52&lt;U$139,10,(U$140-'Indicator Data'!Y52)/(U$140-U$139)*10)),1))</f>
        <v>2.6</v>
      </c>
      <c r="V50" s="2">
        <f>IF('Indicator Data'!Z52="No data","x",ROUND(IF('Indicator Data'!Z52&gt;V$140,0,IF('Indicator Data'!Z52&lt;V$139,10,(V$140-'Indicator Data'!Z52)/(V$140-V$139)*10)),1))</f>
        <v>7.4</v>
      </c>
      <c r="W50" s="2">
        <f>IF('Indicator Data'!AE52="No data","x",ROUND(IF('Indicator Data'!AE52&gt;W$140,0,IF('Indicator Data'!AE52&lt;W$139,10,(W$140-'Indicator Data'!AE52)/(W$140-W$139)*10)),1))</f>
        <v>9.6</v>
      </c>
      <c r="X50" s="3">
        <f t="shared" si="6"/>
        <v>7.3</v>
      </c>
      <c r="Y50" s="5">
        <f t="shared" si="7"/>
        <v>8.1</v>
      </c>
      <c r="Z50" s="80"/>
    </row>
    <row r="51" spans="1:26" s="11" customFormat="1" x14ac:dyDescent="0.25">
      <c r="A51" s="11" t="s">
        <v>371</v>
      </c>
      <c r="B51" s="28" t="s">
        <v>10</v>
      </c>
      <c r="C51" s="28" t="s">
        <v>499</v>
      </c>
      <c r="D51" s="2">
        <f>IF('Indicator Data'!AR53="No data","x",ROUND(IF('Indicator Data'!AR53&gt;D$140,0,IF('Indicator Data'!AR53&lt;D$139,10,(D$140-'Indicator Data'!AR53)/(D$140-D$139)*10)),1))</f>
        <v>4.8</v>
      </c>
      <c r="E51" s="122">
        <f>('Indicator Data'!BE53+'Indicator Data'!BF53+'Indicator Data'!BG53)/'Indicator Data'!BD53*1000000</f>
        <v>0.41177753682331503</v>
      </c>
      <c r="F51" s="2">
        <f t="shared" si="0"/>
        <v>5.9</v>
      </c>
      <c r="G51" s="3">
        <f t="shared" si="1"/>
        <v>5.4</v>
      </c>
      <c r="H51" s="2">
        <f>IF('Indicator Data'!AT53="No data","x",ROUND(IF('Indicator Data'!AT53&gt;H$140,0,IF('Indicator Data'!AT53&lt;H$139,10,(H$140-'Indicator Data'!AT53)/(H$140-H$139)*10)),1))</f>
        <v>7.3</v>
      </c>
      <c r="I51" s="2">
        <f>IF('Indicator Data'!AS53="No data","x",ROUND(IF('Indicator Data'!AS53&gt;I$140,0,IF('Indicator Data'!AS53&lt;I$139,10,(I$140-'Indicator Data'!AS53)/(I$140-I$139)*10)),1))</f>
        <v>6.4</v>
      </c>
      <c r="J51" s="3">
        <f t="shared" si="2"/>
        <v>6.9</v>
      </c>
      <c r="K51" s="5">
        <f t="shared" si="3"/>
        <v>6.2</v>
      </c>
      <c r="L51" s="2">
        <f>IF('Indicator Data'!AV53="No data","x",ROUND(IF('Indicator Data'!AV53^2&gt;L$140,0,IF('Indicator Data'!AV53^2&lt;L$139,10,(L$140-'Indicator Data'!AV53^2)/(L$140-L$139)*10)),1))</f>
        <v>3.4</v>
      </c>
      <c r="M51" s="2">
        <f>IF(OR('Indicator Data'!AU53=0,'Indicator Data'!AU53="No data"),"x",ROUND(IF('Indicator Data'!AU53&gt;M$140,0,IF('Indicator Data'!AU53&lt;M$139,10,(M$140-'Indicator Data'!AU53)/(M$140-M$139)*10)),1))</f>
        <v>1.9</v>
      </c>
      <c r="N51" s="2">
        <f>IF('Indicator Data'!AW53="No data","x",ROUND(IF('Indicator Data'!AW53&gt;N$140,0,IF('Indicator Data'!AW53&lt;N$139,10,(N$140-'Indicator Data'!AW53)/(N$140-N$139)*10)),1))</f>
        <v>8.1999999999999993</v>
      </c>
      <c r="O51" s="2">
        <f>IF('Indicator Data'!AX53="No data","x",ROUND(IF('Indicator Data'!AX53&gt;O$140,0,IF('Indicator Data'!AX53&lt;O$139,10,(O$140-'Indicator Data'!AX53)/(O$140-O$139)*10)),1))</f>
        <v>5.5</v>
      </c>
      <c r="P51" s="3">
        <f t="shared" si="4"/>
        <v>4.8</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4.4000000000000004</v>
      </c>
      <c r="S51" s="3">
        <f t="shared" si="5"/>
        <v>3.4</v>
      </c>
      <c r="T51" s="2">
        <f>IF('Indicator Data'!X53="No data","x",ROUND(IF('Indicator Data'!X53&gt;T$140,0,IF('Indicator Data'!X53&lt;T$139,10,(T$140-'Indicator Data'!X53)/(T$140-T$139)*10)),1))</f>
        <v>9.6999999999999993</v>
      </c>
      <c r="U51" s="2">
        <f>IF('Indicator Data'!Y53="No data","x",ROUND(IF('Indicator Data'!Y53&gt;U$140,0,IF('Indicator Data'!Y53&lt;U$139,10,(U$140-'Indicator Data'!Y53)/(U$140-U$139)*10)),1))</f>
        <v>1.1000000000000001</v>
      </c>
      <c r="V51" s="2">
        <f>IF('Indicator Data'!Z53="No data","x",ROUND(IF('Indicator Data'!Z53&gt;V$140,0,IF('Indicator Data'!Z53&lt;V$139,10,(V$140-'Indicator Data'!Z53)/(V$140-V$139)*10)),1))</f>
        <v>1.8</v>
      </c>
      <c r="W51" s="2">
        <f>IF('Indicator Data'!AE53="No data","x",ROUND(IF('Indicator Data'!AE53&gt;W$140,0,IF('Indicator Data'!AE53&lt;W$139,10,(W$140-'Indicator Data'!AE53)/(W$140-W$139)*10)),1))</f>
        <v>9.6</v>
      </c>
      <c r="X51" s="3">
        <f t="shared" si="6"/>
        <v>5.6</v>
      </c>
      <c r="Y51" s="5">
        <f t="shared" si="7"/>
        <v>4.5999999999999996</v>
      </c>
      <c r="Z51" s="80"/>
    </row>
    <row r="52" spans="1:26" s="11" customFormat="1" x14ac:dyDescent="0.25">
      <c r="A52" s="11" t="s">
        <v>372</v>
      </c>
      <c r="B52" s="28" t="s">
        <v>10</v>
      </c>
      <c r="C52" s="28" t="s">
        <v>500</v>
      </c>
      <c r="D52" s="2">
        <f>IF('Indicator Data'!AR54="No data","x",ROUND(IF('Indicator Data'!AR54&gt;D$140,0,IF('Indicator Data'!AR54&lt;D$139,10,(D$140-'Indicator Data'!AR54)/(D$140-D$139)*10)),1))</f>
        <v>4.8</v>
      </c>
      <c r="E52" s="122">
        <f>('Indicator Data'!BE54+'Indicator Data'!BF54+'Indicator Data'!BG54)/'Indicator Data'!BD54*1000000</f>
        <v>0.41177753682331503</v>
      </c>
      <c r="F52" s="2">
        <f t="shared" si="0"/>
        <v>5.9</v>
      </c>
      <c r="G52" s="3">
        <f t="shared" si="1"/>
        <v>5.4</v>
      </c>
      <c r="H52" s="2">
        <f>IF('Indicator Data'!AT54="No data","x",ROUND(IF('Indicator Data'!AT54&gt;H$140,0,IF('Indicator Data'!AT54&lt;H$139,10,(H$140-'Indicator Data'!AT54)/(H$140-H$139)*10)),1))</f>
        <v>7.3</v>
      </c>
      <c r="I52" s="2">
        <f>IF('Indicator Data'!AS54="No data","x",ROUND(IF('Indicator Data'!AS54&gt;I$140,0,IF('Indicator Data'!AS54&lt;I$139,10,(I$140-'Indicator Data'!AS54)/(I$140-I$139)*10)),1))</f>
        <v>6.4</v>
      </c>
      <c r="J52" s="3">
        <f t="shared" si="2"/>
        <v>6.9</v>
      </c>
      <c r="K52" s="5">
        <f t="shared" si="3"/>
        <v>6.2</v>
      </c>
      <c r="L52" s="2">
        <f>IF('Indicator Data'!AV54="No data","x",ROUND(IF('Indicator Data'!AV54^2&gt;L$140,0,IF('Indicator Data'!AV54^2&lt;L$139,10,(L$140-'Indicator Data'!AV54^2)/(L$140-L$139)*10)),1))</f>
        <v>3.6</v>
      </c>
      <c r="M52" s="2">
        <f>IF(OR('Indicator Data'!AU54=0,'Indicator Data'!AU54="No data"),"x",ROUND(IF('Indicator Data'!AU54&gt;M$140,0,IF('Indicator Data'!AU54&lt;M$139,10,(M$140-'Indicator Data'!AU54)/(M$140-M$139)*10)),1))</f>
        <v>1</v>
      </c>
      <c r="N52" s="2">
        <f>IF('Indicator Data'!AW54="No data","x",ROUND(IF('Indicator Data'!AW54&gt;N$140,0,IF('Indicator Data'!AW54&lt;N$139,10,(N$140-'Indicator Data'!AW54)/(N$140-N$139)*10)),1))</f>
        <v>8.1999999999999993</v>
      </c>
      <c r="O52" s="2">
        <f>IF('Indicator Data'!AX54="No data","x",ROUND(IF('Indicator Data'!AX54&gt;O$140,0,IF('Indicator Data'!AX54&lt;O$139,10,(O$140-'Indicator Data'!AX54)/(O$140-O$139)*10)),1))</f>
        <v>5.5</v>
      </c>
      <c r="P52" s="3">
        <f t="shared" si="4"/>
        <v>4.5999999999999996</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7.6</v>
      </c>
      <c r="S52" s="3">
        <f t="shared" si="5"/>
        <v>5.2</v>
      </c>
      <c r="T52" s="2">
        <f>IF('Indicator Data'!X54="No data","x",ROUND(IF('Indicator Data'!X54&gt;T$140,0,IF('Indicator Data'!X54&lt;T$139,10,(T$140-'Indicator Data'!X54)/(T$140-T$139)*10)),1))</f>
        <v>9.6999999999999993</v>
      </c>
      <c r="U52" s="2">
        <f>IF('Indicator Data'!Y54="No data","x",ROUND(IF('Indicator Data'!Y54&gt;U$140,0,IF('Indicator Data'!Y54&lt;U$139,10,(U$140-'Indicator Data'!Y54)/(U$140-U$139)*10)),1))</f>
        <v>1.6</v>
      </c>
      <c r="V52" s="2">
        <f>IF('Indicator Data'!Z54="No data","x",ROUND(IF('Indicator Data'!Z54&gt;V$140,0,IF('Indicator Data'!Z54&lt;V$139,10,(V$140-'Indicator Data'!Z54)/(V$140-V$139)*10)),1))</f>
        <v>4.7</v>
      </c>
      <c r="W52" s="2">
        <f>IF('Indicator Data'!AE54="No data","x",ROUND(IF('Indicator Data'!AE54&gt;W$140,0,IF('Indicator Data'!AE54&lt;W$139,10,(W$140-'Indicator Data'!AE54)/(W$140-W$139)*10)),1))</f>
        <v>9.6</v>
      </c>
      <c r="X52" s="3">
        <f t="shared" si="6"/>
        <v>6.4</v>
      </c>
      <c r="Y52" s="5">
        <f t="shared" si="7"/>
        <v>5.4</v>
      </c>
      <c r="Z52" s="80"/>
    </row>
    <row r="53" spans="1:26" s="11" customFormat="1" x14ac:dyDescent="0.25">
      <c r="A53" s="11" t="s">
        <v>368</v>
      </c>
      <c r="B53" s="28" t="s">
        <v>10</v>
      </c>
      <c r="C53" s="28" t="s">
        <v>496</v>
      </c>
      <c r="D53" s="2">
        <f>IF('Indicator Data'!AR55="No data","x",ROUND(IF('Indicator Data'!AR55&gt;D$140,0,IF('Indicator Data'!AR55&lt;D$139,10,(D$140-'Indicator Data'!AR55)/(D$140-D$139)*10)),1))</f>
        <v>4.8</v>
      </c>
      <c r="E53" s="122">
        <f>('Indicator Data'!BE55+'Indicator Data'!BF55+'Indicator Data'!BG55)/'Indicator Data'!BD55*1000000</f>
        <v>0.41177753682331503</v>
      </c>
      <c r="F53" s="2">
        <f t="shared" si="0"/>
        <v>5.9</v>
      </c>
      <c r="G53" s="3">
        <f t="shared" si="1"/>
        <v>5.4</v>
      </c>
      <c r="H53" s="2">
        <f>IF('Indicator Data'!AT55="No data","x",ROUND(IF('Indicator Data'!AT55&gt;H$140,0,IF('Indicator Data'!AT55&lt;H$139,10,(H$140-'Indicator Data'!AT55)/(H$140-H$139)*10)),1))</f>
        <v>7.3</v>
      </c>
      <c r="I53" s="2">
        <f>IF('Indicator Data'!AS55="No data","x",ROUND(IF('Indicator Data'!AS55&gt;I$140,0,IF('Indicator Data'!AS55&lt;I$139,10,(I$140-'Indicator Data'!AS55)/(I$140-I$139)*10)),1))</f>
        <v>6.4</v>
      </c>
      <c r="J53" s="3">
        <f t="shared" si="2"/>
        <v>6.9</v>
      </c>
      <c r="K53" s="5">
        <f t="shared" si="3"/>
        <v>6.2</v>
      </c>
      <c r="L53" s="2">
        <f>IF('Indicator Data'!AV55="No data","x",ROUND(IF('Indicator Data'!AV55^2&gt;L$140,0,IF('Indicator Data'!AV55^2&lt;L$139,10,(L$140-'Indicator Data'!AV55^2)/(L$140-L$139)*10)),1))</f>
        <v>5</v>
      </c>
      <c r="M53" s="2">
        <f>IF(OR('Indicator Data'!AU55=0,'Indicator Data'!AU55="No data"),"x",ROUND(IF('Indicator Data'!AU55&gt;M$140,0,IF('Indicator Data'!AU55&lt;M$139,10,(M$140-'Indicator Data'!AU55)/(M$140-M$139)*10)),1))</f>
        <v>7.5</v>
      </c>
      <c r="N53" s="2">
        <f>IF('Indicator Data'!AW55="No data","x",ROUND(IF('Indicator Data'!AW55&gt;N$140,0,IF('Indicator Data'!AW55&lt;N$139,10,(N$140-'Indicator Data'!AW55)/(N$140-N$139)*10)),1))</f>
        <v>8.1999999999999993</v>
      </c>
      <c r="O53" s="2">
        <f>IF('Indicator Data'!AX55="No data","x",ROUND(IF('Indicator Data'!AX55&gt;O$140,0,IF('Indicator Data'!AX55&lt;O$139,10,(O$140-'Indicator Data'!AX55)/(O$140-O$139)*10)),1))</f>
        <v>5.5</v>
      </c>
      <c r="P53" s="3">
        <f t="shared" si="4"/>
        <v>6.6</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6.6</v>
      </c>
      <c r="S53" s="3">
        <f t="shared" si="5"/>
        <v>6.6</v>
      </c>
      <c r="T53" s="2">
        <f>IF('Indicator Data'!X55="No data","x",ROUND(IF('Indicator Data'!X55&gt;T$140,0,IF('Indicator Data'!X55&lt;T$139,10,(T$140-'Indicator Data'!X55)/(T$140-T$139)*10)),1))</f>
        <v>9.6999999999999993</v>
      </c>
      <c r="U53" s="2">
        <f>IF('Indicator Data'!Y55="No data","x",ROUND(IF('Indicator Data'!Y55&gt;U$140,0,IF('Indicator Data'!Y55&lt;U$139,10,(U$140-'Indicator Data'!Y55)/(U$140-U$139)*10)),1))</f>
        <v>3</v>
      </c>
      <c r="V53" s="2">
        <f>IF('Indicator Data'!Z55="No data","x",ROUND(IF('Indicator Data'!Z55&gt;V$140,0,IF('Indicator Data'!Z55&lt;V$139,10,(V$140-'Indicator Data'!Z55)/(V$140-V$139)*10)),1))</f>
        <v>4.9000000000000004</v>
      </c>
      <c r="W53" s="2">
        <f>IF('Indicator Data'!AE55="No data","x",ROUND(IF('Indicator Data'!AE55&gt;W$140,0,IF('Indicator Data'!AE55&lt;W$139,10,(W$140-'Indicator Data'!AE55)/(W$140-W$139)*10)),1))</f>
        <v>9.6</v>
      </c>
      <c r="X53" s="3">
        <f t="shared" si="6"/>
        <v>6.8</v>
      </c>
      <c r="Y53" s="5">
        <f t="shared" si="7"/>
        <v>6.7</v>
      </c>
      <c r="Z53" s="80"/>
    </row>
    <row r="54" spans="1:26" s="11" customFormat="1" x14ac:dyDescent="0.25">
      <c r="A54" s="11" t="s">
        <v>370</v>
      </c>
      <c r="B54" s="28" t="s">
        <v>10</v>
      </c>
      <c r="C54" s="28" t="s">
        <v>498</v>
      </c>
      <c r="D54" s="2">
        <f>IF('Indicator Data'!AR56="No data","x",ROUND(IF('Indicator Data'!AR56&gt;D$140,0,IF('Indicator Data'!AR56&lt;D$139,10,(D$140-'Indicator Data'!AR56)/(D$140-D$139)*10)),1))</f>
        <v>4.8</v>
      </c>
      <c r="E54" s="122">
        <f>('Indicator Data'!BE56+'Indicator Data'!BF56+'Indicator Data'!BG56)/'Indicator Data'!BD56*1000000</f>
        <v>0.41177753682331503</v>
      </c>
      <c r="F54" s="2">
        <f t="shared" si="0"/>
        <v>5.9</v>
      </c>
      <c r="G54" s="3">
        <f t="shared" si="1"/>
        <v>5.4</v>
      </c>
      <c r="H54" s="2">
        <f>IF('Indicator Data'!AT56="No data","x",ROUND(IF('Indicator Data'!AT56&gt;H$140,0,IF('Indicator Data'!AT56&lt;H$139,10,(H$140-'Indicator Data'!AT56)/(H$140-H$139)*10)),1))</f>
        <v>7.3</v>
      </c>
      <c r="I54" s="2">
        <f>IF('Indicator Data'!AS56="No data","x",ROUND(IF('Indicator Data'!AS56&gt;I$140,0,IF('Indicator Data'!AS56&lt;I$139,10,(I$140-'Indicator Data'!AS56)/(I$140-I$139)*10)),1))</f>
        <v>6.4</v>
      </c>
      <c r="J54" s="3">
        <f t="shared" si="2"/>
        <v>6.9</v>
      </c>
      <c r="K54" s="5">
        <f t="shared" si="3"/>
        <v>6.2</v>
      </c>
      <c r="L54" s="2">
        <f>IF('Indicator Data'!AV56="No data","x",ROUND(IF('Indicator Data'!AV56^2&gt;L$140,0,IF('Indicator Data'!AV56^2&lt;L$139,10,(L$140-'Indicator Data'!AV56^2)/(L$140-L$139)*10)),1))</f>
        <v>2.1</v>
      </c>
      <c r="M54" s="2">
        <f>IF(OR('Indicator Data'!AU56=0,'Indicator Data'!AU56="No data"),"x",ROUND(IF('Indicator Data'!AU56&gt;M$140,0,IF('Indicator Data'!AU56&lt;M$139,10,(M$140-'Indicator Data'!AU56)/(M$140-M$139)*10)),1))</f>
        <v>0.5</v>
      </c>
      <c r="N54" s="2">
        <f>IF('Indicator Data'!AW56="No data","x",ROUND(IF('Indicator Data'!AW56&gt;N$140,0,IF('Indicator Data'!AW56&lt;N$139,10,(N$140-'Indicator Data'!AW56)/(N$140-N$139)*10)),1))</f>
        <v>8.1999999999999993</v>
      </c>
      <c r="O54" s="2">
        <f>IF('Indicator Data'!AX56="No data","x",ROUND(IF('Indicator Data'!AX56&gt;O$140,0,IF('Indicator Data'!AX56&lt;O$139,10,(O$140-'Indicator Data'!AX56)/(O$140-O$139)*10)),1))</f>
        <v>5.5</v>
      </c>
      <c r="P54" s="3">
        <f t="shared" si="4"/>
        <v>4.0999999999999996</v>
      </c>
      <c r="Q54" s="2">
        <f>IF('Indicator Data'!AY56="No data","x",ROUND(IF('Indicator Data'!AY56&gt;Q$140,0,IF('Indicator Data'!AY56&lt;Q$139,10,(Q$140-'Indicator Data'!AY56)/(Q$140-Q$139)*10)),1))</f>
        <v>1</v>
      </c>
      <c r="R54" s="2">
        <f>IF('Indicator Data'!AZ56="No data","x",ROUND(IF('Indicator Data'!AZ56&gt;R$140,0,IF('Indicator Data'!AZ56&lt;R$139,10,(R$140-'Indicator Data'!AZ56)/(R$140-R$139)*10)),1))</f>
        <v>10</v>
      </c>
      <c r="S54" s="3">
        <f t="shared" si="5"/>
        <v>5.5</v>
      </c>
      <c r="T54" s="2">
        <f>IF('Indicator Data'!X56="No data","x",ROUND(IF('Indicator Data'!X56&gt;T$140,0,IF('Indicator Data'!X56&lt;T$139,10,(T$140-'Indicator Data'!X56)/(T$140-T$139)*10)),1))</f>
        <v>9.6999999999999993</v>
      </c>
      <c r="U54" s="2">
        <f>IF('Indicator Data'!Y56="No data","x",ROUND(IF('Indicator Data'!Y56&gt;U$140,0,IF('Indicator Data'!Y56&lt;U$139,10,(U$140-'Indicator Data'!Y56)/(U$140-U$139)*10)),1))</f>
        <v>1.2</v>
      </c>
      <c r="V54" s="2">
        <f>IF('Indicator Data'!Z56="No data","x",ROUND(IF('Indicator Data'!Z56&gt;V$140,0,IF('Indicator Data'!Z56&lt;V$139,10,(V$140-'Indicator Data'!Z56)/(V$140-V$139)*10)),1))</f>
        <v>4.5999999999999996</v>
      </c>
      <c r="W54" s="2">
        <f>IF('Indicator Data'!AE56="No data","x",ROUND(IF('Indicator Data'!AE56&gt;W$140,0,IF('Indicator Data'!AE56&lt;W$139,10,(W$140-'Indicator Data'!AE56)/(W$140-W$139)*10)),1))</f>
        <v>9.6</v>
      </c>
      <c r="X54" s="3">
        <f t="shared" si="6"/>
        <v>6.3</v>
      </c>
      <c r="Y54" s="5">
        <f t="shared" si="7"/>
        <v>5.3</v>
      </c>
      <c r="Z54" s="80"/>
    </row>
    <row r="55" spans="1:26" s="11" customFormat="1" x14ac:dyDescent="0.25">
      <c r="A55" s="11" t="s">
        <v>365</v>
      </c>
      <c r="B55" s="28" t="s">
        <v>10</v>
      </c>
      <c r="C55" s="28" t="s">
        <v>493</v>
      </c>
      <c r="D55" s="2">
        <f>IF('Indicator Data'!AR57="No data","x",ROUND(IF('Indicator Data'!AR57&gt;D$140,0,IF('Indicator Data'!AR57&lt;D$139,10,(D$140-'Indicator Data'!AR57)/(D$140-D$139)*10)),1))</f>
        <v>4.8</v>
      </c>
      <c r="E55" s="122">
        <f>('Indicator Data'!BE57+'Indicator Data'!BF57+'Indicator Data'!BG57)/'Indicator Data'!BD57*1000000</f>
        <v>0.41177753682331503</v>
      </c>
      <c r="F55" s="2">
        <f t="shared" si="0"/>
        <v>5.9</v>
      </c>
      <c r="G55" s="3">
        <f t="shared" si="1"/>
        <v>5.4</v>
      </c>
      <c r="H55" s="2">
        <f>IF('Indicator Data'!AT57="No data","x",ROUND(IF('Indicator Data'!AT57&gt;H$140,0,IF('Indicator Data'!AT57&lt;H$139,10,(H$140-'Indicator Data'!AT57)/(H$140-H$139)*10)),1))</f>
        <v>7.3</v>
      </c>
      <c r="I55" s="2">
        <f>IF('Indicator Data'!AS57="No data","x",ROUND(IF('Indicator Data'!AS57&gt;I$140,0,IF('Indicator Data'!AS57&lt;I$139,10,(I$140-'Indicator Data'!AS57)/(I$140-I$139)*10)),1))</f>
        <v>6.4</v>
      </c>
      <c r="J55" s="3">
        <f t="shared" si="2"/>
        <v>6.9</v>
      </c>
      <c r="K55" s="5">
        <f t="shared" si="3"/>
        <v>6.2</v>
      </c>
      <c r="L55" s="2">
        <f>IF('Indicator Data'!AV57="No data","x",ROUND(IF('Indicator Data'!AV57^2&gt;L$140,0,IF('Indicator Data'!AV57^2&lt;L$139,10,(L$140-'Indicator Data'!AV57^2)/(L$140-L$139)*10)),1))</f>
        <v>3.7</v>
      </c>
      <c r="M55" s="2">
        <f>IF(OR('Indicator Data'!AU57=0,'Indicator Data'!AU57="No data"),"x",ROUND(IF('Indicator Data'!AU57&gt;M$140,0,IF('Indicator Data'!AU57&lt;M$139,10,(M$140-'Indicator Data'!AU57)/(M$140-M$139)*10)),1))</f>
        <v>7.2</v>
      </c>
      <c r="N55" s="2">
        <f>IF('Indicator Data'!AW57="No data","x",ROUND(IF('Indicator Data'!AW57&gt;N$140,0,IF('Indicator Data'!AW57&lt;N$139,10,(N$140-'Indicator Data'!AW57)/(N$140-N$139)*10)),1))</f>
        <v>8.1999999999999993</v>
      </c>
      <c r="O55" s="2">
        <f>IF('Indicator Data'!AX57="No data","x",ROUND(IF('Indicator Data'!AX57&gt;O$140,0,IF('Indicator Data'!AX57&lt;O$139,10,(O$140-'Indicator Data'!AX57)/(O$140-O$139)*10)),1))</f>
        <v>5.5</v>
      </c>
      <c r="P55" s="3">
        <f t="shared" si="4"/>
        <v>6.2</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9.6999999999999993</v>
      </c>
      <c r="U55" s="2">
        <f>IF('Indicator Data'!Y57="No data","x",ROUND(IF('Indicator Data'!Y57&gt;U$140,0,IF('Indicator Data'!Y57&lt;U$139,10,(U$140-'Indicator Data'!Y57)/(U$140-U$139)*10)),1))</f>
        <v>1.7</v>
      </c>
      <c r="V55" s="2">
        <f>IF('Indicator Data'!Z57="No data","x",ROUND(IF('Indicator Data'!Z57&gt;V$140,0,IF('Indicator Data'!Z57&lt;V$139,10,(V$140-'Indicator Data'!Z57)/(V$140-V$139)*10)),1))</f>
        <v>4.5</v>
      </c>
      <c r="W55" s="2">
        <f>IF('Indicator Data'!AE57="No data","x",ROUND(IF('Indicator Data'!AE57&gt;W$140,0,IF('Indicator Data'!AE57&lt;W$139,10,(W$140-'Indicator Data'!AE57)/(W$140-W$139)*10)),1))</f>
        <v>9.6</v>
      </c>
      <c r="X55" s="3">
        <f t="shared" si="6"/>
        <v>6.4</v>
      </c>
      <c r="Y55" s="5">
        <f t="shared" si="7"/>
        <v>5.7</v>
      </c>
      <c r="Z55" s="80"/>
    </row>
    <row r="56" spans="1:26" s="11" customFormat="1" x14ac:dyDescent="0.25">
      <c r="A56" s="11" t="s">
        <v>373</v>
      </c>
      <c r="B56" s="28" t="s">
        <v>12</v>
      </c>
      <c r="C56" s="28" t="s">
        <v>501</v>
      </c>
      <c r="D56" s="2">
        <f>IF('Indicator Data'!AR58="No data","x",ROUND(IF('Indicator Data'!AR58&gt;D$140,0,IF('Indicator Data'!AR58&lt;D$139,10,(D$140-'Indicator Data'!AR58)/(D$140-D$139)*10)),1))</f>
        <v>5.3</v>
      </c>
      <c r="E56" s="122">
        <f>('Indicator Data'!BE58+'Indicator Data'!BF58+'Indicator Data'!BG58)/'Indicator Data'!BD58*1000000</f>
        <v>0.14351734155502194</v>
      </c>
      <c r="F56" s="2">
        <f t="shared" si="0"/>
        <v>8.6</v>
      </c>
      <c r="G56" s="3">
        <f t="shared" si="1"/>
        <v>7</v>
      </c>
      <c r="H56" s="2">
        <f>IF('Indicator Data'!AT58="No data","x",ROUND(IF('Indicator Data'!AT58&gt;H$140,0,IF('Indicator Data'!AT58&lt;H$139,10,(H$140-'Indicator Data'!AT58)/(H$140-H$139)*10)),1))</f>
        <v>6.6</v>
      </c>
      <c r="I56" s="2">
        <f>IF('Indicator Data'!AS58="No data","x",ROUND(IF('Indicator Data'!AS58&gt;I$140,0,IF('Indicator Data'!AS58&lt;I$139,10,(I$140-'Indicator Data'!AS58)/(I$140-I$139)*10)),1))</f>
        <v>6.3</v>
      </c>
      <c r="J56" s="3">
        <f t="shared" si="2"/>
        <v>6.5</v>
      </c>
      <c r="K56" s="5">
        <f t="shared" si="3"/>
        <v>6.8</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6.7</v>
      </c>
      <c r="N56" s="2">
        <f>IF('Indicator Data'!AW58="No data","x",ROUND(IF('Indicator Data'!AW58&gt;N$140,0,IF('Indicator Data'!AW58&lt;N$139,10,(N$140-'Indicator Data'!AW58)/(N$140-N$139)*10)),1))</f>
        <v>9.6</v>
      </c>
      <c r="O56" s="2">
        <f>IF('Indicator Data'!AX58="No data","x",ROUND(IF('Indicator Data'!AX58&gt;O$140,0,IF('Indicator Data'!AX58&lt;O$139,10,(O$140-'Indicator Data'!AX58)/(O$140-O$139)*10)),1))</f>
        <v>8.1999999999999993</v>
      </c>
      <c r="P56" s="3">
        <f t="shared" si="4"/>
        <v>8.6</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5.0999999999999996</v>
      </c>
      <c r="S56" s="3">
        <f t="shared" si="5"/>
        <v>6.4</v>
      </c>
      <c r="T56" s="2">
        <f>IF('Indicator Data'!X58="No data","x",ROUND(IF('Indicator Data'!X58&gt;T$140,0,IF('Indicator Data'!X58&lt;T$139,10,(T$140-'Indicator Data'!X58)/(T$140-T$139)*10)),1))</f>
        <v>10</v>
      </c>
      <c r="U56" s="2">
        <f>IF('Indicator Data'!Y58="No data","x",ROUND(IF('Indicator Data'!Y58&gt;U$140,0,IF('Indicator Data'!Y58&lt;U$139,10,(U$140-'Indicator Data'!Y58)/(U$140-U$139)*10)),1))</f>
        <v>0.8</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5.9</v>
      </c>
      <c r="Y56" s="5">
        <f t="shared" si="7"/>
        <v>7</v>
      </c>
      <c r="Z56" s="80"/>
    </row>
    <row r="57" spans="1:26" s="11" customFormat="1" x14ac:dyDescent="0.25">
      <c r="A57" s="11" t="s">
        <v>374</v>
      </c>
      <c r="B57" s="28" t="s">
        <v>12</v>
      </c>
      <c r="C57" s="28" t="s">
        <v>502</v>
      </c>
      <c r="D57" s="2">
        <f>IF('Indicator Data'!AR59="No data","x",ROUND(IF('Indicator Data'!AR59&gt;D$140,0,IF('Indicator Data'!AR59&lt;D$139,10,(D$140-'Indicator Data'!AR59)/(D$140-D$139)*10)),1))</f>
        <v>5.3</v>
      </c>
      <c r="E57" s="122">
        <f>('Indicator Data'!BE59+'Indicator Data'!BF59+'Indicator Data'!BG59)/'Indicator Data'!BD59*1000000</f>
        <v>0.14351734155502194</v>
      </c>
      <c r="F57" s="2">
        <f t="shared" si="0"/>
        <v>8.6</v>
      </c>
      <c r="G57" s="3">
        <f t="shared" si="1"/>
        <v>7</v>
      </c>
      <c r="H57" s="2">
        <f>IF('Indicator Data'!AT59="No data","x",ROUND(IF('Indicator Data'!AT59&gt;H$140,0,IF('Indicator Data'!AT59&lt;H$139,10,(H$140-'Indicator Data'!AT59)/(H$140-H$139)*10)),1))</f>
        <v>6.6</v>
      </c>
      <c r="I57" s="2">
        <f>IF('Indicator Data'!AS59="No data","x",ROUND(IF('Indicator Data'!AS59&gt;I$140,0,IF('Indicator Data'!AS59&lt;I$139,10,(I$140-'Indicator Data'!AS59)/(I$140-I$139)*10)),1))</f>
        <v>6.3</v>
      </c>
      <c r="J57" s="3">
        <f t="shared" si="2"/>
        <v>6.5</v>
      </c>
      <c r="K57" s="5">
        <f t="shared" si="3"/>
        <v>6.8</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7.8</v>
      </c>
      <c r="N57" s="2">
        <f>IF('Indicator Data'!AW59="No data","x",ROUND(IF('Indicator Data'!AW59&gt;N$140,0,IF('Indicator Data'!AW59&lt;N$139,10,(N$140-'Indicator Data'!AW59)/(N$140-N$139)*10)),1))</f>
        <v>9.6</v>
      </c>
      <c r="O57" s="2">
        <f>IF('Indicator Data'!AX59="No data","x",ROUND(IF('Indicator Data'!AX59&gt;O$140,0,IF('Indicator Data'!AX59&lt;O$139,10,(O$140-'Indicator Data'!AX59)/(O$140-O$139)*10)),1))</f>
        <v>8.1999999999999993</v>
      </c>
      <c r="P57" s="3">
        <f t="shared" si="4"/>
        <v>8.9</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5.0999999999999996</v>
      </c>
      <c r="S57" s="3">
        <f t="shared" si="5"/>
        <v>6.9</v>
      </c>
      <c r="T57" s="2">
        <f>IF('Indicator Data'!X59="No data","x",ROUND(IF('Indicator Data'!X59&gt;T$140,0,IF('Indicator Data'!X59&lt;T$139,10,(T$140-'Indicator Data'!X59)/(T$140-T$139)*10)),1))</f>
        <v>10</v>
      </c>
      <c r="U57" s="2">
        <f>IF('Indicator Data'!Y59="No data","x",ROUND(IF('Indicator Data'!Y59&gt;U$140,0,IF('Indicator Data'!Y59&lt;U$139,10,(U$140-'Indicator Data'!Y59)/(U$140-U$139)*10)),1))</f>
        <v>1.5</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6.5</v>
      </c>
      <c r="Y57" s="5">
        <f t="shared" si="7"/>
        <v>7.4</v>
      </c>
      <c r="Z57" s="80"/>
    </row>
    <row r="58" spans="1:26" s="11" customFormat="1" x14ac:dyDescent="0.25">
      <c r="A58" s="11" t="s">
        <v>375</v>
      </c>
      <c r="B58" s="28" t="s">
        <v>12</v>
      </c>
      <c r="C58" s="28" t="s">
        <v>503</v>
      </c>
      <c r="D58" s="2">
        <f>IF('Indicator Data'!AR60="No data","x",ROUND(IF('Indicator Data'!AR60&gt;D$140,0,IF('Indicator Data'!AR60&lt;D$139,10,(D$140-'Indicator Data'!AR60)/(D$140-D$139)*10)),1))</f>
        <v>5.3</v>
      </c>
      <c r="E58" s="122">
        <f>('Indicator Data'!BE60+'Indicator Data'!BF60+'Indicator Data'!BG60)/'Indicator Data'!BD60*1000000</f>
        <v>0.14351734155502194</v>
      </c>
      <c r="F58" s="2">
        <f t="shared" si="0"/>
        <v>8.6</v>
      </c>
      <c r="G58" s="3">
        <f t="shared" si="1"/>
        <v>7</v>
      </c>
      <c r="H58" s="2">
        <f>IF('Indicator Data'!AT60="No data","x",ROUND(IF('Indicator Data'!AT60&gt;H$140,0,IF('Indicator Data'!AT60&lt;H$139,10,(H$140-'Indicator Data'!AT60)/(H$140-H$139)*10)),1))</f>
        <v>6.6</v>
      </c>
      <c r="I58" s="2">
        <f>IF('Indicator Data'!AS60="No data","x",ROUND(IF('Indicator Data'!AS60&gt;I$140,0,IF('Indicator Data'!AS60&lt;I$139,10,(I$140-'Indicator Data'!AS60)/(I$140-I$139)*10)),1))</f>
        <v>6.3</v>
      </c>
      <c r="J58" s="3">
        <f t="shared" si="2"/>
        <v>6.5</v>
      </c>
      <c r="K58" s="5">
        <f t="shared" si="3"/>
        <v>6.8</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8.6999999999999993</v>
      </c>
      <c r="N58" s="2">
        <f>IF('Indicator Data'!AW60="No data","x",ROUND(IF('Indicator Data'!AW60&gt;N$140,0,IF('Indicator Data'!AW60&lt;N$139,10,(N$140-'Indicator Data'!AW60)/(N$140-N$139)*10)),1))</f>
        <v>9.6</v>
      </c>
      <c r="O58" s="2">
        <f>IF('Indicator Data'!AX60="No data","x",ROUND(IF('Indicator Data'!AX60&gt;O$140,0,IF('Indicator Data'!AX60&lt;O$139,10,(O$140-'Indicator Data'!AX60)/(O$140-O$139)*10)),1))</f>
        <v>8.1999999999999993</v>
      </c>
      <c r="P58" s="3">
        <f t="shared" si="4"/>
        <v>9.1</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10</v>
      </c>
      <c r="U58" s="2">
        <f>IF('Indicator Data'!Y60="No data","x",ROUND(IF('Indicator Data'!Y60&gt;U$140,0,IF('Indicator Data'!Y60&lt;U$139,10,(U$140-'Indicator Data'!Y60)/(U$140-U$139)*10)),1))</f>
        <v>0.6</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5.8</v>
      </c>
      <c r="Y58" s="5">
        <f t="shared" si="7"/>
        <v>8.3000000000000007</v>
      </c>
      <c r="Z58" s="80"/>
    </row>
    <row r="59" spans="1:26" s="11" customFormat="1" x14ac:dyDescent="0.25">
      <c r="A59" s="11" t="s">
        <v>376</v>
      </c>
      <c r="B59" s="28" t="s">
        <v>12</v>
      </c>
      <c r="C59" s="28" t="s">
        <v>504</v>
      </c>
      <c r="D59" s="2">
        <f>IF('Indicator Data'!AR61="No data","x",ROUND(IF('Indicator Data'!AR61&gt;D$140,0,IF('Indicator Data'!AR61&lt;D$139,10,(D$140-'Indicator Data'!AR61)/(D$140-D$139)*10)),1))</f>
        <v>5.3</v>
      </c>
      <c r="E59" s="122">
        <f>('Indicator Data'!BE61+'Indicator Data'!BF61+'Indicator Data'!BG61)/'Indicator Data'!BD61*1000000</f>
        <v>0.14351734155502194</v>
      </c>
      <c r="F59" s="2">
        <f t="shared" si="0"/>
        <v>8.6</v>
      </c>
      <c r="G59" s="3">
        <f t="shared" si="1"/>
        <v>7</v>
      </c>
      <c r="H59" s="2">
        <f>IF('Indicator Data'!AT61="No data","x",ROUND(IF('Indicator Data'!AT61&gt;H$140,0,IF('Indicator Data'!AT61&lt;H$139,10,(H$140-'Indicator Data'!AT61)/(H$140-H$139)*10)),1))</f>
        <v>6.6</v>
      </c>
      <c r="I59" s="2">
        <f>IF('Indicator Data'!AS61="No data","x",ROUND(IF('Indicator Data'!AS61&gt;I$140,0,IF('Indicator Data'!AS61&lt;I$139,10,(I$140-'Indicator Data'!AS61)/(I$140-I$139)*10)),1))</f>
        <v>6.3</v>
      </c>
      <c r="J59" s="3">
        <f t="shared" si="2"/>
        <v>6.5</v>
      </c>
      <c r="K59" s="5">
        <f t="shared" si="3"/>
        <v>6.8</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9.4</v>
      </c>
      <c r="N59" s="2">
        <f>IF('Indicator Data'!AW61="No data","x",ROUND(IF('Indicator Data'!AW61&gt;N$140,0,IF('Indicator Data'!AW61&lt;N$139,10,(N$140-'Indicator Data'!AW61)/(N$140-N$139)*10)),1))</f>
        <v>9.6</v>
      </c>
      <c r="O59" s="2">
        <f>IF('Indicator Data'!AX61="No data","x",ROUND(IF('Indicator Data'!AX61&gt;O$140,0,IF('Indicator Data'!AX61&lt;O$139,10,(O$140-'Indicator Data'!AX61)/(O$140-O$139)*10)),1))</f>
        <v>8.1999999999999993</v>
      </c>
      <c r="P59" s="3">
        <f t="shared" si="4"/>
        <v>9.3000000000000007</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5.4</v>
      </c>
      <c r="S59" s="3">
        <f t="shared" si="5"/>
        <v>7.7</v>
      </c>
      <c r="T59" s="2">
        <f>IF('Indicator Data'!X61="No data","x",ROUND(IF('Indicator Data'!X61&gt;T$140,0,IF('Indicator Data'!X61&lt;T$139,10,(T$140-'Indicator Data'!X61)/(T$140-T$139)*10)),1))</f>
        <v>10</v>
      </c>
      <c r="U59" s="2">
        <f>IF('Indicator Data'!Y61="No data","x",ROUND(IF('Indicator Data'!Y61&gt;U$140,0,IF('Indicator Data'!Y61&lt;U$139,10,(U$140-'Indicator Data'!Y61)/(U$140-U$139)*10)),1))</f>
        <v>0.8</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5.9</v>
      </c>
      <c r="Y59" s="5">
        <f t="shared" si="7"/>
        <v>7.6</v>
      </c>
      <c r="Z59" s="80"/>
    </row>
    <row r="60" spans="1:26" s="11" customFormat="1" x14ac:dyDescent="0.25">
      <c r="A60" s="11" t="s">
        <v>380</v>
      </c>
      <c r="B60" s="28" t="s">
        <v>12</v>
      </c>
      <c r="C60" s="28" t="s">
        <v>508</v>
      </c>
      <c r="D60" s="2">
        <f>IF('Indicator Data'!AR62="No data","x",ROUND(IF('Indicator Data'!AR62&gt;D$140,0,IF('Indicator Data'!AR62&lt;D$139,10,(D$140-'Indicator Data'!AR62)/(D$140-D$139)*10)),1))</f>
        <v>5.3</v>
      </c>
      <c r="E60" s="122">
        <f>('Indicator Data'!BE62+'Indicator Data'!BF62+'Indicator Data'!BG62)/'Indicator Data'!BD62*1000000</f>
        <v>0.14351734155502194</v>
      </c>
      <c r="F60" s="2">
        <f t="shared" si="0"/>
        <v>8.6</v>
      </c>
      <c r="G60" s="3">
        <f t="shared" si="1"/>
        <v>7</v>
      </c>
      <c r="H60" s="2">
        <f>IF('Indicator Data'!AT62="No data","x",ROUND(IF('Indicator Data'!AT62&gt;H$140,0,IF('Indicator Data'!AT62&lt;H$139,10,(H$140-'Indicator Data'!AT62)/(H$140-H$139)*10)),1))</f>
        <v>6.6</v>
      </c>
      <c r="I60" s="2">
        <f>IF('Indicator Data'!AS62="No data","x",ROUND(IF('Indicator Data'!AS62&gt;I$140,0,IF('Indicator Data'!AS62&lt;I$139,10,(I$140-'Indicator Data'!AS62)/(I$140-I$139)*10)),1))</f>
        <v>6.3</v>
      </c>
      <c r="J60" s="3">
        <f t="shared" si="2"/>
        <v>6.5</v>
      </c>
      <c r="K60" s="5">
        <f t="shared" si="3"/>
        <v>6.8</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2.2999999999999998</v>
      </c>
      <c r="N60" s="2">
        <f>IF('Indicator Data'!AW62="No data","x",ROUND(IF('Indicator Data'!AW62&gt;N$140,0,IF('Indicator Data'!AW62&lt;N$139,10,(N$140-'Indicator Data'!AW62)/(N$140-N$139)*10)),1))</f>
        <v>9.6</v>
      </c>
      <c r="O60" s="2">
        <f>IF('Indicator Data'!AX62="No data","x",ROUND(IF('Indicator Data'!AX62&gt;O$140,0,IF('Indicator Data'!AX62&lt;O$139,10,(O$140-'Indicator Data'!AX62)/(O$140-O$139)*10)),1))</f>
        <v>8.1999999999999993</v>
      </c>
      <c r="P60" s="3">
        <f t="shared" si="4"/>
        <v>7.5</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0.6</v>
      </c>
      <c r="S60" s="3">
        <f t="shared" si="5"/>
        <v>4</v>
      </c>
      <c r="T60" s="2">
        <f>IF('Indicator Data'!X62="No data","x",ROUND(IF('Indicator Data'!X62&gt;T$140,0,IF('Indicator Data'!X62&lt;T$139,10,(T$140-'Indicator Data'!X62)/(T$140-T$139)*10)),1))</f>
        <v>10</v>
      </c>
      <c r="U60" s="2">
        <f>IF('Indicator Data'!Y62="No data","x",ROUND(IF('Indicator Data'!Y62&gt;U$140,0,IF('Indicator Data'!Y62&lt;U$139,10,(U$140-'Indicator Data'!Y62)/(U$140-U$139)*10)),1))</f>
        <v>0.4</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6.1</v>
      </c>
      <c r="Y60" s="5">
        <f t="shared" si="7"/>
        <v>5.9</v>
      </c>
      <c r="Z60" s="80"/>
    </row>
    <row r="61" spans="1:26" s="11" customFormat="1" x14ac:dyDescent="0.25">
      <c r="A61" s="11" t="s">
        <v>377</v>
      </c>
      <c r="B61" s="28" t="s">
        <v>12</v>
      </c>
      <c r="C61" s="28" t="s">
        <v>505</v>
      </c>
      <c r="D61" s="2">
        <f>IF('Indicator Data'!AR63="No data","x",ROUND(IF('Indicator Data'!AR63&gt;D$140,0,IF('Indicator Data'!AR63&lt;D$139,10,(D$140-'Indicator Data'!AR63)/(D$140-D$139)*10)),1))</f>
        <v>5.3</v>
      </c>
      <c r="E61" s="122">
        <f>('Indicator Data'!BE63+'Indicator Data'!BF63+'Indicator Data'!BG63)/'Indicator Data'!BD63*1000000</f>
        <v>0.14351734155502194</v>
      </c>
      <c r="F61" s="2">
        <f t="shared" si="0"/>
        <v>8.6</v>
      </c>
      <c r="G61" s="3">
        <f t="shared" si="1"/>
        <v>7</v>
      </c>
      <c r="H61" s="2">
        <f>IF('Indicator Data'!AT63="No data","x",ROUND(IF('Indicator Data'!AT63&gt;H$140,0,IF('Indicator Data'!AT63&lt;H$139,10,(H$140-'Indicator Data'!AT63)/(H$140-H$139)*10)),1))</f>
        <v>6.6</v>
      </c>
      <c r="I61" s="2">
        <f>IF('Indicator Data'!AS63="No data","x",ROUND(IF('Indicator Data'!AS63&gt;I$140,0,IF('Indicator Data'!AS63&lt;I$139,10,(I$140-'Indicator Data'!AS63)/(I$140-I$139)*10)),1))</f>
        <v>6.3</v>
      </c>
      <c r="J61" s="3">
        <f t="shared" si="2"/>
        <v>6.5</v>
      </c>
      <c r="K61" s="5">
        <f t="shared" si="3"/>
        <v>6.8</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8.6999999999999993</v>
      </c>
      <c r="N61" s="2">
        <f>IF('Indicator Data'!AW63="No data","x",ROUND(IF('Indicator Data'!AW63&gt;N$140,0,IF('Indicator Data'!AW63&lt;N$139,10,(N$140-'Indicator Data'!AW63)/(N$140-N$139)*10)),1))</f>
        <v>9.6</v>
      </c>
      <c r="O61" s="2">
        <f>IF('Indicator Data'!AX63="No data","x",ROUND(IF('Indicator Data'!AX63&gt;O$140,0,IF('Indicator Data'!AX63&lt;O$139,10,(O$140-'Indicator Data'!AX63)/(O$140-O$139)*10)),1))</f>
        <v>8.1999999999999993</v>
      </c>
      <c r="P61" s="3">
        <f t="shared" si="4"/>
        <v>9.1</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8.6999999999999993</v>
      </c>
      <c r="S61" s="3">
        <f t="shared" si="5"/>
        <v>9.4</v>
      </c>
      <c r="T61" s="2">
        <f>IF('Indicator Data'!X63="No data","x",ROUND(IF('Indicator Data'!X63&gt;T$140,0,IF('Indicator Data'!X63&lt;T$139,10,(T$140-'Indicator Data'!X63)/(T$140-T$139)*10)),1))</f>
        <v>10</v>
      </c>
      <c r="U61" s="2">
        <f>IF('Indicator Data'!Y63="No data","x",ROUND(IF('Indicator Data'!Y63&gt;U$140,0,IF('Indicator Data'!Y63&lt;U$139,10,(U$140-'Indicator Data'!Y63)/(U$140-U$139)*10)),1))</f>
        <v>0.2</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5.4</v>
      </c>
      <c r="Y61" s="5">
        <f t="shared" si="7"/>
        <v>8</v>
      </c>
      <c r="Z61" s="80"/>
    </row>
    <row r="62" spans="1:26" s="11" customFormat="1" x14ac:dyDescent="0.25">
      <c r="A62" s="11" t="s">
        <v>378</v>
      </c>
      <c r="B62" s="28" t="s">
        <v>12</v>
      </c>
      <c r="C62" s="28" t="s">
        <v>506</v>
      </c>
      <c r="D62" s="2">
        <f>IF('Indicator Data'!AR64="No data","x",ROUND(IF('Indicator Data'!AR64&gt;D$140,0,IF('Indicator Data'!AR64&lt;D$139,10,(D$140-'Indicator Data'!AR64)/(D$140-D$139)*10)),1))</f>
        <v>5.3</v>
      </c>
      <c r="E62" s="122">
        <f>('Indicator Data'!BE64+'Indicator Data'!BF64+'Indicator Data'!BG64)/'Indicator Data'!BD64*1000000</f>
        <v>0.14351734155502194</v>
      </c>
      <c r="F62" s="2">
        <f t="shared" si="0"/>
        <v>8.6</v>
      </c>
      <c r="G62" s="3">
        <f t="shared" si="1"/>
        <v>7</v>
      </c>
      <c r="H62" s="2">
        <f>IF('Indicator Data'!AT64="No data","x",ROUND(IF('Indicator Data'!AT64&gt;H$140,0,IF('Indicator Data'!AT64&lt;H$139,10,(H$140-'Indicator Data'!AT64)/(H$140-H$139)*10)),1))</f>
        <v>6.6</v>
      </c>
      <c r="I62" s="2">
        <f>IF('Indicator Data'!AS64="No data","x",ROUND(IF('Indicator Data'!AS64&gt;I$140,0,IF('Indicator Data'!AS64&lt;I$139,10,(I$140-'Indicator Data'!AS64)/(I$140-I$139)*10)),1))</f>
        <v>6.3</v>
      </c>
      <c r="J62" s="3">
        <f t="shared" si="2"/>
        <v>6.5</v>
      </c>
      <c r="K62" s="5">
        <f t="shared" si="3"/>
        <v>6.8</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8.9</v>
      </c>
      <c r="N62" s="2">
        <f>IF('Indicator Data'!AW64="No data","x",ROUND(IF('Indicator Data'!AW64&gt;N$140,0,IF('Indicator Data'!AW64&lt;N$139,10,(N$140-'Indicator Data'!AW64)/(N$140-N$139)*10)),1))</f>
        <v>9.6</v>
      </c>
      <c r="O62" s="2">
        <f>IF('Indicator Data'!AX64="No data","x",ROUND(IF('Indicator Data'!AX64&gt;O$140,0,IF('Indicator Data'!AX64&lt;O$139,10,(O$140-'Indicator Data'!AX64)/(O$140-O$139)*10)),1))</f>
        <v>8.1999999999999993</v>
      </c>
      <c r="P62" s="3">
        <f t="shared" si="4"/>
        <v>9.1999999999999993</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5.4</v>
      </c>
      <c r="S62" s="3">
        <f t="shared" si="5"/>
        <v>7.7</v>
      </c>
      <c r="T62" s="2">
        <f>IF('Indicator Data'!X64="No data","x",ROUND(IF('Indicator Data'!X64&gt;T$140,0,IF('Indicator Data'!X64&lt;T$139,10,(T$140-'Indicator Data'!X64)/(T$140-T$139)*10)),1))</f>
        <v>10</v>
      </c>
      <c r="U62" s="2">
        <f>IF('Indicator Data'!Y64="No data","x",ROUND(IF('Indicator Data'!Y64&gt;U$140,0,IF('Indicator Data'!Y64&lt;U$139,10,(U$140-'Indicator Data'!Y64)/(U$140-U$139)*10)),1))</f>
        <v>0</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v>
      </c>
      <c r="Y62" s="5">
        <f t="shared" si="7"/>
        <v>7.3</v>
      </c>
      <c r="Z62" s="80"/>
    </row>
    <row r="63" spans="1:26" s="11" customFormat="1" x14ac:dyDescent="0.25">
      <c r="A63" s="11" t="s">
        <v>379</v>
      </c>
      <c r="B63" s="28" t="s">
        <v>12</v>
      </c>
      <c r="C63" s="28" t="s">
        <v>507</v>
      </c>
      <c r="D63" s="2">
        <f>IF('Indicator Data'!AR65="No data","x",ROUND(IF('Indicator Data'!AR65&gt;D$140,0,IF('Indicator Data'!AR65&lt;D$139,10,(D$140-'Indicator Data'!AR65)/(D$140-D$139)*10)),1))</f>
        <v>5.3</v>
      </c>
      <c r="E63" s="122">
        <f>('Indicator Data'!BE65+'Indicator Data'!BF65+'Indicator Data'!BG65)/'Indicator Data'!BD65*1000000</f>
        <v>0.14351734155502194</v>
      </c>
      <c r="F63" s="2">
        <f t="shared" si="0"/>
        <v>8.6</v>
      </c>
      <c r="G63" s="3">
        <f t="shared" si="1"/>
        <v>7</v>
      </c>
      <c r="H63" s="2">
        <f>IF('Indicator Data'!AT65="No data","x",ROUND(IF('Indicator Data'!AT65&gt;H$140,0,IF('Indicator Data'!AT65&lt;H$139,10,(H$140-'Indicator Data'!AT65)/(H$140-H$139)*10)),1))</f>
        <v>6.6</v>
      </c>
      <c r="I63" s="2">
        <f>IF('Indicator Data'!AS65="No data","x",ROUND(IF('Indicator Data'!AS65&gt;I$140,0,IF('Indicator Data'!AS65&lt;I$139,10,(I$140-'Indicator Data'!AS65)/(I$140-I$139)*10)),1))</f>
        <v>6.3</v>
      </c>
      <c r="J63" s="3">
        <f t="shared" si="2"/>
        <v>6.5</v>
      </c>
      <c r="K63" s="5">
        <f t="shared" si="3"/>
        <v>6.8</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9.1</v>
      </c>
      <c r="N63" s="2">
        <f>IF('Indicator Data'!AW65="No data","x",ROUND(IF('Indicator Data'!AW65&gt;N$140,0,IF('Indicator Data'!AW65&lt;N$139,10,(N$140-'Indicator Data'!AW65)/(N$140-N$139)*10)),1))</f>
        <v>9.6</v>
      </c>
      <c r="O63" s="2">
        <f>IF('Indicator Data'!AX65="No data","x",ROUND(IF('Indicator Data'!AX65&gt;O$140,0,IF('Indicator Data'!AX65&lt;O$139,10,(O$140-'Indicator Data'!AX65)/(O$140-O$139)*10)),1))</f>
        <v>8.1999999999999993</v>
      </c>
      <c r="P63" s="3">
        <f t="shared" si="4"/>
        <v>9.1999999999999993</v>
      </c>
      <c r="Q63" s="2">
        <f>IF('Indicator Data'!AY65="No data","x",ROUND(IF('Indicator Data'!AY65&gt;Q$140,0,IF('Indicator Data'!AY65&lt;Q$139,10,(Q$140-'Indicator Data'!AY65)/(Q$140-Q$139)*10)),1))</f>
        <v>9.9</v>
      </c>
      <c r="R63" s="2">
        <f>IF('Indicator Data'!AZ65="No data","x",ROUND(IF('Indicator Data'!AZ65&gt;R$140,0,IF('Indicator Data'!AZ65&lt;R$139,10,(R$140-'Indicator Data'!AZ65)/(R$140-R$139)*10)),1))</f>
        <v>6.5</v>
      </c>
      <c r="S63" s="3">
        <f t="shared" si="5"/>
        <v>8.1999999999999993</v>
      </c>
      <c r="T63" s="2">
        <f>IF('Indicator Data'!X65="No data","x",ROUND(IF('Indicator Data'!X65&gt;T$140,0,IF('Indicator Data'!X65&lt;T$139,10,(T$140-'Indicator Data'!X65)/(T$140-T$139)*10)),1))</f>
        <v>10</v>
      </c>
      <c r="U63" s="2">
        <f>IF('Indicator Data'!Y65="No data","x",ROUND(IF('Indicator Data'!Y65&gt;U$140,0,IF('Indicator Data'!Y65&lt;U$139,10,(U$140-'Indicator Data'!Y65)/(U$140-U$139)*10)),1))</f>
        <v>0.3</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5.4</v>
      </c>
      <c r="Y63" s="5">
        <f t="shared" si="7"/>
        <v>7.6</v>
      </c>
      <c r="Z63" s="80"/>
    </row>
    <row r="64" spans="1:26" s="11" customFormat="1" x14ac:dyDescent="0.25">
      <c r="A64" s="11" t="s">
        <v>381</v>
      </c>
      <c r="B64" s="28" t="s">
        <v>14</v>
      </c>
      <c r="C64" s="28" t="s">
        <v>509</v>
      </c>
      <c r="D64" s="2">
        <f>IF('Indicator Data'!AR66="No data","x",ROUND(IF('Indicator Data'!AR66&gt;D$140,0,IF('Indicator Data'!AR66&lt;D$139,10,(D$140-'Indicator Data'!AR66)/(D$140-D$139)*10)),1))</f>
        <v>2.8</v>
      </c>
      <c r="E64" s="122">
        <f>('Indicator Data'!BE66+'Indicator Data'!BF66+'Indicator Data'!BG66)/'Indicator Data'!BD66*1000000</f>
        <v>1.8969984458694449E-2</v>
      </c>
      <c r="F64" s="2">
        <f t="shared" si="0"/>
        <v>9.8000000000000007</v>
      </c>
      <c r="G64" s="3">
        <f t="shared" si="1"/>
        <v>6.3</v>
      </c>
      <c r="H64" s="2">
        <f>IF('Indicator Data'!AT66="No data","x",ROUND(IF('Indicator Data'!AT66&gt;H$140,0,IF('Indicator Data'!AT66&lt;H$139,10,(H$140-'Indicator Data'!AT66)/(H$140-H$139)*10)),1))</f>
        <v>7.3</v>
      </c>
      <c r="I64" s="2">
        <f>IF('Indicator Data'!AS66="No data","x",ROUND(IF('Indicator Data'!AS66&gt;I$140,0,IF('Indicator Data'!AS66&lt;I$139,10,(I$140-'Indicator Data'!AS66)/(I$140-I$139)*10)),1))</f>
        <v>6.9</v>
      </c>
      <c r="J64" s="3">
        <f t="shared" si="2"/>
        <v>7.1</v>
      </c>
      <c r="K64" s="5">
        <f t="shared" si="3"/>
        <v>6.7</v>
      </c>
      <c r="L64" s="2">
        <f>IF('Indicator Data'!AV66="No data","x",ROUND(IF('Indicator Data'!AV66^2&gt;L$140,0,IF('Indicator Data'!AV66^2&lt;L$139,10,(L$140-'Indicator Data'!AV66^2)/(L$140-L$139)*10)),1))</f>
        <v>1.5</v>
      </c>
      <c r="M64" s="2">
        <f>IF(OR('Indicator Data'!AU66=0,'Indicator Data'!AU66="No data"),"x",ROUND(IF('Indicator Data'!AU66&gt;M$140,0,IF('Indicator Data'!AU66&lt;M$139,10,(M$140-'Indicator Data'!AU66)/(M$140-M$139)*10)),1))</f>
        <v>2</v>
      </c>
      <c r="N64" s="2">
        <f>IF('Indicator Data'!AW66="No data","x",ROUND(IF('Indicator Data'!AW66&gt;N$140,0,IF('Indicator Data'!AW66&lt;N$139,10,(N$140-'Indicator Data'!AW66)/(N$140-N$139)*10)),1))</f>
        <v>7.4</v>
      </c>
      <c r="O64" s="2">
        <f>IF('Indicator Data'!AX66="No data","x",ROUND(IF('Indicator Data'!AX66&gt;O$140,0,IF('Indicator Data'!AX66&lt;O$139,10,(O$140-'Indicator Data'!AX66)/(O$140-O$139)*10)),1))</f>
        <v>6.4</v>
      </c>
      <c r="P64" s="3">
        <f t="shared" si="4"/>
        <v>4.3</v>
      </c>
      <c r="Q64" s="2">
        <f>IF('Indicator Data'!AY66="No data","x",ROUND(IF('Indicator Data'!AY66&gt;Q$140,0,IF('Indicator Data'!AY66&lt;Q$139,10,(Q$140-'Indicator Data'!AY66)/(Q$140-Q$139)*10)),1))</f>
        <v>5.2</v>
      </c>
      <c r="R64" s="2">
        <f>IF('Indicator Data'!AZ66="No data","x",ROUND(IF('Indicator Data'!AZ66&gt;R$140,0,IF('Indicator Data'!AZ66&lt;R$139,10,(R$140-'Indicator Data'!AZ66)/(R$140-R$139)*10)),1))</f>
        <v>3.3</v>
      </c>
      <c r="S64" s="3">
        <f t="shared" si="5"/>
        <v>4.3</v>
      </c>
      <c r="T64" s="2">
        <f>IF('Indicator Data'!X66="No data","x",ROUND(IF('Indicator Data'!X66&gt;T$140,0,IF('Indicator Data'!X66&lt;T$139,10,(T$140-'Indicator Data'!X66)/(T$140-T$139)*10)),1))</f>
        <v>9</v>
      </c>
      <c r="U64" s="2">
        <f>IF('Indicator Data'!Y66="No data","x",ROUND(IF('Indicator Data'!Y66&gt;U$140,0,IF('Indicator Data'!Y66&lt;U$139,10,(U$140-'Indicator Data'!Y66)/(U$140-U$139)*10)),1))</f>
        <v>1.5</v>
      </c>
      <c r="V64" s="2">
        <f>IF('Indicator Data'!Z66="No data","x",ROUND(IF('Indicator Data'!Z66&gt;V$140,0,IF('Indicator Data'!Z66&lt;V$139,10,(V$140-'Indicator Data'!Z66)/(V$140-V$139)*10)),1))</f>
        <v>5.2</v>
      </c>
      <c r="W64" s="2">
        <f>IF('Indicator Data'!AE66="No data","x",ROUND(IF('Indicator Data'!AE66&gt;W$140,0,IF('Indicator Data'!AE66&lt;W$139,10,(W$140-'Indicator Data'!AE66)/(W$140-W$139)*10)),1))</f>
        <v>9.4</v>
      </c>
      <c r="X64" s="3">
        <f t="shared" si="6"/>
        <v>6.3</v>
      </c>
      <c r="Y64" s="5">
        <f t="shared" si="7"/>
        <v>5</v>
      </c>
      <c r="Z64" s="80"/>
    </row>
    <row r="65" spans="1:26" s="11" customFormat="1" x14ac:dyDescent="0.25">
      <c r="A65" s="11" t="s">
        <v>382</v>
      </c>
      <c r="B65" s="28" t="s">
        <v>14</v>
      </c>
      <c r="C65" s="28" t="s">
        <v>510</v>
      </c>
      <c r="D65" s="2">
        <f>IF('Indicator Data'!AR67="No data","x",ROUND(IF('Indicator Data'!AR67&gt;D$140,0,IF('Indicator Data'!AR67&lt;D$139,10,(D$140-'Indicator Data'!AR67)/(D$140-D$139)*10)),1))</f>
        <v>2.8</v>
      </c>
      <c r="E65" s="122">
        <f>('Indicator Data'!BE67+'Indicator Data'!BF67+'Indicator Data'!BG67)/'Indicator Data'!BD67*1000000</f>
        <v>1.8969984458694449E-2</v>
      </c>
      <c r="F65" s="2">
        <f t="shared" si="0"/>
        <v>9.8000000000000007</v>
      </c>
      <c r="G65" s="3">
        <f t="shared" si="1"/>
        <v>6.3</v>
      </c>
      <c r="H65" s="2">
        <f>IF('Indicator Data'!AT67="No data","x",ROUND(IF('Indicator Data'!AT67&gt;H$140,0,IF('Indicator Data'!AT67&lt;H$139,10,(H$140-'Indicator Data'!AT67)/(H$140-H$139)*10)),1))</f>
        <v>7.3</v>
      </c>
      <c r="I65" s="2">
        <f>IF('Indicator Data'!AS67="No data","x",ROUND(IF('Indicator Data'!AS67&gt;I$140,0,IF('Indicator Data'!AS67&lt;I$139,10,(I$140-'Indicator Data'!AS67)/(I$140-I$139)*10)),1))</f>
        <v>6.9</v>
      </c>
      <c r="J65" s="3">
        <f t="shared" si="2"/>
        <v>7.1</v>
      </c>
      <c r="K65" s="5">
        <f t="shared" si="3"/>
        <v>6.7</v>
      </c>
      <c r="L65" s="2">
        <f>IF('Indicator Data'!AV67="No data","x",ROUND(IF('Indicator Data'!AV67^2&gt;L$140,0,IF('Indicator Data'!AV67^2&lt;L$139,10,(L$140-'Indicator Data'!AV67^2)/(L$140-L$139)*10)),1))</f>
        <v>7</v>
      </c>
      <c r="M65" s="2">
        <f>IF(OR('Indicator Data'!AU67=0,'Indicator Data'!AU67="No data"),"x",ROUND(IF('Indicator Data'!AU67&gt;M$140,0,IF('Indicator Data'!AU67&lt;M$139,10,(M$140-'Indicator Data'!AU67)/(M$140-M$139)*10)),1))</f>
        <v>6.7</v>
      </c>
      <c r="N65" s="2">
        <f>IF('Indicator Data'!AW67="No data","x",ROUND(IF('Indicator Data'!AW67&gt;N$140,0,IF('Indicator Data'!AW67&lt;N$139,10,(N$140-'Indicator Data'!AW67)/(N$140-N$139)*10)),1))</f>
        <v>7.4</v>
      </c>
      <c r="O65" s="2">
        <f>IF('Indicator Data'!AX67="No data","x",ROUND(IF('Indicator Data'!AX67&gt;O$140,0,IF('Indicator Data'!AX67&lt;O$139,10,(O$140-'Indicator Data'!AX67)/(O$140-O$139)*10)),1))</f>
        <v>6.4</v>
      </c>
      <c r="P65" s="3">
        <f t="shared" si="4"/>
        <v>6.9</v>
      </c>
      <c r="Q65" s="2">
        <f>IF('Indicator Data'!AY67="No data","x",ROUND(IF('Indicator Data'!AY67&gt;Q$140,0,IF('Indicator Data'!AY67&lt;Q$139,10,(Q$140-'Indicator Data'!AY67)/(Q$140-Q$139)*10)),1))</f>
        <v>6.8</v>
      </c>
      <c r="R65" s="2">
        <f>IF('Indicator Data'!AZ67="No data","x",ROUND(IF('Indicator Data'!AZ67&gt;R$140,0,IF('Indicator Data'!AZ67&lt;R$139,10,(R$140-'Indicator Data'!AZ67)/(R$140-R$139)*10)),1))</f>
        <v>9.1999999999999993</v>
      </c>
      <c r="S65" s="3">
        <f t="shared" si="5"/>
        <v>8</v>
      </c>
      <c r="T65" s="2">
        <f>IF('Indicator Data'!X67="No data","x",ROUND(IF('Indicator Data'!X67&gt;T$140,0,IF('Indicator Data'!X67&lt;T$139,10,(T$140-'Indicator Data'!X67)/(T$140-T$139)*10)),1))</f>
        <v>9</v>
      </c>
      <c r="U65" s="2">
        <f>IF('Indicator Data'!Y67="No data","x",ROUND(IF('Indicator Data'!Y67&gt;U$140,0,IF('Indicator Data'!Y67&lt;U$139,10,(U$140-'Indicator Data'!Y67)/(U$140-U$139)*10)),1))</f>
        <v>3</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9.4</v>
      </c>
      <c r="X65" s="3">
        <f t="shared" si="6"/>
        <v>7.5</v>
      </c>
      <c r="Y65" s="5">
        <f t="shared" si="7"/>
        <v>7.5</v>
      </c>
      <c r="Z65" s="80"/>
    </row>
    <row r="66" spans="1:26" s="11" customFormat="1" x14ac:dyDescent="0.25">
      <c r="A66" s="11" t="s">
        <v>383</v>
      </c>
      <c r="B66" s="28" t="s">
        <v>14</v>
      </c>
      <c r="C66" s="28" t="s">
        <v>511</v>
      </c>
      <c r="D66" s="2">
        <f>IF('Indicator Data'!AR68="No data","x",ROUND(IF('Indicator Data'!AR68&gt;D$140,0,IF('Indicator Data'!AR68&lt;D$139,10,(D$140-'Indicator Data'!AR68)/(D$140-D$139)*10)),1))</f>
        <v>2.8</v>
      </c>
      <c r="E66" s="122">
        <f>('Indicator Data'!BE68+'Indicator Data'!BF68+'Indicator Data'!BG68)/'Indicator Data'!BD68*1000000</f>
        <v>1.8969984458694449E-2</v>
      </c>
      <c r="F66" s="2">
        <f t="shared" si="0"/>
        <v>9.8000000000000007</v>
      </c>
      <c r="G66" s="3">
        <f t="shared" si="1"/>
        <v>6.3</v>
      </c>
      <c r="H66" s="2">
        <f>IF('Indicator Data'!AT68="No data","x",ROUND(IF('Indicator Data'!AT68&gt;H$140,0,IF('Indicator Data'!AT68&lt;H$139,10,(H$140-'Indicator Data'!AT68)/(H$140-H$139)*10)),1))</f>
        <v>7.3</v>
      </c>
      <c r="I66" s="2">
        <f>IF('Indicator Data'!AS68="No data","x",ROUND(IF('Indicator Data'!AS68&gt;I$140,0,IF('Indicator Data'!AS68&lt;I$139,10,(I$140-'Indicator Data'!AS68)/(I$140-I$139)*10)),1))</f>
        <v>6.9</v>
      </c>
      <c r="J66" s="3">
        <f t="shared" si="2"/>
        <v>7.1</v>
      </c>
      <c r="K66" s="5">
        <f t="shared" si="3"/>
        <v>6.7</v>
      </c>
      <c r="L66" s="2">
        <f>IF('Indicator Data'!AV68="No data","x",ROUND(IF('Indicator Data'!AV68^2&gt;L$140,0,IF('Indicator Data'!AV68^2&lt;L$139,10,(L$140-'Indicator Data'!AV68^2)/(L$140-L$139)*10)),1))</f>
        <v>2.8</v>
      </c>
      <c r="M66" s="2">
        <f>IF(OR('Indicator Data'!AU68=0,'Indicator Data'!AU68="No data"),"x",ROUND(IF('Indicator Data'!AU68&gt;M$140,0,IF('Indicator Data'!AU68&lt;M$139,10,(M$140-'Indicator Data'!AU68)/(M$140-M$139)*10)),1))</f>
        <v>2.5</v>
      </c>
      <c r="N66" s="2">
        <f>IF('Indicator Data'!AW68="No data","x",ROUND(IF('Indicator Data'!AW68&gt;N$140,0,IF('Indicator Data'!AW68&lt;N$139,10,(N$140-'Indicator Data'!AW68)/(N$140-N$139)*10)),1))</f>
        <v>7.4</v>
      </c>
      <c r="O66" s="2">
        <f>IF('Indicator Data'!AX68="No data","x",ROUND(IF('Indicator Data'!AX68&gt;O$140,0,IF('Indicator Data'!AX68&lt;O$139,10,(O$140-'Indicator Data'!AX68)/(O$140-O$139)*10)),1))</f>
        <v>6.4</v>
      </c>
      <c r="P66" s="3">
        <f t="shared" si="4"/>
        <v>4.8</v>
      </c>
      <c r="Q66" s="2">
        <f>IF('Indicator Data'!AY68="No data","x",ROUND(IF('Indicator Data'!AY68&gt;Q$140,0,IF('Indicator Data'!AY68&lt;Q$139,10,(Q$140-'Indicator Data'!AY68)/(Q$140-Q$139)*10)),1))</f>
        <v>6</v>
      </c>
      <c r="R66" s="2">
        <f>IF('Indicator Data'!AZ68="No data","x",ROUND(IF('Indicator Data'!AZ68&gt;R$140,0,IF('Indicator Data'!AZ68&lt;R$139,10,(R$140-'Indicator Data'!AZ68)/(R$140-R$139)*10)),1))</f>
        <v>3.9</v>
      </c>
      <c r="S66" s="3">
        <f t="shared" si="5"/>
        <v>5</v>
      </c>
      <c r="T66" s="2">
        <f>IF('Indicator Data'!X68="No data","x",ROUND(IF('Indicator Data'!X68&gt;T$140,0,IF('Indicator Data'!X68&lt;T$139,10,(T$140-'Indicator Data'!X68)/(T$140-T$139)*10)),1))</f>
        <v>9</v>
      </c>
      <c r="U66" s="2">
        <f>IF('Indicator Data'!Y68="No data","x",ROUND(IF('Indicator Data'!Y68&gt;U$140,0,IF('Indicator Data'!Y68&lt;U$139,10,(U$140-'Indicator Data'!Y68)/(U$140-U$139)*10)),1))</f>
        <v>2.9</v>
      </c>
      <c r="V66" s="2">
        <f>IF('Indicator Data'!Z68="No data","x",ROUND(IF('Indicator Data'!Z68&gt;V$140,0,IF('Indicator Data'!Z68&lt;V$139,10,(V$140-'Indicator Data'!Z68)/(V$140-V$139)*10)),1))</f>
        <v>9.1</v>
      </c>
      <c r="W66" s="2">
        <f>IF('Indicator Data'!AE68="No data","x",ROUND(IF('Indicator Data'!AE68&gt;W$140,0,IF('Indicator Data'!AE68&lt;W$139,10,(W$140-'Indicator Data'!AE68)/(W$140-W$139)*10)),1))</f>
        <v>9.4</v>
      </c>
      <c r="X66" s="3">
        <f t="shared" si="6"/>
        <v>7.6</v>
      </c>
      <c r="Y66" s="5">
        <f t="shared" si="7"/>
        <v>5.8</v>
      </c>
      <c r="Z66" s="80"/>
    </row>
    <row r="67" spans="1:26" s="11" customFormat="1" x14ac:dyDescent="0.25">
      <c r="A67" s="11" t="s">
        <v>384</v>
      </c>
      <c r="B67" s="28" t="s">
        <v>14</v>
      </c>
      <c r="C67" s="28" t="s">
        <v>512</v>
      </c>
      <c r="D67" s="2">
        <f>IF('Indicator Data'!AR69="No data","x",ROUND(IF('Indicator Data'!AR69&gt;D$140,0,IF('Indicator Data'!AR69&lt;D$139,10,(D$140-'Indicator Data'!AR69)/(D$140-D$139)*10)),1))</f>
        <v>2.8</v>
      </c>
      <c r="E67" s="122">
        <f>('Indicator Data'!BE69+'Indicator Data'!BF69+'Indicator Data'!BG69)/'Indicator Data'!BD69*1000000</f>
        <v>1.8969984458694449E-2</v>
      </c>
      <c r="F67" s="2">
        <f t="shared" si="0"/>
        <v>9.8000000000000007</v>
      </c>
      <c r="G67" s="3">
        <f t="shared" si="1"/>
        <v>6.3</v>
      </c>
      <c r="H67" s="2">
        <f>IF('Indicator Data'!AT69="No data","x",ROUND(IF('Indicator Data'!AT69&gt;H$140,0,IF('Indicator Data'!AT69&lt;H$139,10,(H$140-'Indicator Data'!AT69)/(H$140-H$139)*10)),1))</f>
        <v>7.3</v>
      </c>
      <c r="I67" s="2">
        <f>IF('Indicator Data'!AS69="No data","x",ROUND(IF('Indicator Data'!AS69&gt;I$140,0,IF('Indicator Data'!AS69&lt;I$139,10,(I$140-'Indicator Data'!AS69)/(I$140-I$139)*10)),1))</f>
        <v>6.9</v>
      </c>
      <c r="J67" s="3">
        <f t="shared" si="2"/>
        <v>7.1</v>
      </c>
      <c r="K67" s="5">
        <f t="shared" si="3"/>
        <v>6.7</v>
      </c>
      <c r="L67" s="2">
        <f>IF('Indicator Data'!AV69="No data","x",ROUND(IF('Indicator Data'!AV69^2&gt;L$140,0,IF('Indicator Data'!AV69^2&lt;L$139,10,(L$140-'Indicator Data'!AV69^2)/(L$140-L$139)*10)),1))</f>
        <v>1.8</v>
      </c>
      <c r="M67" s="2">
        <f>IF(OR('Indicator Data'!AU69=0,'Indicator Data'!AU69="No data"),"x",ROUND(IF('Indicator Data'!AU69&gt;M$140,0,IF('Indicator Data'!AU69&lt;M$139,10,(M$140-'Indicator Data'!AU69)/(M$140-M$139)*10)),1))</f>
        <v>2.9</v>
      </c>
      <c r="N67" s="2">
        <f>IF('Indicator Data'!AW69="No data","x",ROUND(IF('Indicator Data'!AW69&gt;N$140,0,IF('Indicator Data'!AW69&lt;N$139,10,(N$140-'Indicator Data'!AW69)/(N$140-N$139)*10)),1))</f>
        <v>7.4</v>
      </c>
      <c r="O67" s="2">
        <f>IF('Indicator Data'!AX69="No data","x",ROUND(IF('Indicator Data'!AX69&gt;O$140,0,IF('Indicator Data'!AX69&lt;O$139,10,(O$140-'Indicator Data'!AX69)/(O$140-O$139)*10)),1))</f>
        <v>6.4</v>
      </c>
      <c r="P67" s="3">
        <f t="shared" si="4"/>
        <v>4.5999999999999996</v>
      </c>
      <c r="Q67" s="2">
        <f>IF('Indicator Data'!AY69="No data","x",ROUND(IF('Indicator Data'!AY69&gt;Q$140,0,IF('Indicator Data'!AY69&lt;Q$139,10,(Q$140-'Indicator Data'!AY69)/(Q$140-Q$139)*10)),1))</f>
        <v>4.8</v>
      </c>
      <c r="R67" s="2">
        <f>IF('Indicator Data'!AZ69="No data","x",ROUND(IF('Indicator Data'!AZ69&gt;R$140,0,IF('Indicator Data'!AZ69&lt;R$139,10,(R$140-'Indicator Data'!AZ69)/(R$140-R$139)*10)),1))</f>
        <v>3.1</v>
      </c>
      <c r="S67" s="3">
        <f t="shared" si="5"/>
        <v>4</v>
      </c>
      <c r="T67" s="2">
        <f>IF('Indicator Data'!X69="No data","x",ROUND(IF('Indicator Data'!X69&gt;T$140,0,IF('Indicator Data'!X69&lt;T$139,10,(T$140-'Indicator Data'!X69)/(T$140-T$139)*10)),1))</f>
        <v>9</v>
      </c>
      <c r="U67" s="2">
        <f>IF('Indicator Data'!Y69="No data","x",ROUND(IF('Indicator Data'!Y69&gt;U$140,0,IF('Indicator Data'!Y69&lt;U$139,10,(U$140-'Indicator Data'!Y69)/(U$140-U$139)*10)),1))</f>
        <v>1.3</v>
      </c>
      <c r="V67" s="2">
        <f>IF('Indicator Data'!Z69="No data","x",ROUND(IF('Indicator Data'!Z69&gt;V$140,0,IF('Indicator Data'!Z69&lt;V$139,10,(V$140-'Indicator Data'!Z69)/(V$140-V$139)*10)),1))</f>
        <v>4.7</v>
      </c>
      <c r="W67" s="2">
        <f>IF('Indicator Data'!AE69="No data","x",ROUND(IF('Indicator Data'!AE69&gt;W$140,0,IF('Indicator Data'!AE69&lt;W$139,10,(W$140-'Indicator Data'!AE69)/(W$140-W$139)*10)),1))</f>
        <v>9.4</v>
      </c>
      <c r="X67" s="3">
        <f t="shared" si="6"/>
        <v>6.1</v>
      </c>
      <c r="Y67" s="5">
        <f t="shared" si="7"/>
        <v>4.9000000000000004</v>
      </c>
      <c r="Z67" s="80"/>
    </row>
    <row r="68" spans="1:26" s="11" customFormat="1" x14ac:dyDescent="0.25">
      <c r="A68" s="11" t="s">
        <v>385</v>
      </c>
      <c r="B68" s="28" t="s">
        <v>14</v>
      </c>
      <c r="C68" s="28" t="s">
        <v>513</v>
      </c>
      <c r="D68" s="2">
        <f>IF('Indicator Data'!AR70="No data","x",ROUND(IF('Indicator Data'!AR70&gt;D$140,0,IF('Indicator Data'!AR70&lt;D$139,10,(D$140-'Indicator Data'!AR70)/(D$140-D$139)*10)),1))</f>
        <v>2.8</v>
      </c>
      <c r="E68" s="122">
        <f>('Indicator Data'!BE70+'Indicator Data'!BF70+'Indicator Data'!BG70)/'Indicator Data'!BD70*1000000</f>
        <v>1.8969984458694449E-2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7.3</v>
      </c>
      <c r="I68" s="2">
        <f>IF('Indicator Data'!AS70="No data","x",ROUND(IF('Indicator Data'!AS70&gt;I$140,0,IF('Indicator Data'!AS70&lt;I$139,10,(I$140-'Indicator Data'!AS70)/(I$140-I$139)*10)),1))</f>
        <v>6.9</v>
      </c>
      <c r="J68" s="3">
        <f t="shared" ref="J68:J119" si="10">IF(AND(H68="x",I68="x"),"x",ROUND(AVERAGE(H68,I68),1))</f>
        <v>7.1</v>
      </c>
      <c r="K68" s="5">
        <f t="shared" ref="K68:K119" si="11">ROUND(AVERAGE(G68,J68),1)</f>
        <v>6.7</v>
      </c>
      <c r="L68" s="2">
        <f>IF('Indicator Data'!AV70="No data","x",ROUND(IF('Indicator Data'!AV70^2&gt;L$140,0,IF('Indicator Data'!AV70^2&lt;L$139,10,(L$140-'Indicator Data'!AV70^2)/(L$140-L$139)*10)),1))</f>
        <v>10</v>
      </c>
      <c r="M68" s="2">
        <f>IF(OR('Indicator Data'!AU70=0,'Indicator Data'!AU70="No data"),"x",ROUND(IF('Indicator Data'!AU70&gt;M$140,0,IF('Indicator Data'!AU70&lt;M$139,10,(M$140-'Indicator Data'!AU70)/(M$140-M$139)*10)),1))</f>
        <v>7.1</v>
      </c>
      <c r="N68" s="2">
        <f>IF('Indicator Data'!AW70="No data","x",ROUND(IF('Indicator Data'!AW70&gt;N$140,0,IF('Indicator Data'!AW70&lt;N$139,10,(N$140-'Indicator Data'!AW70)/(N$140-N$139)*10)),1))</f>
        <v>7.4</v>
      </c>
      <c r="O68" s="2">
        <f>IF('Indicator Data'!AX70="No data","x",ROUND(IF('Indicator Data'!AX70&gt;O$140,0,IF('Indicator Data'!AX70&lt;O$139,10,(O$140-'Indicator Data'!AX70)/(O$140-O$139)*10)),1))</f>
        <v>6.4</v>
      </c>
      <c r="P68" s="3">
        <f t="shared" ref="P68:P119" si="12">IF(AND(L68="x",M68="x",N68="x",O68="x"),"x",ROUND(AVERAGE(L68,M68,N68,O68),1))</f>
        <v>7.7</v>
      </c>
      <c r="Q68" s="2">
        <f>IF('Indicator Data'!AY70="No data","x",ROUND(IF('Indicator Data'!AY70&gt;Q$140,0,IF('Indicator Data'!AY70&lt;Q$139,10,(Q$140-'Indicator Data'!AY70)/(Q$140-Q$139)*10)),1))</f>
        <v>6.9</v>
      </c>
      <c r="R68" s="2">
        <f>IF('Indicator Data'!AZ70="No data","x",ROUND(IF('Indicator Data'!AZ70&gt;R$140,0,IF('Indicator Data'!AZ70&lt;R$139,10,(R$140-'Indicator Data'!AZ70)/(R$140-R$139)*10)),1))</f>
        <v>8</v>
      </c>
      <c r="S68" s="3">
        <f t="shared" ref="S68:S119" si="13">IF(AND(Q68="x",R68="x"),"x",ROUND(AVERAGE(R68,Q68),1))</f>
        <v>7.5</v>
      </c>
      <c r="T68" s="2">
        <f>IF('Indicator Data'!X70="No data","x",ROUND(IF('Indicator Data'!X70&gt;T$140,0,IF('Indicator Data'!X70&lt;T$139,10,(T$140-'Indicator Data'!X70)/(T$140-T$139)*10)),1))</f>
        <v>9</v>
      </c>
      <c r="U68" s="2">
        <f>IF('Indicator Data'!Y70="No data","x",ROUND(IF('Indicator Data'!Y70&gt;U$140,0,IF('Indicator Data'!Y70&lt;U$139,10,(U$140-'Indicator Data'!Y70)/(U$140-U$139)*10)),1))</f>
        <v>6.7</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8.8000000000000007</v>
      </c>
      <c r="Y68" s="5">
        <f t="shared" ref="Y68:Y119" si="15">ROUND(AVERAGE(S68,P68,X68),1)</f>
        <v>8</v>
      </c>
      <c r="Z68" s="80"/>
    </row>
    <row r="69" spans="1:26" s="11" customFormat="1" x14ac:dyDescent="0.25">
      <c r="A69" s="11" t="s">
        <v>388</v>
      </c>
      <c r="B69" s="28" t="s">
        <v>14</v>
      </c>
      <c r="C69" s="28" t="s">
        <v>516</v>
      </c>
      <c r="D69" s="2">
        <f>IF('Indicator Data'!AR71="No data","x",ROUND(IF('Indicator Data'!AR71&gt;D$140,0,IF('Indicator Data'!AR71&lt;D$139,10,(D$140-'Indicator Data'!AR71)/(D$140-D$139)*10)),1))</f>
        <v>2.8</v>
      </c>
      <c r="E69" s="122">
        <f>('Indicator Data'!BE71+'Indicator Data'!BF71+'Indicator Data'!BG71)/'Indicator Data'!BD71*1000000</f>
        <v>1.8969984458694449E-2</v>
      </c>
      <c r="F69" s="2">
        <f t="shared" si="8"/>
        <v>9.8000000000000007</v>
      </c>
      <c r="G69" s="3">
        <f t="shared" si="9"/>
        <v>6.3</v>
      </c>
      <c r="H69" s="2">
        <f>IF('Indicator Data'!AT71="No data","x",ROUND(IF('Indicator Data'!AT71&gt;H$140,0,IF('Indicator Data'!AT71&lt;H$139,10,(H$140-'Indicator Data'!AT71)/(H$140-H$139)*10)),1))</f>
        <v>7.3</v>
      </c>
      <c r="I69" s="2">
        <f>IF('Indicator Data'!AS71="No data","x",ROUND(IF('Indicator Data'!AS71&gt;I$140,0,IF('Indicator Data'!AS71&lt;I$139,10,(I$140-'Indicator Data'!AS71)/(I$140-I$139)*10)),1))</f>
        <v>6.9</v>
      </c>
      <c r="J69" s="3">
        <f t="shared" si="10"/>
        <v>7.1</v>
      </c>
      <c r="K69" s="5">
        <f t="shared" si="11"/>
        <v>6.7</v>
      </c>
      <c r="L69" s="2">
        <f>IF('Indicator Data'!AV71="No data","x",ROUND(IF('Indicator Data'!AV71^2&gt;L$140,0,IF('Indicator Data'!AV71^2&lt;L$139,10,(L$140-'Indicator Data'!AV71^2)/(L$140-L$139)*10)),1))</f>
        <v>3.4</v>
      </c>
      <c r="M69" s="2">
        <f>IF(OR('Indicator Data'!AU71=0,'Indicator Data'!AU71="No data"),"x",ROUND(IF('Indicator Data'!AU71&gt;M$140,0,IF('Indicator Data'!AU71&lt;M$139,10,(M$140-'Indicator Data'!AU71)/(M$140-M$139)*10)),1))</f>
        <v>5.3</v>
      </c>
      <c r="N69" s="2">
        <f>IF('Indicator Data'!AW71="No data","x",ROUND(IF('Indicator Data'!AW71&gt;N$140,0,IF('Indicator Data'!AW71&lt;N$139,10,(N$140-'Indicator Data'!AW71)/(N$140-N$139)*10)),1))</f>
        <v>7.4</v>
      </c>
      <c r="O69" s="2">
        <f>IF('Indicator Data'!AX71="No data","x",ROUND(IF('Indicator Data'!AX71&gt;O$140,0,IF('Indicator Data'!AX71&lt;O$139,10,(O$140-'Indicator Data'!AX71)/(O$140-O$139)*10)),1))</f>
        <v>6.4</v>
      </c>
      <c r="P69" s="3">
        <f t="shared" si="12"/>
        <v>5.6</v>
      </c>
      <c r="Q69" s="2">
        <f>IF('Indicator Data'!AY71="No data","x",ROUND(IF('Indicator Data'!AY71&gt;Q$140,0,IF('Indicator Data'!AY71&lt;Q$139,10,(Q$140-'Indicator Data'!AY71)/(Q$140-Q$139)*10)),1))</f>
        <v>8.8000000000000007</v>
      </c>
      <c r="R69" s="2">
        <f>IF('Indicator Data'!AZ71="No data","x",ROUND(IF('Indicator Data'!AZ71&gt;R$140,0,IF('Indicator Data'!AZ71&lt;R$139,10,(R$140-'Indicator Data'!AZ71)/(R$140-R$139)*10)),1))</f>
        <v>7.9</v>
      </c>
      <c r="S69" s="3">
        <f t="shared" si="13"/>
        <v>8.4</v>
      </c>
      <c r="T69" s="2">
        <f>IF('Indicator Data'!X71="No data","x",ROUND(IF('Indicator Data'!X71&gt;T$140,0,IF('Indicator Data'!X71&lt;T$139,10,(T$140-'Indicator Data'!X71)/(T$140-T$139)*10)),1))</f>
        <v>9</v>
      </c>
      <c r="U69" s="2">
        <f>IF('Indicator Data'!Y71="No data","x",ROUND(IF('Indicator Data'!Y71&gt;U$140,0,IF('Indicator Data'!Y71&lt;U$139,10,(U$140-'Indicator Data'!Y71)/(U$140-U$139)*10)),1))</f>
        <v>4.0999999999999996</v>
      </c>
      <c r="V69" s="2">
        <f>IF('Indicator Data'!Z71="No data","x",ROUND(IF('Indicator Data'!Z71&gt;V$140,0,IF('Indicator Data'!Z71&lt;V$139,10,(V$140-'Indicator Data'!Z71)/(V$140-V$139)*10)),1))</f>
        <v>7.1</v>
      </c>
      <c r="W69" s="2">
        <f>IF('Indicator Data'!AE71="No data","x",ROUND(IF('Indicator Data'!AE71&gt;W$140,0,IF('Indicator Data'!AE71&lt;W$139,10,(W$140-'Indicator Data'!AE71)/(W$140-W$139)*10)),1))</f>
        <v>9.4</v>
      </c>
      <c r="X69" s="3">
        <f t="shared" si="14"/>
        <v>7.4</v>
      </c>
      <c r="Y69" s="5">
        <f t="shared" si="15"/>
        <v>7.1</v>
      </c>
      <c r="Z69" s="80"/>
    </row>
    <row r="70" spans="1:26" s="11" customFormat="1" x14ac:dyDescent="0.25">
      <c r="A70" s="11" t="s">
        <v>386</v>
      </c>
      <c r="B70" s="28" t="s">
        <v>14</v>
      </c>
      <c r="C70" s="28" t="s">
        <v>514</v>
      </c>
      <c r="D70" s="2">
        <f>IF('Indicator Data'!AR72="No data","x",ROUND(IF('Indicator Data'!AR72&gt;D$140,0,IF('Indicator Data'!AR72&lt;D$139,10,(D$140-'Indicator Data'!AR72)/(D$140-D$139)*10)),1))</f>
        <v>2.8</v>
      </c>
      <c r="E70" s="122">
        <f>('Indicator Data'!BE72+'Indicator Data'!BF72+'Indicator Data'!BG72)/'Indicator Data'!BD72*1000000</f>
        <v>1.8969984458694449E-2</v>
      </c>
      <c r="F70" s="2">
        <f t="shared" si="8"/>
        <v>9.8000000000000007</v>
      </c>
      <c r="G70" s="3">
        <f t="shared" si="9"/>
        <v>6.3</v>
      </c>
      <c r="H70" s="2">
        <f>IF('Indicator Data'!AT72="No data","x",ROUND(IF('Indicator Data'!AT72&gt;H$140,0,IF('Indicator Data'!AT72&lt;H$139,10,(H$140-'Indicator Data'!AT72)/(H$140-H$139)*10)),1))</f>
        <v>7.3</v>
      </c>
      <c r="I70" s="2">
        <f>IF('Indicator Data'!AS72="No data","x",ROUND(IF('Indicator Data'!AS72&gt;I$140,0,IF('Indicator Data'!AS72&lt;I$139,10,(I$140-'Indicator Data'!AS72)/(I$140-I$139)*10)),1))</f>
        <v>6.9</v>
      </c>
      <c r="J70" s="3">
        <f t="shared" si="10"/>
        <v>7.1</v>
      </c>
      <c r="K70" s="5">
        <f t="shared" si="11"/>
        <v>6.7</v>
      </c>
      <c r="L70" s="2">
        <f>IF('Indicator Data'!AV72="No data","x",ROUND(IF('Indicator Data'!AV72^2&gt;L$140,0,IF('Indicator Data'!AV72^2&lt;L$139,10,(L$140-'Indicator Data'!AV72^2)/(L$140-L$139)*10)),1))</f>
        <v>6.2</v>
      </c>
      <c r="M70" s="2">
        <f>IF(OR('Indicator Data'!AU72=0,'Indicator Data'!AU72="No data"),"x",ROUND(IF('Indicator Data'!AU72&gt;M$140,0,IF('Indicator Data'!AU72&lt;M$139,10,(M$140-'Indicator Data'!AU72)/(M$140-M$139)*10)),1))</f>
        <v>6.6</v>
      </c>
      <c r="N70" s="2">
        <f>IF('Indicator Data'!AW72="No data","x",ROUND(IF('Indicator Data'!AW72&gt;N$140,0,IF('Indicator Data'!AW72&lt;N$139,10,(N$140-'Indicator Data'!AW72)/(N$140-N$139)*10)),1))</f>
        <v>7.4</v>
      </c>
      <c r="O70" s="2">
        <f>IF('Indicator Data'!AX72="No data","x",ROUND(IF('Indicator Data'!AX72&gt;O$140,0,IF('Indicator Data'!AX72&lt;O$139,10,(O$140-'Indicator Data'!AX72)/(O$140-O$139)*10)),1))</f>
        <v>6.4</v>
      </c>
      <c r="P70" s="3">
        <f t="shared" si="12"/>
        <v>6.7</v>
      </c>
      <c r="Q70" s="2">
        <f>IF('Indicator Data'!AY72="No data","x",ROUND(IF('Indicator Data'!AY72&gt;Q$140,0,IF('Indicator Data'!AY72&lt;Q$139,10,(Q$140-'Indicator Data'!AY72)/(Q$140-Q$139)*10)),1))</f>
        <v>8.6</v>
      </c>
      <c r="R70" s="2">
        <f>IF('Indicator Data'!AZ72="No data","x",ROUND(IF('Indicator Data'!AZ72&gt;R$140,0,IF('Indicator Data'!AZ72&lt;R$139,10,(R$140-'Indicator Data'!AZ72)/(R$140-R$139)*10)),1))</f>
        <v>7.1</v>
      </c>
      <c r="S70" s="3">
        <f t="shared" si="13"/>
        <v>7.9</v>
      </c>
      <c r="T70" s="2">
        <f>IF('Indicator Data'!X72="No data","x",ROUND(IF('Indicator Data'!X72&gt;T$140,0,IF('Indicator Data'!X72&lt;T$139,10,(T$140-'Indicator Data'!X72)/(T$140-T$139)*10)),1))</f>
        <v>9</v>
      </c>
      <c r="U70" s="2">
        <f>IF('Indicator Data'!Y72="No data","x",ROUND(IF('Indicator Data'!Y72&gt;U$140,0,IF('Indicator Data'!Y72&lt;U$139,10,(U$140-'Indicator Data'!Y72)/(U$140-U$139)*10)),1))</f>
        <v>3.6</v>
      </c>
      <c r="V70" s="2">
        <f>IF('Indicator Data'!Z72="No data","x",ROUND(IF('Indicator Data'!Z72&gt;V$140,0,IF('Indicator Data'!Z72&lt;V$139,10,(V$140-'Indicator Data'!Z72)/(V$140-V$139)*10)),1))</f>
        <v>8.9</v>
      </c>
      <c r="W70" s="2">
        <f>IF('Indicator Data'!AE72="No data","x",ROUND(IF('Indicator Data'!AE72&gt;W$140,0,IF('Indicator Data'!AE72&lt;W$139,10,(W$140-'Indicator Data'!AE72)/(W$140-W$139)*10)),1))</f>
        <v>9.4</v>
      </c>
      <c r="X70" s="3">
        <f t="shared" si="14"/>
        <v>7.7</v>
      </c>
      <c r="Y70" s="5">
        <f t="shared" si="15"/>
        <v>7.4</v>
      </c>
      <c r="Z70" s="80"/>
    </row>
    <row r="71" spans="1:26" s="11" customFormat="1" x14ac:dyDescent="0.25">
      <c r="A71" s="11" t="s">
        <v>387</v>
      </c>
      <c r="B71" s="28" t="s">
        <v>14</v>
      </c>
      <c r="C71" s="28" t="s">
        <v>515</v>
      </c>
      <c r="D71" s="2">
        <f>IF('Indicator Data'!AR73="No data","x",ROUND(IF('Indicator Data'!AR73&gt;D$140,0,IF('Indicator Data'!AR73&lt;D$139,10,(D$140-'Indicator Data'!AR73)/(D$140-D$139)*10)),1))</f>
        <v>2.8</v>
      </c>
      <c r="E71" s="122">
        <f>('Indicator Data'!BE73+'Indicator Data'!BF73+'Indicator Data'!BG73)/'Indicator Data'!BD73*1000000</f>
        <v>1.8969984458694449E-2</v>
      </c>
      <c r="F71" s="2">
        <f t="shared" si="8"/>
        <v>9.8000000000000007</v>
      </c>
      <c r="G71" s="3">
        <f t="shared" si="9"/>
        <v>6.3</v>
      </c>
      <c r="H71" s="2">
        <f>IF('Indicator Data'!AT73="No data","x",ROUND(IF('Indicator Data'!AT73&gt;H$140,0,IF('Indicator Data'!AT73&lt;H$139,10,(H$140-'Indicator Data'!AT73)/(H$140-H$139)*10)),1))</f>
        <v>7.3</v>
      </c>
      <c r="I71" s="2">
        <f>IF('Indicator Data'!AS73="No data","x",ROUND(IF('Indicator Data'!AS73&gt;I$140,0,IF('Indicator Data'!AS73&lt;I$139,10,(I$140-'Indicator Data'!AS73)/(I$140-I$139)*10)),1))</f>
        <v>6.9</v>
      </c>
      <c r="J71" s="3">
        <f t="shared" si="10"/>
        <v>7.1</v>
      </c>
      <c r="K71" s="5">
        <f t="shared" si="11"/>
        <v>6.7</v>
      </c>
      <c r="L71" s="2">
        <f>IF('Indicator Data'!AV73="No data","x",ROUND(IF('Indicator Data'!AV73^2&gt;L$140,0,IF('Indicator Data'!AV73^2&lt;L$139,10,(L$140-'Indicator Data'!AV73^2)/(L$140-L$139)*10)),1))</f>
        <v>10</v>
      </c>
      <c r="M71" s="2">
        <f>IF(OR('Indicator Data'!AU73=0,'Indicator Data'!AU73="No data"),"x",ROUND(IF('Indicator Data'!AU73&gt;M$140,0,IF('Indicator Data'!AU73&lt;M$139,10,(M$140-'Indicator Data'!AU73)/(M$140-M$139)*10)),1))</f>
        <v>3.7</v>
      </c>
      <c r="N71" s="2">
        <f>IF('Indicator Data'!AW73="No data","x",ROUND(IF('Indicator Data'!AW73&gt;N$140,0,IF('Indicator Data'!AW73&lt;N$139,10,(N$140-'Indicator Data'!AW73)/(N$140-N$139)*10)),1))</f>
        <v>7.4</v>
      </c>
      <c r="O71" s="2">
        <f>IF('Indicator Data'!AX73="No data","x",ROUND(IF('Indicator Data'!AX73&gt;O$140,0,IF('Indicator Data'!AX73&lt;O$139,10,(O$140-'Indicator Data'!AX73)/(O$140-O$139)*10)),1))</f>
        <v>6.4</v>
      </c>
      <c r="P71" s="3">
        <f t="shared" si="12"/>
        <v>6.9</v>
      </c>
      <c r="Q71" s="2">
        <f>IF('Indicator Data'!AY73="No data","x",ROUND(IF('Indicator Data'!AY73&gt;Q$140,0,IF('Indicator Data'!AY73&lt;Q$139,10,(Q$140-'Indicator Data'!AY73)/(Q$140-Q$139)*10)),1))</f>
        <v>5.3</v>
      </c>
      <c r="R71" s="2">
        <f>IF('Indicator Data'!AZ73="No data","x",ROUND(IF('Indicator Data'!AZ73&gt;R$140,0,IF('Indicator Data'!AZ73&lt;R$139,10,(R$140-'Indicator Data'!AZ73)/(R$140-R$139)*10)),1))</f>
        <v>10</v>
      </c>
      <c r="S71" s="3">
        <f t="shared" si="13"/>
        <v>7.7</v>
      </c>
      <c r="T71" s="2">
        <f>IF('Indicator Data'!X73="No data","x",ROUND(IF('Indicator Data'!X73&gt;T$140,0,IF('Indicator Data'!X73&lt;T$139,10,(T$140-'Indicator Data'!X73)/(T$140-T$139)*10)),1))</f>
        <v>9</v>
      </c>
      <c r="U71" s="2">
        <f>IF('Indicator Data'!Y73="No data","x",ROUND(IF('Indicator Data'!Y73&gt;U$140,0,IF('Indicator Data'!Y73&lt;U$139,10,(U$140-'Indicator Data'!Y73)/(U$140-U$139)*10)),1))</f>
        <v>6</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8.6</v>
      </c>
      <c r="Y71" s="5">
        <f t="shared" si="15"/>
        <v>7.7</v>
      </c>
      <c r="Z71" s="80"/>
    </row>
    <row r="72" spans="1:26" s="11" customFormat="1" x14ac:dyDescent="0.25">
      <c r="A72" s="11" t="s">
        <v>389</v>
      </c>
      <c r="B72" s="28" t="s">
        <v>14</v>
      </c>
      <c r="C72" s="28" t="s">
        <v>517</v>
      </c>
      <c r="D72" s="2">
        <f>IF('Indicator Data'!AR74="No data","x",ROUND(IF('Indicator Data'!AR74&gt;D$140,0,IF('Indicator Data'!AR74&lt;D$139,10,(D$140-'Indicator Data'!AR74)/(D$140-D$139)*10)),1))</f>
        <v>2.8</v>
      </c>
      <c r="E72" s="122">
        <f>('Indicator Data'!BE74+'Indicator Data'!BF74+'Indicator Data'!BG74)/'Indicator Data'!BD74*1000000</f>
        <v>1.8969984458694449E-2</v>
      </c>
      <c r="F72" s="2">
        <f t="shared" si="8"/>
        <v>9.8000000000000007</v>
      </c>
      <c r="G72" s="3">
        <f t="shared" si="9"/>
        <v>6.3</v>
      </c>
      <c r="H72" s="2">
        <f>IF('Indicator Data'!AT74="No data","x",ROUND(IF('Indicator Data'!AT74&gt;H$140,0,IF('Indicator Data'!AT74&lt;H$139,10,(H$140-'Indicator Data'!AT74)/(H$140-H$139)*10)),1))</f>
        <v>7.3</v>
      </c>
      <c r="I72" s="2">
        <f>IF('Indicator Data'!AS74="No data","x",ROUND(IF('Indicator Data'!AS74&gt;I$140,0,IF('Indicator Data'!AS74&lt;I$139,10,(I$140-'Indicator Data'!AS74)/(I$140-I$139)*10)),1))</f>
        <v>6.9</v>
      </c>
      <c r="J72" s="3">
        <f t="shared" si="10"/>
        <v>7.1</v>
      </c>
      <c r="K72" s="5">
        <f t="shared" si="11"/>
        <v>6.7</v>
      </c>
      <c r="L72" s="2">
        <f>IF('Indicator Data'!AV74="No data","x",ROUND(IF('Indicator Data'!AV74^2&gt;L$140,0,IF('Indicator Data'!AV74^2&lt;L$139,10,(L$140-'Indicator Data'!AV74^2)/(L$140-L$139)*10)),1))</f>
        <v>4.2</v>
      </c>
      <c r="M72" s="2">
        <f>IF(OR('Indicator Data'!AU74=0,'Indicator Data'!AU74="No data"),"x",ROUND(IF('Indicator Data'!AU74&gt;M$140,0,IF('Indicator Data'!AU74&lt;M$139,10,(M$140-'Indicator Data'!AU74)/(M$140-M$139)*10)),1))</f>
        <v>6.2</v>
      </c>
      <c r="N72" s="2">
        <f>IF('Indicator Data'!AW74="No data","x",ROUND(IF('Indicator Data'!AW74&gt;N$140,0,IF('Indicator Data'!AW74&lt;N$139,10,(N$140-'Indicator Data'!AW74)/(N$140-N$139)*10)),1))</f>
        <v>7.4</v>
      </c>
      <c r="O72" s="2">
        <f>IF('Indicator Data'!AX74="No data","x",ROUND(IF('Indicator Data'!AX74&gt;O$140,0,IF('Indicator Data'!AX74&lt;O$139,10,(O$140-'Indicator Data'!AX74)/(O$140-O$139)*10)),1))</f>
        <v>6.4</v>
      </c>
      <c r="P72" s="3">
        <f t="shared" si="12"/>
        <v>6.1</v>
      </c>
      <c r="Q72" s="2">
        <f>IF('Indicator Data'!AY74="No data","x",ROUND(IF('Indicator Data'!AY74&gt;Q$140,0,IF('Indicator Data'!AY74&lt;Q$139,10,(Q$140-'Indicator Data'!AY74)/(Q$140-Q$139)*10)),1))</f>
        <v>8.3000000000000007</v>
      </c>
      <c r="R72" s="2">
        <f>IF('Indicator Data'!AZ74="No data","x",ROUND(IF('Indicator Data'!AZ74&gt;R$140,0,IF('Indicator Data'!AZ74&lt;R$139,10,(R$140-'Indicator Data'!AZ74)/(R$140-R$139)*10)),1))</f>
        <v>9.1999999999999993</v>
      </c>
      <c r="S72" s="3">
        <f t="shared" si="13"/>
        <v>8.8000000000000007</v>
      </c>
      <c r="T72" s="2">
        <f>IF('Indicator Data'!X74="No data","x",ROUND(IF('Indicator Data'!X74&gt;T$140,0,IF('Indicator Data'!X74&lt;T$139,10,(T$140-'Indicator Data'!X74)/(T$140-T$139)*10)),1))</f>
        <v>9</v>
      </c>
      <c r="U72" s="2">
        <f>IF('Indicator Data'!Y74="No data","x",ROUND(IF('Indicator Data'!Y74&gt;U$140,0,IF('Indicator Data'!Y74&lt;U$139,10,(U$140-'Indicator Data'!Y74)/(U$140-U$139)*10)),1))</f>
        <v>2.4</v>
      </c>
      <c r="V72" s="2">
        <f>IF('Indicator Data'!Z74="No data","x",ROUND(IF('Indicator Data'!Z74&gt;V$140,0,IF('Indicator Data'!Z74&lt;V$139,10,(V$140-'Indicator Data'!Z74)/(V$140-V$139)*10)),1))</f>
        <v>8.9</v>
      </c>
      <c r="W72" s="2">
        <f>IF('Indicator Data'!AE74="No data","x",ROUND(IF('Indicator Data'!AE74&gt;W$140,0,IF('Indicator Data'!AE74&lt;W$139,10,(W$140-'Indicator Data'!AE74)/(W$140-W$139)*10)),1))</f>
        <v>9.4</v>
      </c>
      <c r="X72" s="3">
        <f t="shared" si="14"/>
        <v>7.4</v>
      </c>
      <c r="Y72" s="5">
        <f t="shared" si="15"/>
        <v>7.4</v>
      </c>
      <c r="Z72" s="80"/>
    </row>
    <row r="73" spans="1:26" s="11" customFormat="1" x14ac:dyDescent="0.25">
      <c r="A73" s="11" t="s">
        <v>390</v>
      </c>
      <c r="B73" s="28" t="s">
        <v>14</v>
      </c>
      <c r="C73" s="28" t="s">
        <v>518</v>
      </c>
      <c r="D73" s="2">
        <f>IF('Indicator Data'!AR75="No data","x",ROUND(IF('Indicator Data'!AR75&gt;D$140,0,IF('Indicator Data'!AR75&lt;D$139,10,(D$140-'Indicator Data'!AR75)/(D$140-D$139)*10)),1))</f>
        <v>2.8</v>
      </c>
      <c r="E73" s="122">
        <f>('Indicator Data'!BE75+'Indicator Data'!BF75+'Indicator Data'!BG75)/'Indicator Data'!BD75*1000000</f>
        <v>1.8969984458694449E-2</v>
      </c>
      <c r="F73" s="2">
        <f t="shared" si="8"/>
        <v>9.8000000000000007</v>
      </c>
      <c r="G73" s="3">
        <f t="shared" si="9"/>
        <v>6.3</v>
      </c>
      <c r="H73" s="2">
        <f>IF('Indicator Data'!AT75="No data","x",ROUND(IF('Indicator Data'!AT75&gt;H$140,0,IF('Indicator Data'!AT75&lt;H$139,10,(H$140-'Indicator Data'!AT75)/(H$140-H$139)*10)),1))</f>
        <v>7.3</v>
      </c>
      <c r="I73" s="2">
        <f>IF('Indicator Data'!AS75="No data","x",ROUND(IF('Indicator Data'!AS75&gt;I$140,0,IF('Indicator Data'!AS75&lt;I$139,10,(I$140-'Indicator Data'!AS75)/(I$140-I$139)*10)),1))</f>
        <v>6.9</v>
      </c>
      <c r="J73" s="3">
        <f t="shared" si="10"/>
        <v>7.1</v>
      </c>
      <c r="K73" s="5">
        <f t="shared" si="11"/>
        <v>6.7</v>
      </c>
      <c r="L73" s="2">
        <f>IF('Indicator Data'!AV75="No data","x",ROUND(IF('Indicator Data'!AV75^2&gt;L$140,0,IF('Indicator Data'!AV75^2&lt;L$139,10,(L$140-'Indicator Data'!AV75^2)/(L$140-L$139)*10)),1))</f>
        <v>3.5</v>
      </c>
      <c r="M73" s="2">
        <f>IF(OR('Indicator Data'!AU75=0,'Indicator Data'!AU75="No data"),"x",ROUND(IF('Indicator Data'!AU75&gt;M$140,0,IF('Indicator Data'!AU75&lt;M$139,10,(M$140-'Indicator Data'!AU75)/(M$140-M$139)*10)),1))</f>
        <v>2.8</v>
      </c>
      <c r="N73" s="2">
        <f>IF('Indicator Data'!AW75="No data","x",ROUND(IF('Indicator Data'!AW75&gt;N$140,0,IF('Indicator Data'!AW75&lt;N$139,10,(N$140-'Indicator Data'!AW75)/(N$140-N$139)*10)),1))</f>
        <v>7.4</v>
      </c>
      <c r="O73" s="2">
        <f>IF('Indicator Data'!AX75="No data","x",ROUND(IF('Indicator Data'!AX75&gt;O$140,0,IF('Indicator Data'!AX75&lt;O$139,10,(O$140-'Indicator Data'!AX75)/(O$140-O$139)*10)),1))</f>
        <v>6.4</v>
      </c>
      <c r="P73" s="3">
        <f t="shared" si="12"/>
        <v>5</v>
      </c>
      <c r="Q73" s="2">
        <f>IF('Indicator Data'!AY75="No data","x",ROUND(IF('Indicator Data'!AY75&gt;Q$140,0,IF('Indicator Data'!AY75&lt;Q$139,10,(Q$140-'Indicator Data'!AY75)/(Q$140-Q$139)*10)),1))</f>
        <v>6.9</v>
      </c>
      <c r="R73" s="2">
        <f>IF('Indicator Data'!AZ75="No data","x",ROUND(IF('Indicator Data'!AZ75&gt;R$140,0,IF('Indicator Data'!AZ75&lt;R$139,10,(R$140-'Indicator Data'!AZ75)/(R$140-R$139)*10)),1))</f>
        <v>4.0999999999999996</v>
      </c>
      <c r="S73" s="3">
        <f t="shared" si="13"/>
        <v>5.5</v>
      </c>
      <c r="T73" s="2">
        <f>IF('Indicator Data'!X75="No data","x",ROUND(IF('Indicator Data'!X75&gt;T$140,0,IF('Indicator Data'!X75&lt;T$139,10,(T$140-'Indicator Data'!X75)/(T$140-T$139)*10)),1))</f>
        <v>9</v>
      </c>
      <c r="U73" s="2">
        <f>IF('Indicator Data'!Y75="No data","x",ROUND(IF('Indicator Data'!Y75&gt;U$140,0,IF('Indicator Data'!Y75&lt;U$139,10,(U$140-'Indicator Data'!Y75)/(U$140-U$139)*10)),1))</f>
        <v>2.6</v>
      </c>
      <c r="V73" s="2">
        <f>IF('Indicator Data'!Z75="No data","x",ROUND(IF('Indicator Data'!Z75&gt;V$140,0,IF('Indicator Data'!Z75&lt;V$139,10,(V$140-'Indicator Data'!Z75)/(V$140-V$139)*10)),1))</f>
        <v>6.6</v>
      </c>
      <c r="W73" s="2">
        <f>IF('Indicator Data'!AE75="No data","x",ROUND(IF('Indicator Data'!AE75&gt;W$140,0,IF('Indicator Data'!AE75&lt;W$139,10,(W$140-'Indicator Data'!AE75)/(W$140-W$139)*10)),1))</f>
        <v>9.4</v>
      </c>
      <c r="X73" s="3">
        <f t="shared" si="14"/>
        <v>6.9</v>
      </c>
      <c r="Y73" s="5">
        <f t="shared" si="15"/>
        <v>5.8</v>
      </c>
      <c r="Z73" s="80"/>
    </row>
    <row r="74" spans="1:26" s="11" customFormat="1" x14ac:dyDescent="0.25">
      <c r="A74" s="11" t="s">
        <v>391</v>
      </c>
      <c r="B74" s="28" t="s">
        <v>14</v>
      </c>
      <c r="C74" s="28" t="s">
        <v>519</v>
      </c>
      <c r="D74" s="2">
        <f>IF('Indicator Data'!AR76="No data","x",ROUND(IF('Indicator Data'!AR76&gt;D$140,0,IF('Indicator Data'!AR76&lt;D$139,10,(D$140-'Indicator Data'!AR76)/(D$140-D$139)*10)),1))</f>
        <v>2.8</v>
      </c>
      <c r="E74" s="122">
        <f>('Indicator Data'!BE76+'Indicator Data'!BF76+'Indicator Data'!BG76)/'Indicator Data'!BD76*1000000</f>
        <v>1.8969984458694449E-2</v>
      </c>
      <c r="F74" s="2">
        <f t="shared" si="8"/>
        <v>9.8000000000000007</v>
      </c>
      <c r="G74" s="3">
        <f t="shared" si="9"/>
        <v>6.3</v>
      </c>
      <c r="H74" s="2">
        <f>IF('Indicator Data'!AT76="No data","x",ROUND(IF('Indicator Data'!AT76&gt;H$140,0,IF('Indicator Data'!AT76&lt;H$139,10,(H$140-'Indicator Data'!AT76)/(H$140-H$139)*10)),1))</f>
        <v>7.3</v>
      </c>
      <c r="I74" s="2">
        <f>IF('Indicator Data'!AS76="No data","x",ROUND(IF('Indicator Data'!AS76&gt;I$140,0,IF('Indicator Data'!AS76&lt;I$139,10,(I$140-'Indicator Data'!AS76)/(I$140-I$139)*10)),1))</f>
        <v>6.9</v>
      </c>
      <c r="J74" s="3">
        <f t="shared" si="10"/>
        <v>7.1</v>
      </c>
      <c r="K74" s="5">
        <f t="shared" si="11"/>
        <v>6.7</v>
      </c>
      <c r="L74" s="2">
        <f>IF('Indicator Data'!AV76="No data","x",ROUND(IF('Indicator Data'!AV76^2&gt;L$140,0,IF('Indicator Data'!AV76^2&lt;L$139,10,(L$140-'Indicator Data'!AV76^2)/(L$140-L$139)*10)),1))</f>
        <v>5</v>
      </c>
      <c r="M74" s="2">
        <f>IF(OR('Indicator Data'!AU76=0,'Indicator Data'!AU76="No data"),"x",ROUND(IF('Indicator Data'!AU76&gt;M$140,0,IF('Indicator Data'!AU76&lt;M$139,10,(M$140-'Indicator Data'!AU76)/(M$140-M$139)*10)),1))</f>
        <v>6.9</v>
      </c>
      <c r="N74" s="2">
        <f>IF('Indicator Data'!AW76="No data","x",ROUND(IF('Indicator Data'!AW76&gt;N$140,0,IF('Indicator Data'!AW76&lt;N$139,10,(N$140-'Indicator Data'!AW76)/(N$140-N$139)*10)),1))</f>
        <v>7.4</v>
      </c>
      <c r="O74" s="2">
        <f>IF('Indicator Data'!AX76="No data","x",ROUND(IF('Indicator Data'!AX76&gt;O$140,0,IF('Indicator Data'!AX76&lt;O$139,10,(O$140-'Indicator Data'!AX76)/(O$140-O$139)*10)),1))</f>
        <v>6.4</v>
      </c>
      <c r="P74" s="3">
        <f t="shared" si="12"/>
        <v>6.4</v>
      </c>
      <c r="Q74" s="2">
        <f>IF('Indicator Data'!AY76="No data","x",ROUND(IF('Indicator Data'!AY76&gt;Q$140,0,IF('Indicator Data'!AY76&lt;Q$139,10,(Q$140-'Indicator Data'!AY76)/(Q$140-Q$139)*10)),1))</f>
        <v>9.8000000000000007</v>
      </c>
      <c r="R74" s="2">
        <f>IF('Indicator Data'!AZ76="No data","x",ROUND(IF('Indicator Data'!AZ76&gt;R$140,0,IF('Indicator Data'!AZ76&lt;R$139,10,(R$140-'Indicator Data'!AZ76)/(R$140-R$139)*10)),1))</f>
        <v>4.7</v>
      </c>
      <c r="S74" s="3">
        <f t="shared" si="13"/>
        <v>7.3</v>
      </c>
      <c r="T74" s="2">
        <f>IF('Indicator Data'!X76="No data","x",ROUND(IF('Indicator Data'!X76&gt;T$140,0,IF('Indicator Data'!X76&lt;T$139,10,(T$140-'Indicator Data'!X76)/(T$140-T$139)*10)),1))</f>
        <v>9</v>
      </c>
      <c r="U74" s="2">
        <f>IF('Indicator Data'!Y76="No data","x",ROUND(IF('Indicator Data'!Y76&gt;U$140,0,IF('Indicator Data'!Y76&lt;U$139,10,(U$140-'Indicator Data'!Y76)/(U$140-U$139)*10)),1))</f>
        <v>1.2</v>
      </c>
      <c r="V74" s="2">
        <f>IF('Indicator Data'!Z76="No data","x",ROUND(IF('Indicator Data'!Z76&gt;V$140,0,IF('Indicator Data'!Z76&lt;V$139,10,(V$140-'Indicator Data'!Z76)/(V$140-V$139)*10)),1))</f>
        <v>8.9</v>
      </c>
      <c r="W74" s="2">
        <f>IF('Indicator Data'!AE76="No data","x",ROUND(IF('Indicator Data'!AE76&gt;W$140,0,IF('Indicator Data'!AE76&lt;W$139,10,(W$140-'Indicator Data'!AE76)/(W$140-W$139)*10)),1))</f>
        <v>9.4</v>
      </c>
      <c r="X74" s="3">
        <f t="shared" si="14"/>
        <v>7.1</v>
      </c>
      <c r="Y74" s="5">
        <f t="shared" si="15"/>
        <v>6.9</v>
      </c>
      <c r="Z74" s="80"/>
    </row>
    <row r="75" spans="1:26" s="11" customFormat="1" x14ac:dyDescent="0.25">
      <c r="A75" s="11" t="s">
        <v>392</v>
      </c>
      <c r="B75" s="28" t="s">
        <v>14</v>
      </c>
      <c r="C75" s="28" t="s">
        <v>520</v>
      </c>
      <c r="D75" s="2">
        <f>IF('Indicator Data'!AR77="No data","x",ROUND(IF('Indicator Data'!AR77&gt;D$140,0,IF('Indicator Data'!AR77&lt;D$139,10,(D$140-'Indicator Data'!AR77)/(D$140-D$139)*10)),1))</f>
        <v>2.8</v>
      </c>
      <c r="E75" s="122">
        <f>('Indicator Data'!BE77+'Indicator Data'!BF77+'Indicator Data'!BG77)/'Indicator Data'!BD77*1000000</f>
        <v>1.8969984458694449E-2</v>
      </c>
      <c r="F75" s="2">
        <f t="shared" si="8"/>
        <v>9.8000000000000007</v>
      </c>
      <c r="G75" s="3">
        <f t="shared" si="9"/>
        <v>6.3</v>
      </c>
      <c r="H75" s="2">
        <f>IF('Indicator Data'!AT77="No data","x",ROUND(IF('Indicator Data'!AT77&gt;H$140,0,IF('Indicator Data'!AT77&lt;H$139,10,(H$140-'Indicator Data'!AT77)/(H$140-H$139)*10)),1))</f>
        <v>7.3</v>
      </c>
      <c r="I75" s="2">
        <f>IF('Indicator Data'!AS77="No data","x",ROUND(IF('Indicator Data'!AS77&gt;I$140,0,IF('Indicator Data'!AS77&lt;I$139,10,(I$140-'Indicator Data'!AS77)/(I$140-I$139)*10)),1))</f>
        <v>6.9</v>
      </c>
      <c r="J75" s="3">
        <f t="shared" si="10"/>
        <v>7.1</v>
      </c>
      <c r="K75" s="5">
        <f t="shared" si="11"/>
        <v>6.7</v>
      </c>
      <c r="L75" s="2">
        <f>IF('Indicator Data'!AV77="No data","x",ROUND(IF('Indicator Data'!AV77^2&gt;L$140,0,IF('Indicator Data'!AV77^2&lt;L$139,10,(L$140-'Indicator Data'!AV77^2)/(L$140-L$139)*10)),1))</f>
        <v>2.7</v>
      </c>
      <c r="M75" s="2">
        <f>IF(OR('Indicator Data'!AU77=0,'Indicator Data'!AU77="No data"),"x",ROUND(IF('Indicator Data'!AU77&gt;M$140,0,IF('Indicator Data'!AU77&lt;M$139,10,(M$140-'Indicator Data'!AU77)/(M$140-M$139)*10)),1))</f>
        <v>1.5</v>
      </c>
      <c r="N75" s="2">
        <f>IF('Indicator Data'!AW77="No data","x",ROUND(IF('Indicator Data'!AW77&gt;N$140,0,IF('Indicator Data'!AW77&lt;N$139,10,(N$140-'Indicator Data'!AW77)/(N$140-N$139)*10)),1))</f>
        <v>7.4</v>
      </c>
      <c r="O75" s="2">
        <f>IF('Indicator Data'!AX77="No data","x",ROUND(IF('Indicator Data'!AX77&gt;O$140,0,IF('Indicator Data'!AX77&lt;O$139,10,(O$140-'Indicator Data'!AX77)/(O$140-O$139)*10)),1))</f>
        <v>6.4</v>
      </c>
      <c r="P75" s="3">
        <f t="shared" si="12"/>
        <v>4.5</v>
      </c>
      <c r="Q75" s="2">
        <f>IF('Indicator Data'!AY77="No data","x",ROUND(IF('Indicator Data'!AY77&gt;Q$140,0,IF('Indicator Data'!AY77&lt;Q$139,10,(Q$140-'Indicator Data'!AY77)/(Q$140-Q$139)*10)),1))</f>
        <v>5.4</v>
      </c>
      <c r="R75" s="2">
        <f>IF('Indicator Data'!AZ77="No data","x",ROUND(IF('Indicator Data'!AZ77&gt;R$140,0,IF('Indicator Data'!AZ77&lt;R$139,10,(R$140-'Indicator Data'!AZ77)/(R$140-R$139)*10)),1))</f>
        <v>2.4</v>
      </c>
      <c r="S75" s="3">
        <f t="shared" si="13"/>
        <v>3.9</v>
      </c>
      <c r="T75" s="2">
        <f>IF('Indicator Data'!X77="No data","x",ROUND(IF('Indicator Data'!X77&gt;T$140,0,IF('Indicator Data'!X77&lt;T$139,10,(T$140-'Indicator Data'!X77)/(T$140-T$139)*10)),1))</f>
        <v>9</v>
      </c>
      <c r="U75" s="2">
        <f>IF('Indicator Data'!Y77="No data","x",ROUND(IF('Indicator Data'!Y77&gt;U$140,0,IF('Indicator Data'!Y77&lt;U$139,10,(U$140-'Indicator Data'!Y77)/(U$140-U$139)*10)),1))</f>
        <v>1.4</v>
      </c>
      <c r="V75" s="2">
        <f>IF('Indicator Data'!Z77="No data","x",ROUND(IF('Indicator Data'!Z77&gt;V$140,0,IF('Indicator Data'!Z77&lt;V$139,10,(V$140-'Indicator Data'!Z77)/(V$140-V$139)*10)),1))</f>
        <v>4.7</v>
      </c>
      <c r="W75" s="2">
        <f>IF('Indicator Data'!AE77="No data","x",ROUND(IF('Indicator Data'!AE77&gt;W$140,0,IF('Indicator Data'!AE77&lt;W$139,10,(W$140-'Indicator Data'!AE77)/(W$140-W$139)*10)),1))</f>
        <v>9.4</v>
      </c>
      <c r="X75" s="3">
        <f t="shared" si="14"/>
        <v>6.1</v>
      </c>
      <c r="Y75" s="5">
        <f t="shared" si="15"/>
        <v>4.8</v>
      </c>
      <c r="Z75" s="80"/>
    </row>
    <row r="76" spans="1:26" s="11" customFormat="1" x14ac:dyDescent="0.25">
      <c r="A76" s="11" t="s">
        <v>393</v>
      </c>
      <c r="B76" s="28" t="s">
        <v>14</v>
      </c>
      <c r="C76" s="28" t="s">
        <v>521</v>
      </c>
      <c r="D76" s="2">
        <f>IF('Indicator Data'!AR78="No data","x",ROUND(IF('Indicator Data'!AR78&gt;D$140,0,IF('Indicator Data'!AR78&lt;D$139,10,(D$140-'Indicator Data'!AR78)/(D$140-D$139)*10)),1))</f>
        <v>2.8</v>
      </c>
      <c r="E76" s="122">
        <f>('Indicator Data'!BE78+'Indicator Data'!BF78+'Indicator Data'!BG78)/'Indicator Data'!BD78*1000000</f>
        <v>1.8969984458694449E-2</v>
      </c>
      <c r="F76" s="2">
        <f t="shared" si="8"/>
        <v>9.8000000000000007</v>
      </c>
      <c r="G76" s="3">
        <f t="shared" si="9"/>
        <v>6.3</v>
      </c>
      <c r="H76" s="2">
        <f>IF('Indicator Data'!AT78="No data","x",ROUND(IF('Indicator Data'!AT78&gt;H$140,0,IF('Indicator Data'!AT78&lt;H$139,10,(H$140-'Indicator Data'!AT78)/(H$140-H$139)*10)),1))</f>
        <v>7.3</v>
      </c>
      <c r="I76" s="2">
        <f>IF('Indicator Data'!AS78="No data","x",ROUND(IF('Indicator Data'!AS78&gt;I$140,0,IF('Indicator Data'!AS78&lt;I$139,10,(I$140-'Indicator Data'!AS78)/(I$140-I$139)*10)),1))</f>
        <v>6.9</v>
      </c>
      <c r="J76" s="3">
        <f t="shared" si="10"/>
        <v>7.1</v>
      </c>
      <c r="K76" s="5">
        <f t="shared" si="11"/>
        <v>6.7</v>
      </c>
      <c r="L76" s="2">
        <f>IF('Indicator Data'!AV78="No data","x",ROUND(IF('Indicator Data'!AV78^2&gt;L$140,0,IF('Indicator Data'!AV78^2&lt;L$139,10,(L$140-'Indicator Data'!AV78^2)/(L$140-L$139)*10)),1))</f>
        <v>1.4</v>
      </c>
      <c r="M76" s="2">
        <f>IF(OR('Indicator Data'!AU78=0,'Indicator Data'!AU78="No data"),"x",ROUND(IF('Indicator Data'!AU78&gt;M$140,0,IF('Indicator Data'!AU78&lt;M$139,10,(M$140-'Indicator Data'!AU78)/(M$140-M$139)*10)),1))</f>
        <v>3</v>
      </c>
      <c r="N76" s="2">
        <f>IF('Indicator Data'!AW78="No data","x",ROUND(IF('Indicator Data'!AW78&gt;N$140,0,IF('Indicator Data'!AW78&lt;N$139,10,(N$140-'Indicator Data'!AW78)/(N$140-N$139)*10)),1))</f>
        <v>7.4</v>
      </c>
      <c r="O76" s="2">
        <f>IF('Indicator Data'!AX78="No data","x",ROUND(IF('Indicator Data'!AX78&gt;O$140,0,IF('Indicator Data'!AX78&lt;O$139,10,(O$140-'Indicator Data'!AX78)/(O$140-O$139)*10)),1))</f>
        <v>6.4</v>
      </c>
      <c r="P76" s="3">
        <f t="shared" si="12"/>
        <v>4.5999999999999996</v>
      </c>
      <c r="Q76" s="2">
        <f>IF('Indicator Data'!AY78="No data","x",ROUND(IF('Indicator Data'!AY78&gt;Q$140,0,IF('Indicator Data'!AY78&lt;Q$139,10,(Q$140-'Indicator Data'!AY78)/(Q$140-Q$139)*10)),1))</f>
        <v>8.3000000000000007</v>
      </c>
      <c r="R76" s="2">
        <f>IF('Indicator Data'!AZ78="No data","x",ROUND(IF('Indicator Data'!AZ78&gt;R$140,0,IF('Indicator Data'!AZ78&lt;R$139,10,(R$140-'Indicator Data'!AZ78)/(R$140-R$139)*10)),1))</f>
        <v>3.1</v>
      </c>
      <c r="S76" s="3">
        <f t="shared" si="13"/>
        <v>5.7</v>
      </c>
      <c r="T76" s="2">
        <f>IF('Indicator Data'!X78="No data","x",ROUND(IF('Indicator Data'!X78&gt;T$140,0,IF('Indicator Data'!X78&lt;T$139,10,(T$140-'Indicator Data'!X78)/(T$140-T$139)*10)),1))</f>
        <v>9</v>
      </c>
      <c r="U76" s="2">
        <f>IF('Indicator Data'!Y78="No data","x",ROUND(IF('Indicator Data'!Y78&gt;U$140,0,IF('Indicator Data'!Y78&lt;U$139,10,(U$140-'Indicator Data'!Y78)/(U$140-U$139)*10)),1))</f>
        <v>0.8</v>
      </c>
      <c r="V76" s="2">
        <f>IF('Indicator Data'!Z78="No data","x",ROUND(IF('Indicator Data'!Z78&gt;V$140,0,IF('Indicator Data'!Z78&lt;V$139,10,(V$140-'Indicator Data'!Z78)/(V$140-V$139)*10)),1))</f>
        <v>3.2</v>
      </c>
      <c r="W76" s="2">
        <f>IF('Indicator Data'!AE78="No data","x",ROUND(IF('Indicator Data'!AE78&gt;W$140,0,IF('Indicator Data'!AE78&lt;W$139,10,(W$140-'Indicator Data'!AE78)/(W$140-W$139)*10)),1))</f>
        <v>9.4</v>
      </c>
      <c r="X76" s="3">
        <f t="shared" si="14"/>
        <v>5.6</v>
      </c>
      <c r="Y76" s="5">
        <f t="shared" si="15"/>
        <v>5.3</v>
      </c>
      <c r="Z76" s="80"/>
    </row>
    <row r="77" spans="1:26" s="11" customFormat="1" x14ac:dyDescent="0.25">
      <c r="A77" s="11" t="s">
        <v>394</v>
      </c>
      <c r="B77" s="28" t="s">
        <v>14</v>
      </c>
      <c r="C77" s="28" t="s">
        <v>522</v>
      </c>
      <c r="D77" s="2">
        <f>IF('Indicator Data'!AR79="No data","x",ROUND(IF('Indicator Data'!AR79&gt;D$140,0,IF('Indicator Data'!AR79&lt;D$139,10,(D$140-'Indicator Data'!AR79)/(D$140-D$139)*10)),1))</f>
        <v>2.8</v>
      </c>
      <c r="E77" s="122">
        <f>('Indicator Data'!BE79+'Indicator Data'!BF79+'Indicator Data'!BG79)/'Indicator Data'!BD79*1000000</f>
        <v>1.8969984458694449E-2</v>
      </c>
      <c r="F77" s="2">
        <f t="shared" si="8"/>
        <v>9.8000000000000007</v>
      </c>
      <c r="G77" s="3">
        <f t="shared" si="9"/>
        <v>6.3</v>
      </c>
      <c r="H77" s="2">
        <f>IF('Indicator Data'!AT79="No data","x",ROUND(IF('Indicator Data'!AT79&gt;H$140,0,IF('Indicator Data'!AT79&lt;H$139,10,(H$140-'Indicator Data'!AT79)/(H$140-H$139)*10)),1))</f>
        <v>7.3</v>
      </c>
      <c r="I77" s="2">
        <f>IF('Indicator Data'!AS79="No data","x",ROUND(IF('Indicator Data'!AS79&gt;I$140,0,IF('Indicator Data'!AS79&lt;I$139,10,(I$140-'Indicator Data'!AS79)/(I$140-I$139)*10)),1))</f>
        <v>6.9</v>
      </c>
      <c r="J77" s="3">
        <f t="shared" si="10"/>
        <v>7.1</v>
      </c>
      <c r="K77" s="5">
        <f t="shared" si="11"/>
        <v>6.7</v>
      </c>
      <c r="L77" s="2">
        <f>IF('Indicator Data'!AV79="No data","x",ROUND(IF('Indicator Data'!AV79^2&gt;L$140,0,IF('Indicator Data'!AV79^2&lt;L$139,10,(L$140-'Indicator Data'!AV79^2)/(L$140-L$139)*10)),1))</f>
        <v>3.4</v>
      </c>
      <c r="M77" s="2">
        <f>IF(OR('Indicator Data'!AU79=0,'Indicator Data'!AU79="No data"),"x",ROUND(IF('Indicator Data'!AU79&gt;M$140,0,IF('Indicator Data'!AU79&lt;M$139,10,(M$140-'Indicator Data'!AU79)/(M$140-M$139)*10)),1))</f>
        <v>3</v>
      </c>
      <c r="N77" s="2">
        <f>IF('Indicator Data'!AW79="No data","x",ROUND(IF('Indicator Data'!AW79&gt;N$140,0,IF('Indicator Data'!AW79&lt;N$139,10,(N$140-'Indicator Data'!AW79)/(N$140-N$139)*10)),1))</f>
        <v>7.4</v>
      </c>
      <c r="O77" s="2">
        <f>IF('Indicator Data'!AX79="No data","x",ROUND(IF('Indicator Data'!AX79&gt;O$140,0,IF('Indicator Data'!AX79&lt;O$139,10,(O$140-'Indicator Data'!AX79)/(O$140-O$139)*10)),1))</f>
        <v>6.4</v>
      </c>
      <c r="P77" s="3">
        <f t="shared" si="12"/>
        <v>5.0999999999999996</v>
      </c>
      <c r="Q77" s="2">
        <f>IF('Indicator Data'!AY79="No data","x",ROUND(IF('Indicator Data'!AY79&gt;Q$140,0,IF('Indicator Data'!AY79&lt;Q$139,10,(Q$140-'Indicator Data'!AY79)/(Q$140-Q$139)*10)),1))</f>
        <v>7.5</v>
      </c>
      <c r="R77" s="2">
        <f>IF('Indicator Data'!AZ79="No data","x",ROUND(IF('Indicator Data'!AZ79&gt;R$140,0,IF('Indicator Data'!AZ79&lt;R$139,10,(R$140-'Indicator Data'!AZ79)/(R$140-R$139)*10)),1))</f>
        <v>8.1999999999999993</v>
      </c>
      <c r="S77" s="3">
        <f t="shared" si="13"/>
        <v>7.9</v>
      </c>
      <c r="T77" s="2">
        <f>IF('Indicator Data'!X79="No data","x",ROUND(IF('Indicator Data'!X79&gt;T$140,0,IF('Indicator Data'!X79&lt;T$139,10,(T$140-'Indicator Data'!X79)/(T$140-T$139)*10)),1))</f>
        <v>9</v>
      </c>
      <c r="U77" s="2">
        <f>IF('Indicator Data'!Y79="No data","x",ROUND(IF('Indicator Data'!Y79&gt;U$140,0,IF('Indicator Data'!Y79&lt;U$139,10,(U$140-'Indicator Data'!Y79)/(U$140-U$139)*10)),1))</f>
        <v>1.4</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9.4</v>
      </c>
      <c r="X77" s="3">
        <f t="shared" si="14"/>
        <v>6.2</v>
      </c>
      <c r="Y77" s="5">
        <f t="shared" si="15"/>
        <v>6.4</v>
      </c>
      <c r="Z77" s="80"/>
    </row>
    <row r="78" spans="1:26" s="11" customFormat="1" x14ac:dyDescent="0.25">
      <c r="A78" s="11" t="s">
        <v>395</v>
      </c>
      <c r="B78" s="28" t="s">
        <v>14</v>
      </c>
      <c r="C78" s="28" t="s">
        <v>523</v>
      </c>
      <c r="D78" s="2">
        <f>IF('Indicator Data'!AR80="No data","x",ROUND(IF('Indicator Data'!AR80&gt;D$140,0,IF('Indicator Data'!AR80&lt;D$139,10,(D$140-'Indicator Data'!AR80)/(D$140-D$139)*10)),1))</f>
        <v>2.8</v>
      </c>
      <c r="E78" s="122">
        <f>('Indicator Data'!BE80+'Indicator Data'!BF80+'Indicator Data'!BG80)/'Indicator Data'!BD80*1000000</f>
        <v>1.8969984458694449E-2</v>
      </c>
      <c r="F78" s="2">
        <f t="shared" si="8"/>
        <v>9.8000000000000007</v>
      </c>
      <c r="G78" s="3">
        <f t="shared" si="9"/>
        <v>6.3</v>
      </c>
      <c r="H78" s="2">
        <f>IF('Indicator Data'!AT80="No data","x",ROUND(IF('Indicator Data'!AT80&gt;H$140,0,IF('Indicator Data'!AT80&lt;H$139,10,(H$140-'Indicator Data'!AT80)/(H$140-H$139)*10)),1))</f>
        <v>7.3</v>
      </c>
      <c r="I78" s="2">
        <f>IF('Indicator Data'!AS80="No data","x",ROUND(IF('Indicator Data'!AS80&gt;I$140,0,IF('Indicator Data'!AS80&lt;I$139,10,(I$140-'Indicator Data'!AS80)/(I$140-I$139)*10)),1))</f>
        <v>6.9</v>
      </c>
      <c r="J78" s="3">
        <f t="shared" si="10"/>
        <v>7.1</v>
      </c>
      <c r="K78" s="5">
        <f t="shared" si="11"/>
        <v>6.7</v>
      </c>
      <c r="L78" s="2">
        <f>IF('Indicator Data'!AV80="No data","x",ROUND(IF('Indicator Data'!AV80^2&gt;L$140,0,IF('Indicator Data'!AV80^2&lt;L$139,10,(L$140-'Indicator Data'!AV80^2)/(L$140-L$139)*10)),1))</f>
        <v>3.4</v>
      </c>
      <c r="M78" s="2">
        <f>IF(OR('Indicator Data'!AU80=0,'Indicator Data'!AU80="No data"),"x",ROUND(IF('Indicator Data'!AU80&gt;M$140,0,IF('Indicator Data'!AU80&lt;M$139,10,(M$140-'Indicator Data'!AU80)/(M$140-M$139)*10)),1))</f>
        <v>2.2000000000000002</v>
      </c>
      <c r="N78" s="2">
        <f>IF('Indicator Data'!AW80="No data","x",ROUND(IF('Indicator Data'!AW80&gt;N$140,0,IF('Indicator Data'!AW80&lt;N$139,10,(N$140-'Indicator Data'!AW80)/(N$140-N$139)*10)),1))</f>
        <v>7.4</v>
      </c>
      <c r="O78" s="2">
        <f>IF('Indicator Data'!AX80="No data","x",ROUND(IF('Indicator Data'!AX80&gt;O$140,0,IF('Indicator Data'!AX80&lt;O$139,10,(O$140-'Indicator Data'!AX80)/(O$140-O$139)*10)),1))</f>
        <v>6.4</v>
      </c>
      <c r="P78" s="3">
        <f t="shared" si="12"/>
        <v>4.9000000000000004</v>
      </c>
      <c r="Q78" s="2">
        <f>IF('Indicator Data'!AY80="No data","x",ROUND(IF('Indicator Data'!AY80&gt;Q$140,0,IF('Indicator Data'!AY80&lt;Q$139,10,(Q$140-'Indicator Data'!AY80)/(Q$140-Q$139)*10)),1))</f>
        <v>6.6</v>
      </c>
      <c r="R78" s="2">
        <f>IF('Indicator Data'!AZ80="No data","x",ROUND(IF('Indicator Data'!AZ80&gt;R$140,0,IF('Indicator Data'!AZ80&lt;R$139,10,(R$140-'Indicator Data'!AZ80)/(R$140-R$139)*10)),1))</f>
        <v>4.9000000000000004</v>
      </c>
      <c r="S78" s="3">
        <f t="shared" si="13"/>
        <v>5.8</v>
      </c>
      <c r="T78" s="2">
        <f>IF('Indicator Data'!X80="No data","x",ROUND(IF('Indicator Data'!X80&gt;T$140,0,IF('Indicator Data'!X80&lt;T$139,10,(T$140-'Indicator Data'!X80)/(T$140-T$139)*10)),1))</f>
        <v>9</v>
      </c>
      <c r="U78" s="2">
        <f>IF('Indicator Data'!Y80="No data","x",ROUND(IF('Indicator Data'!Y80&gt;U$140,0,IF('Indicator Data'!Y80&lt;U$139,10,(U$140-'Indicator Data'!Y80)/(U$140-U$139)*10)),1))</f>
        <v>2.2999999999999998</v>
      </c>
      <c r="V78" s="2">
        <f>IF('Indicator Data'!Z80="No data","x",ROUND(IF('Indicator Data'!Z80&gt;V$140,0,IF('Indicator Data'!Z80&lt;V$139,10,(V$140-'Indicator Data'!Z80)/(V$140-V$139)*10)),1))</f>
        <v>6.4</v>
      </c>
      <c r="W78" s="2">
        <f>IF('Indicator Data'!AE80="No data","x",ROUND(IF('Indicator Data'!AE80&gt;W$140,0,IF('Indicator Data'!AE80&lt;W$139,10,(W$140-'Indicator Data'!AE80)/(W$140-W$139)*10)),1))</f>
        <v>9.4</v>
      </c>
      <c r="X78" s="3">
        <f t="shared" si="14"/>
        <v>6.8</v>
      </c>
      <c r="Y78" s="5">
        <f t="shared" si="15"/>
        <v>5.8</v>
      </c>
      <c r="Z78" s="80"/>
    </row>
    <row r="79" spans="1:26" s="11" customFormat="1" x14ac:dyDescent="0.25">
      <c r="A79" s="11" t="s">
        <v>396</v>
      </c>
      <c r="B79" s="28" t="s">
        <v>14</v>
      </c>
      <c r="C79" s="28" t="s">
        <v>524</v>
      </c>
      <c r="D79" s="2">
        <f>IF('Indicator Data'!AR81="No data","x",ROUND(IF('Indicator Data'!AR81&gt;D$140,0,IF('Indicator Data'!AR81&lt;D$139,10,(D$140-'Indicator Data'!AR81)/(D$140-D$139)*10)),1))</f>
        <v>2.8</v>
      </c>
      <c r="E79" s="122">
        <f>('Indicator Data'!BE81+'Indicator Data'!BF81+'Indicator Data'!BG81)/'Indicator Data'!BD81*1000000</f>
        <v>1.8969984458694449E-2</v>
      </c>
      <c r="F79" s="2">
        <f t="shared" si="8"/>
        <v>9.8000000000000007</v>
      </c>
      <c r="G79" s="3">
        <f t="shared" si="9"/>
        <v>6.3</v>
      </c>
      <c r="H79" s="2">
        <f>IF('Indicator Data'!AT81="No data","x",ROUND(IF('Indicator Data'!AT81&gt;H$140,0,IF('Indicator Data'!AT81&lt;H$139,10,(H$140-'Indicator Data'!AT81)/(H$140-H$139)*10)),1))</f>
        <v>7.3</v>
      </c>
      <c r="I79" s="2">
        <f>IF('Indicator Data'!AS81="No data","x",ROUND(IF('Indicator Data'!AS81&gt;I$140,0,IF('Indicator Data'!AS81&lt;I$139,10,(I$140-'Indicator Data'!AS81)/(I$140-I$139)*10)),1))</f>
        <v>6.9</v>
      </c>
      <c r="J79" s="3">
        <f t="shared" si="10"/>
        <v>7.1</v>
      </c>
      <c r="K79" s="5">
        <f t="shared" si="11"/>
        <v>6.7</v>
      </c>
      <c r="L79" s="2">
        <f>IF('Indicator Data'!AV81="No data","x",ROUND(IF('Indicator Data'!AV81^2&gt;L$140,0,IF('Indicator Data'!AV81^2&lt;L$139,10,(L$140-'Indicator Data'!AV81^2)/(L$140-L$139)*10)),1))</f>
        <v>8.9</v>
      </c>
      <c r="M79" s="2">
        <f>IF(OR('Indicator Data'!AU81=0,'Indicator Data'!AU81="No data"),"x",ROUND(IF('Indicator Data'!AU81&gt;M$140,0,IF('Indicator Data'!AU81&lt;M$139,10,(M$140-'Indicator Data'!AU81)/(M$140-M$139)*10)),1))</f>
        <v>5.9</v>
      </c>
      <c r="N79" s="2">
        <f>IF('Indicator Data'!AW81="No data","x",ROUND(IF('Indicator Data'!AW81&gt;N$140,0,IF('Indicator Data'!AW81&lt;N$139,10,(N$140-'Indicator Data'!AW81)/(N$140-N$139)*10)),1))</f>
        <v>7.4</v>
      </c>
      <c r="O79" s="2">
        <f>IF('Indicator Data'!AX81="No data","x",ROUND(IF('Indicator Data'!AX81&gt;O$140,0,IF('Indicator Data'!AX81&lt;O$139,10,(O$140-'Indicator Data'!AX81)/(O$140-O$139)*10)),1))</f>
        <v>6.4</v>
      </c>
      <c r="P79" s="3">
        <f t="shared" si="12"/>
        <v>7.2</v>
      </c>
      <c r="Q79" s="2">
        <f>IF('Indicator Data'!AY81="No data","x",ROUND(IF('Indicator Data'!AY81&gt;Q$140,0,IF('Indicator Data'!AY81&lt;Q$139,10,(Q$140-'Indicator Data'!AY81)/(Q$140-Q$139)*10)),1))</f>
        <v>6.3</v>
      </c>
      <c r="R79" s="2">
        <f>IF('Indicator Data'!AZ81="No data","x",ROUND(IF('Indicator Data'!AZ81&gt;R$140,0,IF('Indicator Data'!AZ81&lt;R$139,10,(R$140-'Indicator Data'!AZ81)/(R$140-R$139)*10)),1))</f>
        <v>10</v>
      </c>
      <c r="S79" s="3">
        <f t="shared" si="13"/>
        <v>8.1999999999999993</v>
      </c>
      <c r="T79" s="2">
        <f>IF('Indicator Data'!X81="No data","x",ROUND(IF('Indicator Data'!X81&gt;T$140,0,IF('Indicator Data'!X81&lt;T$139,10,(T$140-'Indicator Data'!X81)/(T$140-T$139)*10)),1))</f>
        <v>9</v>
      </c>
      <c r="U79" s="2">
        <f>IF('Indicator Data'!Y81="No data","x",ROUND(IF('Indicator Data'!Y81&gt;U$140,0,IF('Indicator Data'!Y81&lt;U$139,10,(U$140-'Indicator Data'!Y81)/(U$140-U$139)*10)),1))</f>
        <v>7.6</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9</v>
      </c>
      <c r="Y79" s="5">
        <f t="shared" si="15"/>
        <v>8.1</v>
      </c>
      <c r="Z79" s="80"/>
    </row>
    <row r="80" spans="1:26" s="11" customFormat="1" x14ac:dyDescent="0.25">
      <c r="A80" s="11" t="s">
        <v>397</v>
      </c>
      <c r="B80" s="28" t="s">
        <v>14</v>
      </c>
      <c r="C80" s="28" t="s">
        <v>525</v>
      </c>
      <c r="D80" s="2">
        <f>IF('Indicator Data'!AR82="No data","x",ROUND(IF('Indicator Data'!AR82&gt;D$140,0,IF('Indicator Data'!AR82&lt;D$139,10,(D$140-'Indicator Data'!AR82)/(D$140-D$139)*10)),1))</f>
        <v>2.8</v>
      </c>
      <c r="E80" s="122">
        <f>('Indicator Data'!BE82+'Indicator Data'!BF82+'Indicator Data'!BG82)/'Indicator Data'!BD82*1000000</f>
        <v>1.8969984458694449E-2</v>
      </c>
      <c r="F80" s="2">
        <f t="shared" si="8"/>
        <v>9.8000000000000007</v>
      </c>
      <c r="G80" s="3">
        <f t="shared" si="9"/>
        <v>6.3</v>
      </c>
      <c r="H80" s="2">
        <f>IF('Indicator Data'!AT82="No data","x",ROUND(IF('Indicator Data'!AT82&gt;H$140,0,IF('Indicator Data'!AT82&lt;H$139,10,(H$140-'Indicator Data'!AT82)/(H$140-H$139)*10)),1))</f>
        <v>7.3</v>
      </c>
      <c r="I80" s="2">
        <f>IF('Indicator Data'!AS82="No data","x",ROUND(IF('Indicator Data'!AS82&gt;I$140,0,IF('Indicator Data'!AS82&lt;I$139,10,(I$140-'Indicator Data'!AS82)/(I$140-I$139)*10)),1))</f>
        <v>6.9</v>
      </c>
      <c r="J80" s="3">
        <f t="shared" si="10"/>
        <v>7.1</v>
      </c>
      <c r="K80" s="5">
        <f t="shared" si="11"/>
        <v>6.7</v>
      </c>
      <c r="L80" s="2">
        <f>IF('Indicator Data'!AV82="No data","x",ROUND(IF('Indicator Data'!AV82^2&gt;L$140,0,IF('Indicator Data'!AV82^2&lt;L$139,10,(L$140-'Indicator Data'!AV82^2)/(L$140-L$139)*10)),1))</f>
        <v>1.3</v>
      </c>
      <c r="M80" s="2">
        <f>IF(OR('Indicator Data'!AU82=0,'Indicator Data'!AU82="No data"),"x",ROUND(IF('Indicator Data'!AU82&gt;M$140,0,IF('Indicator Data'!AU82&lt;M$139,10,(M$140-'Indicator Data'!AU82)/(M$140-M$139)*10)),1))</f>
        <v>2.6</v>
      </c>
      <c r="N80" s="2">
        <f>IF('Indicator Data'!AW82="No data","x",ROUND(IF('Indicator Data'!AW82&gt;N$140,0,IF('Indicator Data'!AW82&lt;N$139,10,(N$140-'Indicator Data'!AW82)/(N$140-N$139)*10)),1))</f>
        <v>7.4</v>
      </c>
      <c r="O80" s="2">
        <f>IF('Indicator Data'!AX82="No data","x",ROUND(IF('Indicator Data'!AX82&gt;O$140,0,IF('Indicator Data'!AX82&lt;O$139,10,(O$140-'Indicator Data'!AX82)/(O$140-O$139)*10)),1))</f>
        <v>6.4</v>
      </c>
      <c r="P80" s="3">
        <f t="shared" si="12"/>
        <v>4.4000000000000004</v>
      </c>
      <c r="Q80" s="2">
        <f>IF('Indicator Data'!AY82="No data","x",ROUND(IF('Indicator Data'!AY82&gt;Q$140,0,IF('Indicator Data'!AY82&lt;Q$139,10,(Q$140-'Indicator Data'!AY82)/(Q$140-Q$139)*10)),1))</f>
        <v>4.7</v>
      </c>
      <c r="R80" s="2">
        <f>IF('Indicator Data'!AZ82="No data","x",ROUND(IF('Indicator Data'!AZ82&gt;R$140,0,IF('Indicator Data'!AZ82&lt;R$139,10,(R$140-'Indicator Data'!AZ82)/(R$140-R$139)*10)),1))</f>
        <v>1.6</v>
      </c>
      <c r="S80" s="3">
        <f t="shared" si="13"/>
        <v>3.2</v>
      </c>
      <c r="T80" s="2">
        <f>IF('Indicator Data'!X82="No data","x",ROUND(IF('Indicator Data'!X82&gt;T$140,0,IF('Indicator Data'!X82&lt;T$139,10,(T$140-'Indicator Data'!X82)/(T$140-T$139)*10)),1))</f>
        <v>9</v>
      </c>
      <c r="U80" s="2">
        <f>IF('Indicator Data'!Y82="No data","x",ROUND(IF('Indicator Data'!Y82&gt;U$140,0,IF('Indicator Data'!Y82&lt;U$139,10,(U$140-'Indicator Data'!Y82)/(U$140-U$139)*10)),1))</f>
        <v>1.7</v>
      </c>
      <c r="V80" s="2">
        <f>IF('Indicator Data'!Z82="No data","x",ROUND(IF('Indicator Data'!Z82&gt;V$140,0,IF('Indicator Data'!Z82&lt;V$139,10,(V$140-'Indicator Data'!Z82)/(V$140-V$139)*10)),1))</f>
        <v>7.1</v>
      </c>
      <c r="W80" s="2">
        <f>IF('Indicator Data'!AE82="No data","x",ROUND(IF('Indicator Data'!AE82&gt;W$140,0,IF('Indicator Data'!AE82&lt;W$139,10,(W$140-'Indicator Data'!AE82)/(W$140-W$139)*10)),1))</f>
        <v>9.4</v>
      </c>
      <c r="X80" s="3">
        <f t="shared" si="14"/>
        <v>6.8</v>
      </c>
      <c r="Y80" s="5">
        <f t="shared" si="15"/>
        <v>4.8</v>
      </c>
      <c r="Z80" s="80"/>
    </row>
    <row r="81" spans="1:26" s="11" customFormat="1" x14ac:dyDescent="0.25">
      <c r="A81" s="11" t="s">
        <v>398</v>
      </c>
      <c r="B81" s="28" t="s">
        <v>14</v>
      </c>
      <c r="C81" s="28" t="s">
        <v>526</v>
      </c>
      <c r="D81" s="2">
        <f>IF('Indicator Data'!AR83="No data","x",ROUND(IF('Indicator Data'!AR83&gt;D$140,0,IF('Indicator Data'!AR83&lt;D$139,10,(D$140-'Indicator Data'!AR83)/(D$140-D$139)*10)),1))</f>
        <v>2.8</v>
      </c>
      <c r="E81" s="122">
        <f>('Indicator Data'!BE83+'Indicator Data'!BF83+'Indicator Data'!BG83)/'Indicator Data'!BD83*1000000</f>
        <v>1.8969984458694449E-2</v>
      </c>
      <c r="F81" s="2">
        <f t="shared" si="8"/>
        <v>9.8000000000000007</v>
      </c>
      <c r="G81" s="3">
        <f t="shared" si="9"/>
        <v>6.3</v>
      </c>
      <c r="H81" s="2">
        <f>IF('Indicator Data'!AT83="No data","x",ROUND(IF('Indicator Data'!AT83&gt;H$140,0,IF('Indicator Data'!AT83&lt;H$139,10,(H$140-'Indicator Data'!AT83)/(H$140-H$139)*10)),1))</f>
        <v>7.3</v>
      </c>
      <c r="I81" s="2">
        <f>IF('Indicator Data'!AS83="No data","x",ROUND(IF('Indicator Data'!AS83&gt;I$140,0,IF('Indicator Data'!AS83&lt;I$139,10,(I$140-'Indicator Data'!AS83)/(I$140-I$139)*10)),1))</f>
        <v>6.9</v>
      </c>
      <c r="J81" s="3">
        <f t="shared" si="10"/>
        <v>7.1</v>
      </c>
      <c r="K81" s="5">
        <f t="shared" si="11"/>
        <v>6.7</v>
      </c>
      <c r="L81" s="2">
        <f>IF('Indicator Data'!AV83="No data","x",ROUND(IF('Indicator Data'!AV83^2&gt;L$140,0,IF('Indicator Data'!AV83^2&lt;L$139,10,(L$140-'Indicator Data'!AV83^2)/(L$140-L$139)*10)),1))</f>
        <v>10</v>
      </c>
      <c r="M81" s="2">
        <f>IF(OR('Indicator Data'!AU83=0,'Indicator Data'!AU83="No data"),"x",ROUND(IF('Indicator Data'!AU83&gt;M$140,0,IF('Indicator Data'!AU83&lt;M$139,10,(M$140-'Indicator Data'!AU83)/(M$140-M$139)*10)),1))</f>
        <v>7.4</v>
      </c>
      <c r="N81" s="2">
        <f>IF('Indicator Data'!AW83="No data","x",ROUND(IF('Indicator Data'!AW83&gt;N$140,0,IF('Indicator Data'!AW83&lt;N$139,10,(N$140-'Indicator Data'!AW83)/(N$140-N$139)*10)),1))</f>
        <v>7.4</v>
      </c>
      <c r="O81" s="2">
        <f>IF('Indicator Data'!AX83="No data","x",ROUND(IF('Indicator Data'!AX83&gt;O$140,0,IF('Indicator Data'!AX83&lt;O$139,10,(O$140-'Indicator Data'!AX83)/(O$140-O$139)*10)),1))</f>
        <v>6.4</v>
      </c>
      <c r="P81" s="3">
        <f t="shared" si="12"/>
        <v>7.8</v>
      </c>
      <c r="Q81" s="2">
        <f>IF('Indicator Data'!AY83="No data","x",ROUND(IF('Indicator Data'!AY83&gt;Q$140,0,IF('Indicator Data'!AY83&lt;Q$139,10,(Q$140-'Indicator Data'!AY83)/(Q$140-Q$139)*10)),1))</f>
        <v>7.5</v>
      </c>
      <c r="R81" s="2">
        <f>IF('Indicator Data'!AZ83="No data","x",ROUND(IF('Indicator Data'!AZ83&gt;R$140,0,IF('Indicator Data'!AZ83&lt;R$139,10,(R$140-'Indicator Data'!AZ83)/(R$140-R$139)*10)),1))</f>
        <v>4.0999999999999996</v>
      </c>
      <c r="S81" s="3">
        <f t="shared" si="13"/>
        <v>5.8</v>
      </c>
      <c r="T81" s="2">
        <f>IF('Indicator Data'!X83="No data","x",ROUND(IF('Indicator Data'!X83&gt;T$140,0,IF('Indicator Data'!X83&lt;T$139,10,(T$140-'Indicator Data'!X83)/(T$140-T$139)*10)),1))</f>
        <v>9</v>
      </c>
      <c r="U81" s="2">
        <f>IF('Indicator Data'!Y83="No data","x",ROUND(IF('Indicator Data'!Y83&gt;U$140,0,IF('Indicator Data'!Y83&lt;U$139,10,(U$140-'Indicator Data'!Y83)/(U$140-U$139)*10)),1))</f>
        <v>5.9</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8.6</v>
      </c>
      <c r="Y81" s="5">
        <f t="shared" si="15"/>
        <v>7.4</v>
      </c>
      <c r="Z81" s="80"/>
    </row>
    <row r="82" spans="1:26" s="11" customFormat="1" x14ac:dyDescent="0.25">
      <c r="A82" s="11" t="s">
        <v>399</v>
      </c>
      <c r="B82" s="28" t="s">
        <v>14</v>
      </c>
      <c r="C82" s="28" t="s">
        <v>527</v>
      </c>
      <c r="D82" s="2">
        <f>IF('Indicator Data'!AR84="No data","x",ROUND(IF('Indicator Data'!AR84&gt;D$140,0,IF('Indicator Data'!AR84&lt;D$139,10,(D$140-'Indicator Data'!AR84)/(D$140-D$139)*10)),1))</f>
        <v>2.8</v>
      </c>
      <c r="E82" s="122">
        <f>('Indicator Data'!BE84+'Indicator Data'!BF84+'Indicator Data'!BG84)/'Indicator Data'!BD84*1000000</f>
        <v>1.8969984458694449E-2</v>
      </c>
      <c r="F82" s="2">
        <f t="shared" si="8"/>
        <v>9.8000000000000007</v>
      </c>
      <c r="G82" s="3">
        <f t="shared" si="9"/>
        <v>6.3</v>
      </c>
      <c r="H82" s="2">
        <f>IF('Indicator Data'!AT84="No data","x",ROUND(IF('Indicator Data'!AT84&gt;H$140,0,IF('Indicator Data'!AT84&lt;H$139,10,(H$140-'Indicator Data'!AT84)/(H$140-H$139)*10)),1))</f>
        <v>7.3</v>
      </c>
      <c r="I82" s="2">
        <f>IF('Indicator Data'!AS84="No data","x",ROUND(IF('Indicator Data'!AS84&gt;I$140,0,IF('Indicator Data'!AS84&lt;I$139,10,(I$140-'Indicator Data'!AS84)/(I$140-I$139)*10)),1))</f>
        <v>6.9</v>
      </c>
      <c r="J82" s="3">
        <f t="shared" si="10"/>
        <v>7.1</v>
      </c>
      <c r="K82" s="5">
        <f t="shared" si="11"/>
        <v>6.7</v>
      </c>
      <c r="L82" s="2">
        <f>IF('Indicator Data'!AV84="No data","x",ROUND(IF('Indicator Data'!AV84^2&gt;L$140,0,IF('Indicator Data'!AV84^2&lt;L$139,10,(L$140-'Indicator Data'!AV84^2)/(L$140-L$139)*10)),1))</f>
        <v>7</v>
      </c>
      <c r="M82" s="2">
        <f>IF(OR('Indicator Data'!AU84=0,'Indicator Data'!AU84="No data"),"x",ROUND(IF('Indicator Data'!AU84&gt;M$140,0,IF('Indicator Data'!AU84&lt;M$139,10,(M$140-'Indicator Data'!AU84)/(M$140-M$139)*10)),1))</f>
        <v>3.5</v>
      </c>
      <c r="N82" s="2">
        <f>IF('Indicator Data'!AW84="No data","x",ROUND(IF('Indicator Data'!AW84&gt;N$140,0,IF('Indicator Data'!AW84&lt;N$139,10,(N$140-'Indicator Data'!AW84)/(N$140-N$139)*10)),1))</f>
        <v>7.4</v>
      </c>
      <c r="O82" s="2">
        <f>IF('Indicator Data'!AX84="No data","x",ROUND(IF('Indicator Data'!AX84&gt;O$140,0,IF('Indicator Data'!AX84&lt;O$139,10,(O$140-'Indicator Data'!AX84)/(O$140-O$139)*10)),1))</f>
        <v>6.4</v>
      </c>
      <c r="P82" s="3">
        <f t="shared" si="12"/>
        <v>6.1</v>
      </c>
      <c r="Q82" s="2">
        <f>IF('Indicator Data'!AY84="No data","x",ROUND(IF('Indicator Data'!AY84&gt;Q$140,0,IF('Indicator Data'!AY84&lt;Q$139,10,(Q$140-'Indicator Data'!AY84)/(Q$140-Q$139)*10)),1))</f>
        <v>7.8</v>
      </c>
      <c r="R82" s="2">
        <f>IF('Indicator Data'!AZ84="No data","x",ROUND(IF('Indicator Data'!AZ84&gt;R$140,0,IF('Indicator Data'!AZ84&lt;R$139,10,(R$140-'Indicator Data'!AZ84)/(R$140-R$139)*10)),1))</f>
        <v>7.8</v>
      </c>
      <c r="S82" s="3">
        <f t="shared" si="13"/>
        <v>7.8</v>
      </c>
      <c r="T82" s="2">
        <f>IF('Indicator Data'!X84="No data","x",ROUND(IF('Indicator Data'!X84&gt;T$140,0,IF('Indicator Data'!X84&lt;T$139,10,(T$140-'Indicator Data'!X84)/(T$140-T$139)*10)),1))</f>
        <v>9</v>
      </c>
      <c r="U82" s="2">
        <f>IF('Indicator Data'!Y84="No data","x",ROUND(IF('Indicator Data'!Y84&gt;U$140,0,IF('Indicator Data'!Y84&lt;U$139,10,(U$140-'Indicator Data'!Y84)/(U$140-U$139)*10)),1))</f>
        <v>6.4</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8.6999999999999993</v>
      </c>
      <c r="Y82" s="5">
        <f t="shared" si="15"/>
        <v>7.5</v>
      </c>
      <c r="Z82" s="80"/>
    </row>
    <row r="83" spans="1:26" s="11" customFormat="1" x14ac:dyDescent="0.25">
      <c r="A83" s="11" t="s">
        <v>401</v>
      </c>
      <c r="B83" s="28" t="s">
        <v>14</v>
      </c>
      <c r="C83" s="28" t="s">
        <v>529</v>
      </c>
      <c r="D83" s="2">
        <f>IF('Indicator Data'!AR85="No data","x",ROUND(IF('Indicator Data'!AR85&gt;D$140,0,IF('Indicator Data'!AR85&lt;D$139,10,(D$140-'Indicator Data'!AR85)/(D$140-D$139)*10)),1))</f>
        <v>2.8</v>
      </c>
      <c r="E83" s="122">
        <f>('Indicator Data'!BE85+'Indicator Data'!BF85+'Indicator Data'!BG85)/'Indicator Data'!BD85*1000000</f>
        <v>1.8969984458694449E-2</v>
      </c>
      <c r="F83" s="2">
        <f t="shared" si="8"/>
        <v>9.8000000000000007</v>
      </c>
      <c r="G83" s="3">
        <f t="shared" si="9"/>
        <v>6.3</v>
      </c>
      <c r="H83" s="2">
        <f>IF('Indicator Data'!AT85="No data","x",ROUND(IF('Indicator Data'!AT85&gt;H$140,0,IF('Indicator Data'!AT85&lt;H$139,10,(H$140-'Indicator Data'!AT85)/(H$140-H$139)*10)),1))</f>
        <v>7.3</v>
      </c>
      <c r="I83" s="2">
        <f>IF('Indicator Data'!AS85="No data","x",ROUND(IF('Indicator Data'!AS85&gt;I$140,0,IF('Indicator Data'!AS85&lt;I$139,10,(I$140-'Indicator Data'!AS85)/(I$140-I$139)*10)),1))</f>
        <v>6.9</v>
      </c>
      <c r="J83" s="3">
        <f t="shared" si="10"/>
        <v>7.1</v>
      </c>
      <c r="K83" s="5">
        <f t="shared" si="11"/>
        <v>6.7</v>
      </c>
      <c r="L83" s="2">
        <f>IF('Indicator Data'!AV85="No data","x",ROUND(IF('Indicator Data'!AV85^2&gt;L$140,0,IF('Indicator Data'!AV85^2&lt;L$139,10,(L$140-'Indicator Data'!AV85^2)/(L$140-L$139)*10)),1))</f>
        <v>8.3000000000000007</v>
      </c>
      <c r="M83" s="2">
        <f>IF(OR('Indicator Data'!AU85=0,'Indicator Data'!AU85="No data"),"x",ROUND(IF('Indicator Data'!AU85&gt;M$140,0,IF('Indicator Data'!AU85&lt;M$139,10,(M$140-'Indicator Data'!AU85)/(M$140-M$139)*10)),1))</f>
        <v>5.3</v>
      </c>
      <c r="N83" s="2">
        <f>IF('Indicator Data'!AW85="No data","x",ROUND(IF('Indicator Data'!AW85&gt;N$140,0,IF('Indicator Data'!AW85&lt;N$139,10,(N$140-'Indicator Data'!AW85)/(N$140-N$139)*10)),1))</f>
        <v>7.4</v>
      </c>
      <c r="O83" s="2">
        <f>IF('Indicator Data'!AX85="No data","x",ROUND(IF('Indicator Data'!AX85&gt;O$140,0,IF('Indicator Data'!AX85&lt;O$139,10,(O$140-'Indicator Data'!AX85)/(O$140-O$139)*10)),1))</f>
        <v>6.4</v>
      </c>
      <c r="P83" s="3">
        <f t="shared" si="12"/>
        <v>6.9</v>
      </c>
      <c r="Q83" s="2">
        <f>IF('Indicator Data'!AY85="No data","x",ROUND(IF('Indicator Data'!AY85&gt;Q$140,0,IF('Indicator Data'!AY85&lt;Q$139,10,(Q$140-'Indicator Data'!AY85)/(Q$140-Q$139)*10)),1))</f>
        <v>5</v>
      </c>
      <c r="R83" s="2">
        <f>IF('Indicator Data'!AZ85="No data","x",ROUND(IF('Indicator Data'!AZ85&gt;R$140,0,IF('Indicator Data'!AZ85&lt;R$139,10,(R$140-'Indicator Data'!AZ85)/(R$140-R$139)*10)),1))</f>
        <v>8.4</v>
      </c>
      <c r="S83" s="3">
        <f t="shared" si="13"/>
        <v>6.7</v>
      </c>
      <c r="T83" s="2">
        <f>IF('Indicator Data'!X85="No data","x",ROUND(IF('Indicator Data'!X85&gt;T$140,0,IF('Indicator Data'!X85&lt;T$139,10,(T$140-'Indicator Data'!X85)/(T$140-T$139)*10)),1))</f>
        <v>9</v>
      </c>
      <c r="U83" s="2">
        <f>IF('Indicator Data'!Y85="No data","x",ROUND(IF('Indicator Data'!Y85&gt;U$140,0,IF('Indicator Data'!Y85&lt;U$139,10,(U$140-'Indicator Data'!Y85)/(U$140-U$139)*10)),1))</f>
        <v>5.2</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8.4</v>
      </c>
      <c r="Y83" s="5">
        <f t="shared" si="15"/>
        <v>7.3</v>
      </c>
      <c r="Z83" s="80"/>
    </row>
    <row r="84" spans="1:26" s="11" customFormat="1" x14ac:dyDescent="0.25">
      <c r="A84" s="11" t="s">
        <v>403</v>
      </c>
      <c r="B84" s="28" t="s">
        <v>14</v>
      </c>
      <c r="C84" s="28" t="s">
        <v>531</v>
      </c>
      <c r="D84" s="2">
        <f>IF('Indicator Data'!AR86="No data","x",ROUND(IF('Indicator Data'!AR86&gt;D$140,0,IF('Indicator Data'!AR86&lt;D$139,10,(D$140-'Indicator Data'!AR86)/(D$140-D$139)*10)),1))</f>
        <v>2.8</v>
      </c>
      <c r="E84" s="122">
        <f>('Indicator Data'!BE86+'Indicator Data'!BF86+'Indicator Data'!BG86)/'Indicator Data'!BD86*1000000</f>
        <v>1.8969984458694449E-2</v>
      </c>
      <c r="F84" s="2">
        <f t="shared" si="8"/>
        <v>9.8000000000000007</v>
      </c>
      <c r="G84" s="3">
        <f t="shared" si="9"/>
        <v>6.3</v>
      </c>
      <c r="H84" s="2">
        <f>IF('Indicator Data'!AT86="No data","x",ROUND(IF('Indicator Data'!AT86&gt;H$140,0,IF('Indicator Data'!AT86&lt;H$139,10,(H$140-'Indicator Data'!AT86)/(H$140-H$139)*10)),1))</f>
        <v>7.3</v>
      </c>
      <c r="I84" s="2">
        <f>IF('Indicator Data'!AS86="No data","x",ROUND(IF('Indicator Data'!AS86&gt;I$140,0,IF('Indicator Data'!AS86&lt;I$139,10,(I$140-'Indicator Data'!AS86)/(I$140-I$139)*10)),1))</f>
        <v>6.9</v>
      </c>
      <c r="J84" s="3">
        <f t="shared" si="10"/>
        <v>7.1</v>
      </c>
      <c r="K84" s="5">
        <f t="shared" si="11"/>
        <v>6.7</v>
      </c>
      <c r="L84" s="2">
        <f>IF('Indicator Data'!AV86="No data","x",ROUND(IF('Indicator Data'!AV86^2&gt;L$140,0,IF('Indicator Data'!AV86^2&lt;L$139,10,(L$140-'Indicator Data'!AV86^2)/(L$140-L$139)*10)),1))</f>
        <v>10</v>
      </c>
      <c r="M84" s="2">
        <f>IF(OR('Indicator Data'!AU86=0,'Indicator Data'!AU86="No data"),"x",ROUND(IF('Indicator Data'!AU86&gt;M$140,0,IF('Indicator Data'!AU86&lt;M$139,10,(M$140-'Indicator Data'!AU86)/(M$140-M$139)*10)),1))</f>
        <v>7</v>
      </c>
      <c r="N84" s="2">
        <f>IF('Indicator Data'!AW86="No data","x",ROUND(IF('Indicator Data'!AW86&gt;N$140,0,IF('Indicator Data'!AW86&lt;N$139,10,(N$140-'Indicator Data'!AW86)/(N$140-N$139)*10)),1))</f>
        <v>7.4</v>
      </c>
      <c r="O84" s="2">
        <f>IF('Indicator Data'!AX86="No data","x",ROUND(IF('Indicator Data'!AX86&gt;O$140,0,IF('Indicator Data'!AX86&lt;O$139,10,(O$140-'Indicator Data'!AX86)/(O$140-O$139)*10)),1))</f>
        <v>6.4</v>
      </c>
      <c r="P84" s="3">
        <f t="shared" si="12"/>
        <v>7.7</v>
      </c>
      <c r="Q84" s="2">
        <f>IF('Indicator Data'!AY86="No data","x",ROUND(IF('Indicator Data'!AY86&gt;Q$140,0,IF('Indicator Data'!AY86&lt;Q$139,10,(Q$140-'Indicator Data'!AY86)/(Q$140-Q$139)*10)),1))</f>
        <v>8</v>
      </c>
      <c r="R84" s="2">
        <f>IF('Indicator Data'!AZ86="No data","x",ROUND(IF('Indicator Data'!AZ86&gt;R$140,0,IF('Indicator Data'!AZ86&lt;R$139,10,(R$140-'Indicator Data'!AZ86)/(R$140-R$139)*10)),1))</f>
        <v>7.8</v>
      </c>
      <c r="S84" s="3">
        <f t="shared" si="13"/>
        <v>7.9</v>
      </c>
      <c r="T84" s="2">
        <f>IF('Indicator Data'!X86="No data","x",ROUND(IF('Indicator Data'!X86&gt;T$140,0,IF('Indicator Data'!X86&lt;T$139,10,(T$140-'Indicator Data'!X86)/(T$140-T$139)*10)),1))</f>
        <v>9</v>
      </c>
      <c r="U84" s="2">
        <f>IF('Indicator Data'!Y86="No data","x",ROUND(IF('Indicator Data'!Y86&gt;U$140,0,IF('Indicator Data'!Y86&lt;U$139,10,(U$140-'Indicator Data'!Y86)/(U$140-U$139)*10)),1))</f>
        <v>6.9</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8.8000000000000007</v>
      </c>
      <c r="Y84" s="5">
        <f t="shared" si="15"/>
        <v>8.1</v>
      </c>
      <c r="Z84" s="80"/>
    </row>
    <row r="85" spans="1:26" s="11" customFormat="1" x14ac:dyDescent="0.25">
      <c r="A85" s="11" t="s">
        <v>400</v>
      </c>
      <c r="B85" s="28" t="s">
        <v>14</v>
      </c>
      <c r="C85" s="28" t="s">
        <v>528</v>
      </c>
      <c r="D85" s="2">
        <f>IF('Indicator Data'!AR87="No data","x",ROUND(IF('Indicator Data'!AR87&gt;D$140,0,IF('Indicator Data'!AR87&lt;D$139,10,(D$140-'Indicator Data'!AR87)/(D$140-D$139)*10)),1))</f>
        <v>2.8</v>
      </c>
      <c r="E85" s="122">
        <f>('Indicator Data'!BE87+'Indicator Data'!BF87+'Indicator Data'!BG87)/'Indicator Data'!BD87*1000000</f>
        <v>1.8969984458694449E-2</v>
      </c>
      <c r="F85" s="2">
        <f t="shared" si="8"/>
        <v>9.8000000000000007</v>
      </c>
      <c r="G85" s="3">
        <f t="shared" si="9"/>
        <v>6.3</v>
      </c>
      <c r="H85" s="2">
        <f>IF('Indicator Data'!AT87="No data","x",ROUND(IF('Indicator Data'!AT87&gt;H$140,0,IF('Indicator Data'!AT87&lt;H$139,10,(H$140-'Indicator Data'!AT87)/(H$140-H$139)*10)),1))</f>
        <v>7.3</v>
      </c>
      <c r="I85" s="2">
        <f>IF('Indicator Data'!AS87="No data","x",ROUND(IF('Indicator Data'!AS87&gt;I$140,0,IF('Indicator Data'!AS87&lt;I$139,10,(I$140-'Indicator Data'!AS87)/(I$140-I$139)*10)),1))</f>
        <v>6.9</v>
      </c>
      <c r="J85" s="3">
        <f t="shared" si="10"/>
        <v>7.1</v>
      </c>
      <c r="K85" s="5">
        <f t="shared" si="11"/>
        <v>6.7</v>
      </c>
      <c r="L85" s="2">
        <f>IF('Indicator Data'!AV87="No data","x",ROUND(IF('Indicator Data'!AV87^2&gt;L$140,0,IF('Indicator Data'!AV87^2&lt;L$139,10,(L$140-'Indicator Data'!AV87^2)/(L$140-L$139)*10)),1))</f>
        <v>10</v>
      </c>
      <c r="M85" s="2">
        <f>IF(OR('Indicator Data'!AU87=0,'Indicator Data'!AU87="No data"),"x",ROUND(IF('Indicator Data'!AU87&gt;M$140,0,IF('Indicator Data'!AU87&lt;M$139,10,(M$140-'Indicator Data'!AU87)/(M$140-M$139)*10)),1))</f>
        <v>5.9</v>
      </c>
      <c r="N85" s="2">
        <f>IF('Indicator Data'!AW87="No data","x",ROUND(IF('Indicator Data'!AW87&gt;N$140,0,IF('Indicator Data'!AW87&lt;N$139,10,(N$140-'Indicator Data'!AW87)/(N$140-N$139)*10)),1))</f>
        <v>7.4</v>
      </c>
      <c r="O85" s="2">
        <f>IF('Indicator Data'!AX87="No data","x",ROUND(IF('Indicator Data'!AX87&gt;O$140,0,IF('Indicator Data'!AX87&lt;O$139,10,(O$140-'Indicator Data'!AX87)/(O$140-O$139)*10)),1))</f>
        <v>6.4</v>
      </c>
      <c r="P85" s="3">
        <f t="shared" si="12"/>
        <v>7.4</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8.9</v>
      </c>
      <c r="S85" s="3">
        <f t="shared" si="13"/>
        <v>8.3000000000000007</v>
      </c>
      <c r="T85" s="2">
        <f>IF('Indicator Data'!X87="No data","x",ROUND(IF('Indicator Data'!X87&gt;T$140,0,IF('Indicator Data'!X87&lt;T$139,10,(T$140-'Indicator Data'!X87)/(T$140-T$139)*10)),1))</f>
        <v>9</v>
      </c>
      <c r="U85" s="2">
        <f>IF('Indicator Data'!Y87="No data","x",ROUND(IF('Indicator Data'!Y87&gt;U$140,0,IF('Indicator Data'!Y87&lt;U$139,10,(U$140-'Indicator Data'!Y87)/(U$140-U$139)*10)),1))</f>
        <v>8.9</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9.3000000000000007</v>
      </c>
      <c r="Y85" s="5">
        <f t="shared" si="15"/>
        <v>8.3000000000000007</v>
      </c>
      <c r="Z85" s="80"/>
    </row>
    <row r="86" spans="1:26" s="11" customFormat="1" x14ac:dyDescent="0.25">
      <c r="A86" s="11" t="s">
        <v>402</v>
      </c>
      <c r="B86" s="28" t="s">
        <v>14</v>
      </c>
      <c r="C86" s="28" t="s">
        <v>530</v>
      </c>
      <c r="D86" s="2">
        <f>IF('Indicator Data'!AR88="No data","x",ROUND(IF('Indicator Data'!AR88&gt;D$140,0,IF('Indicator Data'!AR88&lt;D$139,10,(D$140-'Indicator Data'!AR88)/(D$140-D$139)*10)),1))</f>
        <v>2.8</v>
      </c>
      <c r="E86" s="122">
        <f>('Indicator Data'!BE88+'Indicator Data'!BF88+'Indicator Data'!BG88)/'Indicator Data'!BD88*1000000</f>
        <v>1.8969984458694449E-2</v>
      </c>
      <c r="F86" s="2">
        <f t="shared" si="8"/>
        <v>9.8000000000000007</v>
      </c>
      <c r="G86" s="3">
        <f t="shared" si="9"/>
        <v>6.3</v>
      </c>
      <c r="H86" s="2">
        <f>IF('Indicator Data'!AT88="No data","x",ROUND(IF('Indicator Data'!AT88&gt;H$140,0,IF('Indicator Data'!AT88&lt;H$139,10,(H$140-'Indicator Data'!AT88)/(H$140-H$139)*10)),1))</f>
        <v>7.3</v>
      </c>
      <c r="I86" s="2">
        <f>IF('Indicator Data'!AS88="No data","x",ROUND(IF('Indicator Data'!AS88&gt;I$140,0,IF('Indicator Data'!AS88&lt;I$139,10,(I$140-'Indicator Data'!AS88)/(I$140-I$139)*10)),1))</f>
        <v>6.9</v>
      </c>
      <c r="J86" s="3">
        <f t="shared" si="10"/>
        <v>7.1</v>
      </c>
      <c r="K86" s="5">
        <f t="shared" si="11"/>
        <v>6.7</v>
      </c>
      <c r="L86" s="2">
        <f>IF('Indicator Data'!AV88="No data","x",ROUND(IF('Indicator Data'!AV88^2&gt;L$140,0,IF('Indicator Data'!AV88^2&lt;L$139,10,(L$140-'Indicator Data'!AV88^2)/(L$140-L$139)*10)),1))</f>
        <v>4.3</v>
      </c>
      <c r="M86" s="2">
        <f>IF(OR('Indicator Data'!AU88=0,'Indicator Data'!AU88="No data"),"x",ROUND(IF('Indicator Data'!AU88&gt;M$140,0,IF('Indicator Data'!AU88&lt;M$139,10,(M$140-'Indicator Data'!AU88)/(M$140-M$139)*10)),1))</f>
        <v>5</v>
      </c>
      <c r="N86" s="2">
        <f>IF('Indicator Data'!AW88="No data","x",ROUND(IF('Indicator Data'!AW88&gt;N$140,0,IF('Indicator Data'!AW88&lt;N$139,10,(N$140-'Indicator Data'!AW88)/(N$140-N$139)*10)),1))</f>
        <v>7.4</v>
      </c>
      <c r="O86" s="2">
        <f>IF('Indicator Data'!AX88="No data","x",ROUND(IF('Indicator Data'!AX88&gt;O$140,0,IF('Indicator Data'!AX88&lt;O$139,10,(O$140-'Indicator Data'!AX88)/(O$140-O$139)*10)),1))</f>
        <v>6.4</v>
      </c>
      <c r="P86" s="3">
        <f t="shared" si="12"/>
        <v>5.8</v>
      </c>
      <c r="Q86" s="2">
        <f>IF('Indicator Data'!AY88="No data","x",ROUND(IF('Indicator Data'!AY88&gt;Q$140,0,IF('Indicator Data'!AY88&lt;Q$139,10,(Q$140-'Indicator Data'!AY88)/(Q$140-Q$139)*10)),1))</f>
        <v>8.6999999999999993</v>
      </c>
      <c r="R86" s="2">
        <f>IF('Indicator Data'!AZ88="No data","x",ROUND(IF('Indicator Data'!AZ88&gt;R$140,0,IF('Indicator Data'!AZ88&lt;R$139,10,(R$140-'Indicator Data'!AZ88)/(R$140-R$139)*10)),1))</f>
        <v>6</v>
      </c>
      <c r="S86" s="3">
        <f t="shared" si="13"/>
        <v>7.4</v>
      </c>
      <c r="T86" s="2">
        <f>IF('Indicator Data'!X88="No data","x",ROUND(IF('Indicator Data'!X88&gt;T$140,0,IF('Indicator Data'!X88&lt;T$139,10,(T$140-'Indicator Data'!X88)/(T$140-T$139)*10)),1))</f>
        <v>9</v>
      </c>
      <c r="U86" s="2">
        <f>IF('Indicator Data'!Y88="No data","x",ROUND(IF('Indicator Data'!Y88&gt;U$140,0,IF('Indicator Data'!Y88&lt;U$139,10,(U$140-'Indicator Data'!Y88)/(U$140-U$139)*10)),1))</f>
        <v>3.6</v>
      </c>
      <c r="V86" s="2">
        <f>IF('Indicator Data'!Z88="No data","x",ROUND(IF('Indicator Data'!Z88&gt;V$140,0,IF('Indicator Data'!Z88&lt;V$139,10,(V$140-'Indicator Data'!Z88)/(V$140-V$139)*10)),1))</f>
        <v>10</v>
      </c>
      <c r="W86" s="2">
        <f>IF('Indicator Data'!AE88="No data","x",ROUND(IF('Indicator Data'!AE88&gt;W$140,0,IF('Indicator Data'!AE88&lt;W$139,10,(W$140-'Indicator Data'!AE88)/(W$140-W$139)*10)),1))</f>
        <v>9.4</v>
      </c>
      <c r="X86" s="3">
        <f t="shared" si="14"/>
        <v>8</v>
      </c>
      <c r="Y86" s="5">
        <f t="shared" si="15"/>
        <v>7.1</v>
      </c>
      <c r="Z86" s="80"/>
    </row>
    <row r="87" spans="1:26" s="11" customFormat="1" x14ac:dyDescent="0.25">
      <c r="A87" s="11" t="s">
        <v>404</v>
      </c>
      <c r="B87" s="28" t="s">
        <v>14</v>
      </c>
      <c r="C87" s="28" t="s">
        <v>532</v>
      </c>
      <c r="D87" s="2">
        <f>IF('Indicator Data'!AR89="No data","x",ROUND(IF('Indicator Data'!AR89&gt;D$140,0,IF('Indicator Data'!AR89&lt;D$139,10,(D$140-'Indicator Data'!AR89)/(D$140-D$139)*10)),1))</f>
        <v>2.8</v>
      </c>
      <c r="E87" s="122">
        <f>('Indicator Data'!BE89+'Indicator Data'!BF89+'Indicator Data'!BG89)/'Indicator Data'!BD89*1000000</f>
        <v>1.8969984458694449E-2</v>
      </c>
      <c r="F87" s="2">
        <f t="shared" si="8"/>
        <v>9.8000000000000007</v>
      </c>
      <c r="G87" s="3">
        <f t="shared" si="9"/>
        <v>6.3</v>
      </c>
      <c r="H87" s="2">
        <f>IF('Indicator Data'!AT89="No data","x",ROUND(IF('Indicator Data'!AT89&gt;H$140,0,IF('Indicator Data'!AT89&lt;H$139,10,(H$140-'Indicator Data'!AT89)/(H$140-H$139)*10)),1))</f>
        <v>7.3</v>
      </c>
      <c r="I87" s="2">
        <f>IF('Indicator Data'!AS89="No data","x",ROUND(IF('Indicator Data'!AS89&gt;I$140,0,IF('Indicator Data'!AS89&lt;I$139,10,(I$140-'Indicator Data'!AS89)/(I$140-I$139)*10)),1))</f>
        <v>6.9</v>
      </c>
      <c r="J87" s="3">
        <f t="shared" si="10"/>
        <v>7.1</v>
      </c>
      <c r="K87" s="5">
        <f t="shared" si="11"/>
        <v>6.7</v>
      </c>
      <c r="L87" s="2">
        <f>IF('Indicator Data'!AV89="No data","x",ROUND(IF('Indicator Data'!AV89^2&gt;L$140,0,IF('Indicator Data'!AV89^2&lt;L$139,10,(L$140-'Indicator Data'!AV89^2)/(L$140-L$139)*10)),1))</f>
        <v>4.9000000000000004</v>
      </c>
      <c r="M87" s="2">
        <f>IF(OR('Indicator Data'!AU89=0,'Indicator Data'!AU89="No data"),"x",ROUND(IF('Indicator Data'!AU89&gt;M$140,0,IF('Indicator Data'!AU89&lt;M$139,10,(M$140-'Indicator Data'!AU89)/(M$140-M$139)*10)),1))</f>
        <v>2.8</v>
      </c>
      <c r="N87" s="2">
        <f>IF('Indicator Data'!AW89="No data","x",ROUND(IF('Indicator Data'!AW89&gt;N$140,0,IF('Indicator Data'!AW89&lt;N$139,10,(N$140-'Indicator Data'!AW89)/(N$140-N$139)*10)),1))</f>
        <v>7.4</v>
      </c>
      <c r="O87" s="2">
        <f>IF('Indicator Data'!AX89="No data","x",ROUND(IF('Indicator Data'!AX89&gt;O$140,0,IF('Indicator Data'!AX89&lt;O$139,10,(O$140-'Indicator Data'!AX89)/(O$140-O$139)*10)),1))</f>
        <v>6.4</v>
      </c>
      <c r="P87" s="3">
        <f t="shared" si="12"/>
        <v>5.4</v>
      </c>
      <c r="Q87" s="2">
        <f>IF('Indicator Data'!AY89="No data","x",ROUND(IF('Indicator Data'!AY89&gt;Q$140,0,IF('Indicator Data'!AY89&lt;Q$139,10,(Q$140-'Indicator Data'!AY89)/(Q$140-Q$139)*10)),1))</f>
        <v>8.6</v>
      </c>
      <c r="R87" s="2">
        <f>IF('Indicator Data'!AZ89="No data","x",ROUND(IF('Indicator Data'!AZ89&gt;R$140,0,IF('Indicator Data'!AZ89&lt;R$139,10,(R$140-'Indicator Data'!AZ89)/(R$140-R$139)*10)),1))</f>
        <v>2.8</v>
      </c>
      <c r="S87" s="3">
        <f t="shared" si="13"/>
        <v>5.7</v>
      </c>
      <c r="T87" s="2">
        <f>IF('Indicator Data'!X89="No data","x",ROUND(IF('Indicator Data'!X89&gt;T$140,0,IF('Indicator Data'!X89&lt;T$139,10,(T$140-'Indicator Data'!X89)/(T$140-T$139)*10)),1))</f>
        <v>9</v>
      </c>
      <c r="U87" s="2">
        <f>IF('Indicator Data'!Y89="No data","x",ROUND(IF('Indicator Data'!Y89&gt;U$140,0,IF('Indicator Data'!Y89&lt;U$139,10,(U$140-'Indicator Data'!Y89)/(U$140-U$139)*10)),1))</f>
        <v>4.7</v>
      </c>
      <c r="V87" s="2">
        <f>IF('Indicator Data'!Z89="No data","x",ROUND(IF('Indicator Data'!Z89&gt;V$140,0,IF('Indicator Data'!Z89&lt;V$139,10,(V$140-'Indicator Data'!Z89)/(V$140-V$139)*10)),1))</f>
        <v>10</v>
      </c>
      <c r="W87" s="2">
        <f>IF('Indicator Data'!AE89="No data","x",ROUND(IF('Indicator Data'!AE89&gt;W$140,0,IF('Indicator Data'!AE89&lt;W$139,10,(W$140-'Indicator Data'!AE89)/(W$140-W$139)*10)),1))</f>
        <v>9.4</v>
      </c>
      <c r="X87" s="3">
        <f t="shared" si="14"/>
        <v>8.3000000000000007</v>
      </c>
      <c r="Y87" s="5">
        <f t="shared" si="15"/>
        <v>6.5</v>
      </c>
      <c r="Z87" s="80"/>
    </row>
    <row r="88" spans="1:26" s="11" customFormat="1" x14ac:dyDescent="0.25">
      <c r="A88" s="11" t="s">
        <v>405</v>
      </c>
      <c r="B88" s="28" t="s">
        <v>14</v>
      </c>
      <c r="C88" s="28" t="s">
        <v>533</v>
      </c>
      <c r="D88" s="2">
        <f>IF('Indicator Data'!AR90="No data","x",ROUND(IF('Indicator Data'!AR90&gt;D$140,0,IF('Indicator Data'!AR90&lt;D$139,10,(D$140-'Indicator Data'!AR90)/(D$140-D$139)*10)),1))</f>
        <v>2.8</v>
      </c>
      <c r="E88" s="122">
        <f>('Indicator Data'!BE90+'Indicator Data'!BF90+'Indicator Data'!BG90)/'Indicator Data'!BD90*1000000</f>
        <v>1.8969984458694449E-2</v>
      </c>
      <c r="F88" s="2">
        <f t="shared" si="8"/>
        <v>9.8000000000000007</v>
      </c>
      <c r="G88" s="3">
        <f t="shared" si="9"/>
        <v>6.3</v>
      </c>
      <c r="H88" s="2">
        <f>IF('Indicator Data'!AT90="No data","x",ROUND(IF('Indicator Data'!AT90&gt;H$140,0,IF('Indicator Data'!AT90&lt;H$139,10,(H$140-'Indicator Data'!AT90)/(H$140-H$139)*10)),1))</f>
        <v>7.3</v>
      </c>
      <c r="I88" s="2">
        <f>IF('Indicator Data'!AS90="No data","x",ROUND(IF('Indicator Data'!AS90&gt;I$140,0,IF('Indicator Data'!AS90&lt;I$139,10,(I$140-'Indicator Data'!AS90)/(I$140-I$139)*10)),1))</f>
        <v>6.9</v>
      </c>
      <c r="J88" s="3">
        <f t="shared" si="10"/>
        <v>7.1</v>
      </c>
      <c r="K88" s="5">
        <f t="shared" si="11"/>
        <v>6.7</v>
      </c>
      <c r="L88" s="2">
        <f>IF('Indicator Data'!AV90="No data","x",ROUND(IF('Indicator Data'!AV90^2&gt;L$140,0,IF('Indicator Data'!AV90^2&lt;L$139,10,(L$140-'Indicator Data'!AV90^2)/(L$140-L$139)*10)),1))</f>
        <v>1.9</v>
      </c>
      <c r="M88" s="2">
        <f>IF(OR('Indicator Data'!AU90=0,'Indicator Data'!AU90="No data"),"x",ROUND(IF('Indicator Data'!AU90&gt;M$140,0,IF('Indicator Data'!AU90&lt;M$139,10,(M$140-'Indicator Data'!AU90)/(M$140-M$139)*10)),1))</f>
        <v>0.1</v>
      </c>
      <c r="N88" s="2">
        <f>IF('Indicator Data'!AW90="No data","x",ROUND(IF('Indicator Data'!AW90&gt;N$140,0,IF('Indicator Data'!AW90&lt;N$139,10,(N$140-'Indicator Data'!AW90)/(N$140-N$139)*10)),1))</f>
        <v>7.4</v>
      </c>
      <c r="O88" s="2">
        <f>IF('Indicator Data'!AX90="No data","x",ROUND(IF('Indicator Data'!AX90&gt;O$140,0,IF('Indicator Data'!AX90&lt;O$139,10,(O$140-'Indicator Data'!AX90)/(O$140-O$139)*10)),1))</f>
        <v>6.4</v>
      </c>
      <c r="P88" s="3">
        <f t="shared" si="12"/>
        <v>4</v>
      </c>
      <c r="Q88" s="2">
        <f>IF('Indicator Data'!AY90="No data","x",ROUND(IF('Indicator Data'!AY90&gt;Q$140,0,IF('Indicator Data'!AY90&lt;Q$139,10,(Q$140-'Indicator Data'!AY90)/(Q$140-Q$139)*10)),1))</f>
        <v>6.2</v>
      </c>
      <c r="R88" s="2">
        <f>IF('Indicator Data'!AZ90="No data","x",ROUND(IF('Indicator Data'!AZ90&gt;R$140,0,IF('Indicator Data'!AZ90&lt;R$139,10,(R$140-'Indicator Data'!AZ90)/(R$140-R$139)*10)),1))</f>
        <v>1.3</v>
      </c>
      <c r="S88" s="3">
        <f t="shared" si="13"/>
        <v>3.8</v>
      </c>
      <c r="T88" s="2">
        <f>IF('Indicator Data'!X90="No data","x",ROUND(IF('Indicator Data'!X90&gt;T$140,0,IF('Indicator Data'!X90&lt;T$139,10,(T$140-'Indicator Data'!X90)/(T$140-T$139)*10)),1))</f>
        <v>9</v>
      </c>
      <c r="U88" s="2">
        <f>IF('Indicator Data'!Y90="No data","x",ROUND(IF('Indicator Data'!Y90&gt;U$140,0,IF('Indicator Data'!Y90&lt;U$139,10,(U$140-'Indicator Data'!Y90)/(U$140-U$139)*10)),1))</f>
        <v>0.7</v>
      </c>
      <c r="V88" s="2">
        <f>IF('Indicator Data'!Z90="No data","x",ROUND(IF('Indicator Data'!Z90&gt;V$140,0,IF('Indicator Data'!Z90&lt;V$139,10,(V$140-'Indicator Data'!Z90)/(V$140-V$139)*10)),1))</f>
        <v>2.4</v>
      </c>
      <c r="W88" s="2">
        <f>IF('Indicator Data'!AE90="No data","x",ROUND(IF('Indicator Data'!AE90&gt;W$140,0,IF('Indicator Data'!AE90&lt;W$139,10,(W$140-'Indicator Data'!AE90)/(W$140-W$139)*10)),1))</f>
        <v>9.4</v>
      </c>
      <c r="X88" s="3">
        <f t="shared" si="14"/>
        <v>5.4</v>
      </c>
      <c r="Y88" s="5">
        <f t="shared" si="15"/>
        <v>4.4000000000000004</v>
      </c>
      <c r="Z88" s="80"/>
    </row>
    <row r="89" spans="1:26" s="11" customFormat="1" x14ac:dyDescent="0.25">
      <c r="A89" s="11" t="s">
        <v>406</v>
      </c>
      <c r="B89" s="28" t="s">
        <v>14</v>
      </c>
      <c r="C89" s="28" t="s">
        <v>534</v>
      </c>
      <c r="D89" s="2">
        <f>IF('Indicator Data'!AR91="No data","x",ROUND(IF('Indicator Data'!AR91&gt;D$140,0,IF('Indicator Data'!AR91&lt;D$139,10,(D$140-'Indicator Data'!AR91)/(D$140-D$139)*10)),1))</f>
        <v>2.8</v>
      </c>
      <c r="E89" s="122">
        <f>('Indicator Data'!BE91+'Indicator Data'!BF91+'Indicator Data'!BG91)/'Indicator Data'!BD91*1000000</f>
        <v>1.8969984458694449E-2</v>
      </c>
      <c r="F89" s="2">
        <f t="shared" si="8"/>
        <v>9.8000000000000007</v>
      </c>
      <c r="G89" s="3">
        <f t="shared" si="9"/>
        <v>6.3</v>
      </c>
      <c r="H89" s="2">
        <f>IF('Indicator Data'!AT91="No data","x",ROUND(IF('Indicator Data'!AT91&gt;H$140,0,IF('Indicator Data'!AT91&lt;H$139,10,(H$140-'Indicator Data'!AT91)/(H$140-H$139)*10)),1))</f>
        <v>7.3</v>
      </c>
      <c r="I89" s="2">
        <f>IF('Indicator Data'!AS91="No data","x",ROUND(IF('Indicator Data'!AS91&gt;I$140,0,IF('Indicator Data'!AS91&lt;I$139,10,(I$140-'Indicator Data'!AS91)/(I$140-I$139)*10)),1))</f>
        <v>6.9</v>
      </c>
      <c r="J89" s="3">
        <f t="shared" si="10"/>
        <v>7.1</v>
      </c>
      <c r="K89" s="5">
        <f t="shared" si="11"/>
        <v>6.7</v>
      </c>
      <c r="L89" s="2">
        <f>IF('Indicator Data'!AV91="No data","x",ROUND(IF('Indicator Data'!AV91^2&gt;L$140,0,IF('Indicator Data'!AV91^2&lt;L$139,10,(L$140-'Indicator Data'!AV91^2)/(L$140-L$139)*10)),1))</f>
        <v>6.1</v>
      </c>
      <c r="M89" s="2">
        <f>IF(OR('Indicator Data'!AU91=0,'Indicator Data'!AU91="No data"),"x",ROUND(IF('Indicator Data'!AU91&gt;M$140,0,IF('Indicator Data'!AU91&lt;M$139,10,(M$140-'Indicator Data'!AU91)/(M$140-M$139)*10)),1))</f>
        <v>6.9</v>
      </c>
      <c r="N89" s="2">
        <f>IF('Indicator Data'!AW91="No data","x",ROUND(IF('Indicator Data'!AW91&gt;N$140,0,IF('Indicator Data'!AW91&lt;N$139,10,(N$140-'Indicator Data'!AW91)/(N$140-N$139)*10)),1))</f>
        <v>7.4</v>
      </c>
      <c r="O89" s="2">
        <f>IF('Indicator Data'!AX91="No data","x",ROUND(IF('Indicator Data'!AX91&gt;O$140,0,IF('Indicator Data'!AX91&lt;O$139,10,(O$140-'Indicator Data'!AX91)/(O$140-O$139)*10)),1))</f>
        <v>6.4</v>
      </c>
      <c r="P89" s="3">
        <f t="shared" si="12"/>
        <v>6.7</v>
      </c>
      <c r="Q89" s="2">
        <f>IF('Indicator Data'!AY91="No data","x",ROUND(IF('Indicator Data'!AY91&gt;Q$140,0,IF('Indicator Data'!AY91&lt;Q$139,10,(Q$140-'Indicator Data'!AY91)/(Q$140-Q$139)*10)),1))</f>
        <v>8.1</v>
      </c>
      <c r="R89" s="2">
        <f>IF('Indicator Data'!AZ91="No data","x",ROUND(IF('Indicator Data'!AZ91&gt;R$140,0,IF('Indicator Data'!AZ91&lt;R$139,10,(R$140-'Indicator Data'!AZ91)/(R$140-R$139)*10)),1))</f>
        <v>9</v>
      </c>
      <c r="S89" s="3">
        <f t="shared" si="13"/>
        <v>8.6</v>
      </c>
      <c r="T89" s="2">
        <f>IF('Indicator Data'!X91="No data","x",ROUND(IF('Indicator Data'!X91&gt;T$140,0,IF('Indicator Data'!X91&lt;T$139,10,(T$140-'Indicator Data'!X91)/(T$140-T$139)*10)),1))</f>
        <v>9</v>
      </c>
      <c r="U89" s="2">
        <f>IF('Indicator Data'!Y91="No data","x",ROUND(IF('Indicator Data'!Y91&gt;U$140,0,IF('Indicator Data'!Y91&lt;U$139,10,(U$140-'Indicator Data'!Y91)/(U$140-U$139)*10)),1))</f>
        <v>3.4</v>
      </c>
      <c r="V89" s="2">
        <f>IF('Indicator Data'!Z91="No data","x",ROUND(IF('Indicator Data'!Z91&gt;V$140,0,IF('Indicator Data'!Z91&lt;V$139,10,(V$140-'Indicator Data'!Z91)/(V$140-V$139)*10)),1))</f>
        <v>8.6</v>
      </c>
      <c r="W89" s="2">
        <f>IF('Indicator Data'!AE91="No data","x",ROUND(IF('Indicator Data'!AE91&gt;W$140,0,IF('Indicator Data'!AE91&lt;W$139,10,(W$140-'Indicator Data'!AE91)/(W$140-W$139)*10)),1))</f>
        <v>9.4</v>
      </c>
      <c r="X89" s="3">
        <f t="shared" si="14"/>
        <v>7.6</v>
      </c>
      <c r="Y89" s="5">
        <f t="shared" si="15"/>
        <v>7.6</v>
      </c>
      <c r="Z89" s="80"/>
    </row>
    <row r="90" spans="1:26" s="11" customFormat="1" x14ac:dyDescent="0.25">
      <c r="A90" s="11" t="s">
        <v>13</v>
      </c>
      <c r="B90" s="28" t="s">
        <v>14</v>
      </c>
      <c r="C90" s="28" t="s">
        <v>535</v>
      </c>
      <c r="D90" s="2">
        <f>IF('Indicator Data'!AR92="No data","x",ROUND(IF('Indicator Data'!AR92&gt;D$140,0,IF('Indicator Data'!AR92&lt;D$139,10,(D$140-'Indicator Data'!AR92)/(D$140-D$139)*10)),1))</f>
        <v>2.8</v>
      </c>
      <c r="E90" s="122">
        <f>('Indicator Data'!BE92+'Indicator Data'!BF92+'Indicator Data'!BG92)/'Indicator Data'!BD92*1000000</f>
        <v>1.8969984458694449E-2</v>
      </c>
      <c r="F90" s="2">
        <f t="shared" si="8"/>
        <v>9.8000000000000007</v>
      </c>
      <c r="G90" s="3">
        <f t="shared" si="9"/>
        <v>6.3</v>
      </c>
      <c r="H90" s="2">
        <f>IF('Indicator Data'!AT92="No data","x",ROUND(IF('Indicator Data'!AT92&gt;H$140,0,IF('Indicator Data'!AT92&lt;H$139,10,(H$140-'Indicator Data'!AT92)/(H$140-H$139)*10)),1))</f>
        <v>7.3</v>
      </c>
      <c r="I90" s="2">
        <f>IF('Indicator Data'!AS92="No data","x",ROUND(IF('Indicator Data'!AS92&gt;I$140,0,IF('Indicator Data'!AS92&lt;I$139,10,(I$140-'Indicator Data'!AS92)/(I$140-I$139)*10)),1))</f>
        <v>6.9</v>
      </c>
      <c r="J90" s="3">
        <f t="shared" si="10"/>
        <v>7.1</v>
      </c>
      <c r="K90" s="5">
        <f t="shared" si="11"/>
        <v>6.7</v>
      </c>
      <c r="L90" s="2">
        <f>IF('Indicator Data'!AV92="No data","x",ROUND(IF('Indicator Data'!AV92^2&gt;L$140,0,IF('Indicator Data'!AV92^2&lt;L$139,10,(L$140-'Indicator Data'!AV92^2)/(L$140-L$139)*10)),1))</f>
        <v>9.1999999999999993</v>
      </c>
      <c r="M90" s="2">
        <f>IF(OR('Indicator Data'!AU92=0,'Indicator Data'!AU92="No data"),"x",ROUND(IF('Indicator Data'!AU92&gt;M$140,0,IF('Indicator Data'!AU92&lt;M$139,10,(M$140-'Indicator Data'!AU92)/(M$140-M$139)*10)),1))</f>
        <v>4.5</v>
      </c>
      <c r="N90" s="2">
        <f>IF('Indicator Data'!AW92="No data","x",ROUND(IF('Indicator Data'!AW92&gt;N$140,0,IF('Indicator Data'!AW92&lt;N$139,10,(N$140-'Indicator Data'!AW92)/(N$140-N$139)*10)),1))</f>
        <v>7.4</v>
      </c>
      <c r="O90" s="2">
        <f>IF('Indicator Data'!AX92="No data","x",ROUND(IF('Indicator Data'!AX92&gt;O$140,0,IF('Indicator Data'!AX92&lt;O$139,10,(O$140-'Indicator Data'!AX92)/(O$140-O$139)*10)),1))</f>
        <v>6.4</v>
      </c>
      <c r="P90" s="3">
        <f t="shared" si="12"/>
        <v>6.9</v>
      </c>
      <c r="Q90" s="2">
        <f>IF('Indicator Data'!AY92="No data","x",ROUND(IF('Indicator Data'!AY92&gt;Q$140,0,IF('Indicator Data'!AY92&lt;Q$139,10,(Q$140-'Indicator Data'!AY92)/(Q$140-Q$139)*10)),1))</f>
        <v>7.4</v>
      </c>
      <c r="R90" s="2">
        <f>IF('Indicator Data'!AZ92="No data","x",ROUND(IF('Indicator Data'!AZ92&gt;R$140,0,IF('Indicator Data'!AZ92&lt;R$139,10,(R$140-'Indicator Data'!AZ92)/(R$140-R$139)*10)),1))</f>
        <v>9.4</v>
      </c>
      <c r="S90" s="3">
        <f t="shared" si="13"/>
        <v>8.4</v>
      </c>
      <c r="T90" s="2">
        <f>IF('Indicator Data'!X92="No data","x",ROUND(IF('Indicator Data'!X92&gt;T$140,0,IF('Indicator Data'!X92&lt;T$139,10,(T$140-'Indicator Data'!X92)/(T$140-T$139)*10)),1))</f>
        <v>9</v>
      </c>
      <c r="U90" s="2">
        <f>IF('Indicator Data'!Y92="No data","x",ROUND(IF('Indicator Data'!Y92&gt;U$140,0,IF('Indicator Data'!Y92&lt;U$139,10,(U$140-'Indicator Data'!Y92)/(U$140-U$139)*10)),1))</f>
        <v>5.9</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8.6</v>
      </c>
      <c r="Y90" s="5">
        <f t="shared" si="15"/>
        <v>8</v>
      </c>
      <c r="Z90" s="80"/>
    </row>
    <row r="91" spans="1:26" s="11" customFormat="1" x14ac:dyDescent="0.25">
      <c r="A91" s="11" t="s">
        <v>407</v>
      </c>
      <c r="B91" s="28" t="s">
        <v>14</v>
      </c>
      <c r="C91" s="28" t="s">
        <v>536</v>
      </c>
      <c r="D91" s="2">
        <f>IF('Indicator Data'!AR93="No data","x",ROUND(IF('Indicator Data'!AR93&gt;D$140,0,IF('Indicator Data'!AR93&lt;D$139,10,(D$140-'Indicator Data'!AR93)/(D$140-D$139)*10)),1))</f>
        <v>2.8</v>
      </c>
      <c r="E91" s="122">
        <f>('Indicator Data'!BE93+'Indicator Data'!BF93+'Indicator Data'!BG93)/'Indicator Data'!BD93*1000000</f>
        <v>1.8969984458694449E-2</v>
      </c>
      <c r="F91" s="2">
        <f t="shared" si="8"/>
        <v>9.8000000000000007</v>
      </c>
      <c r="G91" s="3">
        <f t="shared" si="9"/>
        <v>6.3</v>
      </c>
      <c r="H91" s="2">
        <f>IF('Indicator Data'!AT93="No data","x",ROUND(IF('Indicator Data'!AT93&gt;H$140,0,IF('Indicator Data'!AT93&lt;H$139,10,(H$140-'Indicator Data'!AT93)/(H$140-H$139)*10)),1))</f>
        <v>7.3</v>
      </c>
      <c r="I91" s="2">
        <f>IF('Indicator Data'!AS93="No data","x",ROUND(IF('Indicator Data'!AS93&gt;I$140,0,IF('Indicator Data'!AS93&lt;I$139,10,(I$140-'Indicator Data'!AS93)/(I$140-I$139)*10)),1))</f>
        <v>6.9</v>
      </c>
      <c r="J91" s="3">
        <f t="shared" si="10"/>
        <v>7.1</v>
      </c>
      <c r="K91" s="5">
        <f t="shared" si="11"/>
        <v>6.7</v>
      </c>
      <c r="L91" s="2">
        <f>IF('Indicator Data'!AV93="No data","x",ROUND(IF('Indicator Data'!AV93^2&gt;L$140,0,IF('Indicator Data'!AV93^2&lt;L$139,10,(L$140-'Indicator Data'!AV93^2)/(L$140-L$139)*10)),1))</f>
        <v>4.8</v>
      </c>
      <c r="M91" s="2">
        <f>IF(OR('Indicator Data'!AU93=0,'Indicator Data'!AU93="No data"),"x",ROUND(IF('Indicator Data'!AU93&gt;M$140,0,IF('Indicator Data'!AU93&lt;M$139,10,(M$140-'Indicator Data'!AU93)/(M$140-M$139)*10)),1))</f>
        <v>2.4</v>
      </c>
      <c r="N91" s="2">
        <f>IF('Indicator Data'!AW93="No data","x",ROUND(IF('Indicator Data'!AW93&gt;N$140,0,IF('Indicator Data'!AW93&lt;N$139,10,(N$140-'Indicator Data'!AW93)/(N$140-N$139)*10)),1))</f>
        <v>7.4</v>
      </c>
      <c r="O91" s="2">
        <f>IF('Indicator Data'!AX93="No data","x",ROUND(IF('Indicator Data'!AX93&gt;O$140,0,IF('Indicator Data'!AX93&lt;O$139,10,(O$140-'Indicator Data'!AX93)/(O$140-O$139)*10)),1))</f>
        <v>6.4</v>
      </c>
      <c r="P91" s="3">
        <f t="shared" si="12"/>
        <v>5.3</v>
      </c>
      <c r="Q91" s="2">
        <f>IF('Indicator Data'!AY93="No data","x",ROUND(IF('Indicator Data'!AY93&gt;Q$140,0,IF('Indicator Data'!AY93&lt;Q$139,10,(Q$140-'Indicator Data'!AY93)/(Q$140-Q$139)*10)),1))</f>
        <v>7.6</v>
      </c>
      <c r="R91" s="2">
        <f>IF('Indicator Data'!AZ93="No data","x",ROUND(IF('Indicator Data'!AZ93&gt;R$140,0,IF('Indicator Data'!AZ93&lt;R$139,10,(R$140-'Indicator Data'!AZ93)/(R$140-R$139)*10)),1))</f>
        <v>2.2999999999999998</v>
      </c>
      <c r="S91" s="3">
        <f t="shared" si="13"/>
        <v>5</v>
      </c>
      <c r="T91" s="2">
        <f>IF('Indicator Data'!X93="No data","x",ROUND(IF('Indicator Data'!X93&gt;T$140,0,IF('Indicator Data'!X93&lt;T$139,10,(T$140-'Indicator Data'!X93)/(T$140-T$139)*10)),1))</f>
        <v>9</v>
      </c>
      <c r="U91" s="2">
        <f>IF('Indicator Data'!Y93="No data","x",ROUND(IF('Indicator Data'!Y93&gt;U$140,0,IF('Indicator Data'!Y93&lt;U$139,10,(U$140-'Indicator Data'!Y93)/(U$140-U$139)*10)),1))</f>
        <v>4.2</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8.1999999999999993</v>
      </c>
      <c r="Y91" s="5">
        <f t="shared" si="15"/>
        <v>6.2</v>
      </c>
      <c r="Z91" s="80"/>
    </row>
    <row r="92" spans="1:26" s="11" customFormat="1" x14ac:dyDescent="0.25">
      <c r="A92" s="11" t="s">
        <v>408</v>
      </c>
      <c r="B92" s="28" t="s">
        <v>14</v>
      </c>
      <c r="C92" s="28" t="s">
        <v>537</v>
      </c>
      <c r="D92" s="2">
        <f>IF('Indicator Data'!AR94="No data","x",ROUND(IF('Indicator Data'!AR94&gt;D$140,0,IF('Indicator Data'!AR94&lt;D$139,10,(D$140-'Indicator Data'!AR94)/(D$140-D$139)*10)),1))</f>
        <v>2.8</v>
      </c>
      <c r="E92" s="122">
        <f>('Indicator Data'!BE94+'Indicator Data'!BF94+'Indicator Data'!BG94)/'Indicator Data'!BD94*1000000</f>
        <v>1.8969984458694449E-2</v>
      </c>
      <c r="F92" s="2">
        <f t="shared" si="8"/>
        <v>9.8000000000000007</v>
      </c>
      <c r="G92" s="3">
        <f t="shared" si="9"/>
        <v>6.3</v>
      </c>
      <c r="H92" s="2">
        <f>IF('Indicator Data'!AT94="No data","x",ROUND(IF('Indicator Data'!AT94&gt;H$140,0,IF('Indicator Data'!AT94&lt;H$139,10,(H$140-'Indicator Data'!AT94)/(H$140-H$139)*10)),1))</f>
        <v>7.3</v>
      </c>
      <c r="I92" s="2">
        <f>IF('Indicator Data'!AS94="No data","x",ROUND(IF('Indicator Data'!AS94&gt;I$140,0,IF('Indicator Data'!AS94&lt;I$139,10,(I$140-'Indicator Data'!AS94)/(I$140-I$139)*10)),1))</f>
        <v>6.9</v>
      </c>
      <c r="J92" s="3">
        <f t="shared" si="10"/>
        <v>7.1</v>
      </c>
      <c r="K92" s="5">
        <f t="shared" si="11"/>
        <v>6.7</v>
      </c>
      <c r="L92" s="2">
        <f>IF('Indicator Data'!AV94="No data","x",ROUND(IF('Indicator Data'!AV94^2&gt;L$140,0,IF('Indicator Data'!AV94^2&lt;L$139,10,(L$140-'Indicator Data'!AV94^2)/(L$140-L$139)*10)),1))</f>
        <v>3.6</v>
      </c>
      <c r="M92" s="2">
        <f>IF(OR('Indicator Data'!AU94=0,'Indicator Data'!AU94="No data"),"x",ROUND(IF('Indicator Data'!AU94&gt;M$140,0,IF('Indicator Data'!AU94&lt;M$139,10,(M$140-'Indicator Data'!AU94)/(M$140-M$139)*10)),1))</f>
        <v>4.2</v>
      </c>
      <c r="N92" s="2">
        <f>IF('Indicator Data'!AW94="No data","x",ROUND(IF('Indicator Data'!AW94&gt;N$140,0,IF('Indicator Data'!AW94&lt;N$139,10,(N$140-'Indicator Data'!AW94)/(N$140-N$139)*10)),1))</f>
        <v>7.4</v>
      </c>
      <c r="O92" s="2">
        <f>IF('Indicator Data'!AX94="No data","x",ROUND(IF('Indicator Data'!AX94&gt;O$140,0,IF('Indicator Data'!AX94&lt;O$139,10,(O$140-'Indicator Data'!AX94)/(O$140-O$139)*10)),1))</f>
        <v>6.4</v>
      </c>
      <c r="P92" s="3">
        <f t="shared" si="12"/>
        <v>5.4</v>
      </c>
      <c r="Q92" s="2">
        <f>IF('Indicator Data'!AY94="No data","x",ROUND(IF('Indicator Data'!AY94&gt;Q$140,0,IF('Indicator Data'!AY94&lt;Q$139,10,(Q$140-'Indicator Data'!AY94)/(Q$140-Q$139)*10)),1))</f>
        <v>8.6999999999999993</v>
      </c>
      <c r="R92" s="2">
        <f>IF('Indicator Data'!AZ94="No data","x",ROUND(IF('Indicator Data'!AZ94&gt;R$140,0,IF('Indicator Data'!AZ94&lt;R$139,10,(R$140-'Indicator Data'!AZ94)/(R$140-R$139)*10)),1))</f>
        <v>4.0999999999999996</v>
      </c>
      <c r="S92" s="3">
        <f t="shared" si="13"/>
        <v>6.4</v>
      </c>
      <c r="T92" s="2">
        <f>IF('Indicator Data'!X94="No data","x",ROUND(IF('Indicator Data'!X94&gt;T$140,0,IF('Indicator Data'!X94&lt;T$139,10,(T$140-'Indicator Data'!X94)/(T$140-T$139)*10)),1))</f>
        <v>9</v>
      </c>
      <c r="U92" s="2">
        <f>IF('Indicator Data'!Y94="No data","x",ROUND(IF('Indicator Data'!Y94&gt;U$140,0,IF('Indicator Data'!Y94&lt;U$139,10,(U$140-'Indicator Data'!Y94)/(U$140-U$139)*10)),1))</f>
        <v>2.2999999999999998</v>
      </c>
      <c r="V92" s="2">
        <f>IF('Indicator Data'!Z94="No data","x",ROUND(IF('Indicator Data'!Z94&gt;V$140,0,IF('Indicator Data'!Z94&lt;V$139,10,(V$140-'Indicator Data'!Z94)/(V$140-V$139)*10)),1))</f>
        <v>6.5</v>
      </c>
      <c r="W92" s="2">
        <f>IF('Indicator Data'!AE94="No data","x",ROUND(IF('Indicator Data'!AE94&gt;W$140,0,IF('Indicator Data'!AE94&lt;W$139,10,(W$140-'Indicator Data'!AE94)/(W$140-W$139)*10)),1))</f>
        <v>9.4</v>
      </c>
      <c r="X92" s="3">
        <f t="shared" si="14"/>
        <v>6.8</v>
      </c>
      <c r="Y92" s="5">
        <f t="shared" si="15"/>
        <v>6.2</v>
      </c>
      <c r="Z92" s="80"/>
    </row>
    <row r="93" spans="1:26" s="11" customFormat="1" x14ac:dyDescent="0.25">
      <c r="A93" s="11" t="s">
        <v>409</v>
      </c>
      <c r="B93" s="28" t="s">
        <v>14</v>
      </c>
      <c r="C93" s="28" t="s">
        <v>538</v>
      </c>
      <c r="D93" s="2">
        <f>IF('Indicator Data'!AR95="No data","x",ROUND(IF('Indicator Data'!AR95&gt;D$140,0,IF('Indicator Data'!AR95&lt;D$139,10,(D$140-'Indicator Data'!AR95)/(D$140-D$139)*10)),1))</f>
        <v>2.8</v>
      </c>
      <c r="E93" s="122">
        <f>('Indicator Data'!BE95+'Indicator Data'!BF95+'Indicator Data'!BG95)/'Indicator Data'!BD95*1000000</f>
        <v>1.8969984458694449E-2</v>
      </c>
      <c r="F93" s="2">
        <f t="shared" si="8"/>
        <v>9.8000000000000007</v>
      </c>
      <c r="G93" s="3">
        <f t="shared" si="9"/>
        <v>6.3</v>
      </c>
      <c r="H93" s="2">
        <f>IF('Indicator Data'!AT95="No data","x",ROUND(IF('Indicator Data'!AT95&gt;H$140,0,IF('Indicator Data'!AT95&lt;H$139,10,(H$140-'Indicator Data'!AT95)/(H$140-H$139)*10)),1))</f>
        <v>7.3</v>
      </c>
      <c r="I93" s="2">
        <f>IF('Indicator Data'!AS95="No data","x",ROUND(IF('Indicator Data'!AS95&gt;I$140,0,IF('Indicator Data'!AS95&lt;I$139,10,(I$140-'Indicator Data'!AS95)/(I$140-I$139)*10)),1))</f>
        <v>6.9</v>
      </c>
      <c r="J93" s="3">
        <f t="shared" si="10"/>
        <v>7.1</v>
      </c>
      <c r="K93" s="5">
        <f t="shared" si="11"/>
        <v>6.7</v>
      </c>
      <c r="L93" s="2">
        <f>IF('Indicator Data'!AV95="No data","x",ROUND(IF('Indicator Data'!AV95^2&gt;L$140,0,IF('Indicator Data'!AV95^2&lt;L$139,10,(L$140-'Indicator Data'!AV95^2)/(L$140-L$139)*10)),1))</f>
        <v>1.5</v>
      </c>
      <c r="M93" s="2">
        <f>IF(OR('Indicator Data'!AU95=0,'Indicator Data'!AU95="No data"),"x",ROUND(IF('Indicator Data'!AU95&gt;M$140,0,IF('Indicator Data'!AU95&lt;M$139,10,(M$140-'Indicator Data'!AU95)/(M$140-M$139)*10)),1))</f>
        <v>2.6</v>
      </c>
      <c r="N93" s="2">
        <f>IF('Indicator Data'!AW95="No data","x",ROUND(IF('Indicator Data'!AW95&gt;N$140,0,IF('Indicator Data'!AW95&lt;N$139,10,(N$140-'Indicator Data'!AW95)/(N$140-N$139)*10)),1))</f>
        <v>7.4</v>
      </c>
      <c r="O93" s="2">
        <f>IF('Indicator Data'!AX95="No data","x",ROUND(IF('Indicator Data'!AX95&gt;O$140,0,IF('Indicator Data'!AX95&lt;O$139,10,(O$140-'Indicator Data'!AX95)/(O$140-O$139)*10)),1))</f>
        <v>6.4</v>
      </c>
      <c r="P93" s="3">
        <f t="shared" si="12"/>
        <v>4.5</v>
      </c>
      <c r="Q93" s="2">
        <f>IF('Indicator Data'!AY95="No data","x",ROUND(IF('Indicator Data'!AY95&gt;Q$140,0,IF('Indicator Data'!AY95&lt;Q$139,10,(Q$140-'Indicator Data'!AY95)/(Q$140-Q$139)*10)),1))</f>
        <v>8.4</v>
      </c>
      <c r="R93" s="2">
        <f>IF('Indicator Data'!AZ95="No data","x",ROUND(IF('Indicator Data'!AZ95&gt;R$140,0,IF('Indicator Data'!AZ95&lt;R$139,10,(R$140-'Indicator Data'!AZ95)/(R$140-R$139)*10)),1))</f>
        <v>2.2999999999999998</v>
      </c>
      <c r="S93" s="3">
        <f t="shared" si="13"/>
        <v>5.4</v>
      </c>
      <c r="T93" s="2">
        <f>IF('Indicator Data'!X95="No data","x",ROUND(IF('Indicator Data'!X95&gt;T$140,0,IF('Indicator Data'!X95&lt;T$139,10,(T$140-'Indicator Data'!X95)/(T$140-T$139)*10)),1))</f>
        <v>9</v>
      </c>
      <c r="U93" s="2">
        <f>IF('Indicator Data'!Y95="No data","x",ROUND(IF('Indicator Data'!Y95&gt;U$140,0,IF('Indicator Data'!Y95&lt;U$139,10,(U$140-'Indicator Data'!Y95)/(U$140-U$139)*10)),1))</f>
        <v>1.5</v>
      </c>
      <c r="V93" s="2">
        <f>IF('Indicator Data'!Z95="No data","x",ROUND(IF('Indicator Data'!Z95&gt;V$140,0,IF('Indicator Data'!Z95&lt;V$139,10,(V$140-'Indicator Data'!Z95)/(V$140-V$139)*10)),1))</f>
        <v>5.7</v>
      </c>
      <c r="W93" s="2">
        <f>IF('Indicator Data'!AE95="No data","x",ROUND(IF('Indicator Data'!AE95&gt;W$140,0,IF('Indicator Data'!AE95&lt;W$139,10,(W$140-'Indicator Data'!AE95)/(W$140-W$139)*10)),1))</f>
        <v>9.4</v>
      </c>
      <c r="X93" s="3">
        <f t="shared" si="14"/>
        <v>6.4</v>
      </c>
      <c r="Y93" s="5">
        <f t="shared" si="15"/>
        <v>5.4</v>
      </c>
      <c r="Z93" s="80"/>
    </row>
    <row r="94" spans="1:26" s="11" customFormat="1" x14ac:dyDescent="0.25">
      <c r="A94" s="11" t="s">
        <v>410</v>
      </c>
      <c r="B94" s="28" t="s">
        <v>14</v>
      </c>
      <c r="C94" s="28" t="s">
        <v>539</v>
      </c>
      <c r="D94" s="2">
        <f>IF('Indicator Data'!AR96="No data","x",ROUND(IF('Indicator Data'!AR96&gt;D$140,0,IF('Indicator Data'!AR96&lt;D$139,10,(D$140-'Indicator Data'!AR96)/(D$140-D$139)*10)),1))</f>
        <v>2.8</v>
      </c>
      <c r="E94" s="122">
        <f>('Indicator Data'!BE96+'Indicator Data'!BF96+'Indicator Data'!BG96)/'Indicator Data'!BD96*1000000</f>
        <v>1.8969984458694449E-2</v>
      </c>
      <c r="F94" s="2">
        <f t="shared" si="8"/>
        <v>9.8000000000000007</v>
      </c>
      <c r="G94" s="3">
        <f t="shared" si="9"/>
        <v>6.3</v>
      </c>
      <c r="H94" s="2">
        <f>IF('Indicator Data'!AT96="No data","x",ROUND(IF('Indicator Data'!AT96&gt;H$140,0,IF('Indicator Data'!AT96&lt;H$139,10,(H$140-'Indicator Data'!AT96)/(H$140-H$139)*10)),1))</f>
        <v>7.3</v>
      </c>
      <c r="I94" s="2">
        <f>IF('Indicator Data'!AS96="No data","x",ROUND(IF('Indicator Data'!AS96&gt;I$140,0,IF('Indicator Data'!AS96&lt;I$139,10,(I$140-'Indicator Data'!AS96)/(I$140-I$139)*10)),1))</f>
        <v>6.9</v>
      </c>
      <c r="J94" s="3">
        <f t="shared" si="10"/>
        <v>7.1</v>
      </c>
      <c r="K94" s="5">
        <f t="shared" si="11"/>
        <v>6.7</v>
      </c>
      <c r="L94" s="2">
        <f>IF('Indicator Data'!AV96="No data","x",ROUND(IF('Indicator Data'!AV96^2&gt;L$140,0,IF('Indicator Data'!AV96^2&lt;L$139,10,(L$140-'Indicator Data'!AV96^2)/(L$140-L$139)*10)),1))</f>
        <v>4.9000000000000004</v>
      </c>
      <c r="M94" s="2">
        <f>IF(OR('Indicator Data'!AU96=0,'Indicator Data'!AU96="No data"),"x",ROUND(IF('Indicator Data'!AU96&gt;M$140,0,IF('Indicator Data'!AU96&lt;M$139,10,(M$140-'Indicator Data'!AU96)/(M$140-M$139)*10)),1))</f>
        <v>3.1</v>
      </c>
      <c r="N94" s="2">
        <f>IF('Indicator Data'!AW96="No data","x",ROUND(IF('Indicator Data'!AW96&gt;N$140,0,IF('Indicator Data'!AW96&lt;N$139,10,(N$140-'Indicator Data'!AW96)/(N$140-N$139)*10)),1))</f>
        <v>7.4</v>
      </c>
      <c r="O94" s="2">
        <f>IF('Indicator Data'!AX96="No data","x",ROUND(IF('Indicator Data'!AX96&gt;O$140,0,IF('Indicator Data'!AX96&lt;O$139,10,(O$140-'Indicator Data'!AX96)/(O$140-O$139)*10)),1))</f>
        <v>6.4</v>
      </c>
      <c r="P94" s="3">
        <f t="shared" si="12"/>
        <v>5.5</v>
      </c>
      <c r="Q94" s="2">
        <f>IF('Indicator Data'!AY96="No data","x",ROUND(IF('Indicator Data'!AY96&gt;Q$140,0,IF('Indicator Data'!AY96&lt;Q$139,10,(Q$140-'Indicator Data'!AY96)/(Q$140-Q$139)*10)),1))</f>
        <v>8.6999999999999993</v>
      </c>
      <c r="R94" s="2">
        <f>IF('Indicator Data'!AZ96="No data","x",ROUND(IF('Indicator Data'!AZ96&gt;R$140,0,IF('Indicator Data'!AZ96&lt;R$139,10,(R$140-'Indicator Data'!AZ96)/(R$140-R$139)*10)),1))</f>
        <v>3.4</v>
      </c>
      <c r="S94" s="3">
        <f t="shared" si="13"/>
        <v>6.1</v>
      </c>
      <c r="T94" s="2">
        <f>IF('Indicator Data'!X96="No data","x",ROUND(IF('Indicator Data'!X96&gt;T$140,0,IF('Indicator Data'!X96&lt;T$139,10,(T$140-'Indicator Data'!X96)/(T$140-T$139)*10)),1))</f>
        <v>9</v>
      </c>
      <c r="U94" s="2">
        <f>IF('Indicator Data'!Y96="No data","x",ROUND(IF('Indicator Data'!Y96&gt;U$140,0,IF('Indicator Data'!Y96&lt;U$139,10,(U$140-'Indicator Data'!Y96)/(U$140-U$139)*10)),1))</f>
        <v>4</v>
      </c>
      <c r="V94" s="2">
        <f>IF('Indicator Data'!Z96="No data","x",ROUND(IF('Indicator Data'!Z96&gt;V$140,0,IF('Indicator Data'!Z96&lt;V$139,10,(V$140-'Indicator Data'!Z96)/(V$140-V$139)*10)),1))</f>
        <v>9.6</v>
      </c>
      <c r="W94" s="2">
        <f>IF('Indicator Data'!AE96="No data","x",ROUND(IF('Indicator Data'!AE96&gt;W$140,0,IF('Indicator Data'!AE96&lt;W$139,10,(W$140-'Indicator Data'!AE96)/(W$140-W$139)*10)),1))</f>
        <v>9.4</v>
      </c>
      <c r="X94" s="3">
        <f t="shared" si="14"/>
        <v>8</v>
      </c>
      <c r="Y94" s="5">
        <f t="shared" si="15"/>
        <v>6.5</v>
      </c>
      <c r="Z94" s="80"/>
    </row>
    <row r="95" spans="1:26" s="11" customFormat="1" x14ac:dyDescent="0.25">
      <c r="A95" s="11" t="s">
        <v>411</v>
      </c>
      <c r="B95" s="28" t="s">
        <v>14</v>
      </c>
      <c r="C95" s="28" t="s">
        <v>540</v>
      </c>
      <c r="D95" s="2">
        <f>IF('Indicator Data'!AR97="No data","x",ROUND(IF('Indicator Data'!AR97&gt;D$140,0,IF('Indicator Data'!AR97&lt;D$139,10,(D$140-'Indicator Data'!AR97)/(D$140-D$139)*10)),1))</f>
        <v>2.8</v>
      </c>
      <c r="E95" s="122">
        <f>('Indicator Data'!BE97+'Indicator Data'!BF97+'Indicator Data'!BG97)/'Indicator Data'!BD97*1000000</f>
        <v>1.8969984458694449E-2</v>
      </c>
      <c r="F95" s="2">
        <f t="shared" si="8"/>
        <v>9.8000000000000007</v>
      </c>
      <c r="G95" s="3">
        <f t="shared" si="9"/>
        <v>6.3</v>
      </c>
      <c r="H95" s="2">
        <f>IF('Indicator Data'!AT97="No data","x",ROUND(IF('Indicator Data'!AT97&gt;H$140,0,IF('Indicator Data'!AT97&lt;H$139,10,(H$140-'Indicator Data'!AT97)/(H$140-H$139)*10)),1))</f>
        <v>7.3</v>
      </c>
      <c r="I95" s="2">
        <f>IF('Indicator Data'!AS97="No data","x",ROUND(IF('Indicator Data'!AS97&gt;I$140,0,IF('Indicator Data'!AS97&lt;I$139,10,(I$140-'Indicator Data'!AS97)/(I$140-I$139)*10)),1))</f>
        <v>6.9</v>
      </c>
      <c r="J95" s="3">
        <f t="shared" si="10"/>
        <v>7.1</v>
      </c>
      <c r="K95" s="5">
        <f t="shared" si="11"/>
        <v>6.7</v>
      </c>
      <c r="L95" s="2">
        <f>IF('Indicator Data'!AV97="No data","x",ROUND(IF('Indicator Data'!AV97^2&gt;L$140,0,IF('Indicator Data'!AV97^2&lt;L$139,10,(L$140-'Indicator Data'!AV97^2)/(L$140-L$139)*10)),1))</f>
        <v>5.5</v>
      </c>
      <c r="M95" s="2">
        <f>IF(OR('Indicator Data'!AU97=0,'Indicator Data'!AU97="No data"),"x",ROUND(IF('Indicator Data'!AU97&gt;M$140,0,IF('Indicator Data'!AU97&lt;M$139,10,(M$140-'Indicator Data'!AU97)/(M$140-M$139)*10)),1))</f>
        <v>6</v>
      </c>
      <c r="N95" s="2">
        <f>IF('Indicator Data'!AW97="No data","x",ROUND(IF('Indicator Data'!AW97&gt;N$140,0,IF('Indicator Data'!AW97&lt;N$139,10,(N$140-'Indicator Data'!AW97)/(N$140-N$139)*10)),1))</f>
        <v>7.4</v>
      </c>
      <c r="O95" s="2">
        <f>IF('Indicator Data'!AX97="No data","x",ROUND(IF('Indicator Data'!AX97&gt;O$140,0,IF('Indicator Data'!AX97&lt;O$139,10,(O$140-'Indicator Data'!AX97)/(O$140-O$139)*10)),1))</f>
        <v>6.4</v>
      </c>
      <c r="P95" s="3">
        <f t="shared" si="12"/>
        <v>6.3</v>
      </c>
      <c r="Q95" s="2">
        <f>IF('Indicator Data'!AY97="No data","x",ROUND(IF('Indicator Data'!AY97&gt;Q$140,0,IF('Indicator Data'!AY97&lt;Q$139,10,(Q$140-'Indicator Data'!AY97)/(Q$140-Q$139)*10)),1))</f>
        <v>8.1</v>
      </c>
      <c r="R95" s="2">
        <f>IF('Indicator Data'!AZ97="No data","x",ROUND(IF('Indicator Data'!AZ97&gt;R$140,0,IF('Indicator Data'!AZ97&lt;R$139,10,(R$140-'Indicator Data'!AZ97)/(R$140-R$139)*10)),1))</f>
        <v>10</v>
      </c>
      <c r="S95" s="3">
        <f t="shared" si="13"/>
        <v>9.1</v>
      </c>
      <c r="T95" s="2">
        <f>IF('Indicator Data'!X97="No data","x",ROUND(IF('Indicator Data'!X97&gt;T$140,0,IF('Indicator Data'!X97&lt;T$139,10,(T$140-'Indicator Data'!X97)/(T$140-T$139)*10)),1))</f>
        <v>9</v>
      </c>
      <c r="U95" s="2">
        <f>IF('Indicator Data'!Y97="No data","x",ROUND(IF('Indicator Data'!Y97&gt;U$140,0,IF('Indicator Data'!Y97&lt;U$139,10,(U$140-'Indicator Data'!Y97)/(U$140-U$139)*10)),1))</f>
        <v>2.2999999999999998</v>
      </c>
      <c r="V95" s="2">
        <f>IF('Indicator Data'!Z97="No data","x",ROUND(IF('Indicator Data'!Z97&gt;V$140,0,IF('Indicator Data'!Z97&lt;V$139,10,(V$140-'Indicator Data'!Z97)/(V$140-V$139)*10)),1))</f>
        <v>9.1</v>
      </c>
      <c r="W95" s="2">
        <f>IF('Indicator Data'!AE97="No data","x",ROUND(IF('Indicator Data'!AE97&gt;W$140,0,IF('Indicator Data'!AE97&lt;W$139,10,(W$140-'Indicator Data'!AE97)/(W$140-W$139)*10)),1))</f>
        <v>9.4</v>
      </c>
      <c r="X95" s="3">
        <f t="shared" si="14"/>
        <v>7.5</v>
      </c>
      <c r="Y95" s="5">
        <f t="shared" si="15"/>
        <v>7.6</v>
      </c>
      <c r="Z95" s="80"/>
    </row>
    <row r="96" spans="1:26" s="11" customFormat="1" x14ac:dyDescent="0.25">
      <c r="A96" s="11" t="s">
        <v>412</v>
      </c>
      <c r="B96" s="28" t="s">
        <v>14</v>
      </c>
      <c r="C96" s="28" t="s">
        <v>541</v>
      </c>
      <c r="D96" s="2">
        <f>IF('Indicator Data'!AR98="No data","x",ROUND(IF('Indicator Data'!AR98&gt;D$140,0,IF('Indicator Data'!AR98&lt;D$139,10,(D$140-'Indicator Data'!AR98)/(D$140-D$139)*10)),1))</f>
        <v>2.8</v>
      </c>
      <c r="E96" s="122">
        <f>('Indicator Data'!BE98+'Indicator Data'!BF98+'Indicator Data'!BG98)/'Indicator Data'!BD98*1000000</f>
        <v>1.8969984458694449E-2</v>
      </c>
      <c r="F96" s="2">
        <f t="shared" si="8"/>
        <v>9.8000000000000007</v>
      </c>
      <c r="G96" s="3">
        <f t="shared" si="9"/>
        <v>6.3</v>
      </c>
      <c r="H96" s="2">
        <f>IF('Indicator Data'!AT98="No data","x",ROUND(IF('Indicator Data'!AT98&gt;H$140,0,IF('Indicator Data'!AT98&lt;H$139,10,(H$140-'Indicator Data'!AT98)/(H$140-H$139)*10)),1))</f>
        <v>7.3</v>
      </c>
      <c r="I96" s="2">
        <f>IF('Indicator Data'!AS98="No data","x",ROUND(IF('Indicator Data'!AS98&gt;I$140,0,IF('Indicator Data'!AS98&lt;I$139,10,(I$140-'Indicator Data'!AS98)/(I$140-I$139)*10)),1))</f>
        <v>6.9</v>
      </c>
      <c r="J96" s="3">
        <f t="shared" si="10"/>
        <v>7.1</v>
      </c>
      <c r="K96" s="5">
        <f t="shared" si="11"/>
        <v>6.7</v>
      </c>
      <c r="L96" s="2">
        <f>IF('Indicator Data'!AV98="No data","x",ROUND(IF('Indicator Data'!AV98^2&gt;L$140,0,IF('Indicator Data'!AV98^2&lt;L$139,10,(L$140-'Indicator Data'!AV98^2)/(L$140-L$139)*10)),1))</f>
        <v>2.2999999999999998</v>
      </c>
      <c r="M96" s="2">
        <f>IF(OR('Indicator Data'!AU98=0,'Indicator Data'!AU98="No data"),"x",ROUND(IF('Indicator Data'!AU98&gt;M$140,0,IF('Indicator Data'!AU98&lt;M$139,10,(M$140-'Indicator Data'!AU98)/(M$140-M$139)*10)),1))</f>
        <v>1.9</v>
      </c>
      <c r="N96" s="2">
        <f>IF('Indicator Data'!AW98="No data","x",ROUND(IF('Indicator Data'!AW98&gt;N$140,0,IF('Indicator Data'!AW98&lt;N$139,10,(N$140-'Indicator Data'!AW98)/(N$140-N$139)*10)),1))</f>
        <v>7.4</v>
      </c>
      <c r="O96" s="2">
        <f>IF('Indicator Data'!AX98="No data","x",ROUND(IF('Indicator Data'!AX98&gt;O$140,0,IF('Indicator Data'!AX98&lt;O$139,10,(O$140-'Indicator Data'!AX98)/(O$140-O$139)*10)),1))</f>
        <v>6.4</v>
      </c>
      <c r="P96" s="3">
        <f t="shared" si="12"/>
        <v>4.5</v>
      </c>
      <c r="Q96" s="2">
        <f>IF('Indicator Data'!AY98="No data","x",ROUND(IF('Indicator Data'!AY98&gt;Q$140,0,IF('Indicator Data'!AY98&lt;Q$139,10,(Q$140-'Indicator Data'!AY98)/(Q$140-Q$139)*10)),1))</f>
        <v>6.8</v>
      </c>
      <c r="R96" s="2">
        <f>IF('Indicator Data'!AZ98="No data","x",ROUND(IF('Indicator Data'!AZ98&gt;R$140,0,IF('Indicator Data'!AZ98&lt;R$139,10,(R$140-'Indicator Data'!AZ98)/(R$140-R$139)*10)),1))</f>
        <v>3.3</v>
      </c>
      <c r="S96" s="3">
        <f t="shared" si="13"/>
        <v>5.0999999999999996</v>
      </c>
      <c r="T96" s="2">
        <f>IF('Indicator Data'!X98="No data","x",ROUND(IF('Indicator Data'!X98&gt;T$140,0,IF('Indicator Data'!X98&lt;T$139,10,(T$140-'Indicator Data'!X98)/(T$140-T$139)*10)),1))</f>
        <v>9</v>
      </c>
      <c r="U96" s="2">
        <f>IF('Indicator Data'!Y98="No data","x",ROUND(IF('Indicator Data'!Y98&gt;U$140,0,IF('Indicator Data'!Y98&lt;U$139,10,(U$140-'Indicator Data'!Y98)/(U$140-U$139)*10)),1))</f>
        <v>2.2000000000000002</v>
      </c>
      <c r="V96" s="2">
        <f>IF('Indicator Data'!Z98="No data","x",ROUND(IF('Indicator Data'!Z98&gt;V$140,0,IF('Indicator Data'!Z98&lt;V$139,10,(V$140-'Indicator Data'!Z98)/(V$140-V$139)*10)),1))</f>
        <v>6.7</v>
      </c>
      <c r="W96" s="2">
        <f>IF('Indicator Data'!AE98="No data","x",ROUND(IF('Indicator Data'!AE98&gt;W$140,0,IF('Indicator Data'!AE98&lt;W$139,10,(W$140-'Indicator Data'!AE98)/(W$140-W$139)*10)),1))</f>
        <v>9.4</v>
      </c>
      <c r="X96" s="3">
        <f t="shared" si="14"/>
        <v>6.8</v>
      </c>
      <c r="Y96" s="5">
        <f t="shared" si="15"/>
        <v>5.5</v>
      </c>
      <c r="Z96" s="80"/>
    </row>
    <row r="97" spans="1:26" s="11" customFormat="1" x14ac:dyDescent="0.25">
      <c r="A97" s="11" t="s">
        <v>413</v>
      </c>
      <c r="B97" s="28" t="s">
        <v>14</v>
      </c>
      <c r="C97" s="28" t="s">
        <v>542</v>
      </c>
      <c r="D97" s="2">
        <f>IF('Indicator Data'!AR99="No data","x",ROUND(IF('Indicator Data'!AR99&gt;D$140,0,IF('Indicator Data'!AR99&lt;D$139,10,(D$140-'Indicator Data'!AR99)/(D$140-D$139)*10)),1))</f>
        <v>2.8</v>
      </c>
      <c r="E97" s="122">
        <f>('Indicator Data'!BE99+'Indicator Data'!BF99+'Indicator Data'!BG99)/'Indicator Data'!BD99*1000000</f>
        <v>1.8969984458694449E-2</v>
      </c>
      <c r="F97" s="2">
        <f t="shared" si="8"/>
        <v>9.8000000000000007</v>
      </c>
      <c r="G97" s="3">
        <f t="shared" si="9"/>
        <v>6.3</v>
      </c>
      <c r="H97" s="2">
        <f>IF('Indicator Data'!AT99="No data","x",ROUND(IF('Indicator Data'!AT99&gt;H$140,0,IF('Indicator Data'!AT99&lt;H$139,10,(H$140-'Indicator Data'!AT99)/(H$140-H$139)*10)),1))</f>
        <v>7.3</v>
      </c>
      <c r="I97" s="2">
        <f>IF('Indicator Data'!AS99="No data","x",ROUND(IF('Indicator Data'!AS99&gt;I$140,0,IF('Indicator Data'!AS99&lt;I$139,10,(I$140-'Indicator Data'!AS99)/(I$140-I$139)*10)),1))</f>
        <v>6.9</v>
      </c>
      <c r="J97" s="3">
        <f t="shared" si="10"/>
        <v>7.1</v>
      </c>
      <c r="K97" s="5">
        <f t="shared" si="11"/>
        <v>6.7</v>
      </c>
      <c r="L97" s="2">
        <f>IF('Indicator Data'!AV99="No data","x",ROUND(IF('Indicator Data'!AV99^2&gt;L$140,0,IF('Indicator Data'!AV99^2&lt;L$139,10,(L$140-'Indicator Data'!AV99^2)/(L$140-L$139)*10)),1))</f>
        <v>10</v>
      </c>
      <c r="M97" s="2">
        <f>IF(OR('Indicator Data'!AU99=0,'Indicator Data'!AU99="No data"),"x",ROUND(IF('Indicator Data'!AU99&gt;M$140,0,IF('Indicator Data'!AU99&lt;M$139,10,(M$140-'Indicator Data'!AU99)/(M$140-M$139)*10)),1))</f>
        <v>6.3</v>
      </c>
      <c r="N97" s="2">
        <f>IF('Indicator Data'!AW99="No data","x",ROUND(IF('Indicator Data'!AW99&gt;N$140,0,IF('Indicator Data'!AW99&lt;N$139,10,(N$140-'Indicator Data'!AW99)/(N$140-N$139)*10)),1))</f>
        <v>7.4</v>
      </c>
      <c r="O97" s="2">
        <f>IF('Indicator Data'!AX99="No data","x",ROUND(IF('Indicator Data'!AX99&gt;O$140,0,IF('Indicator Data'!AX99&lt;O$139,10,(O$140-'Indicator Data'!AX99)/(O$140-O$139)*10)),1))</f>
        <v>6.4</v>
      </c>
      <c r="P97" s="3">
        <f t="shared" si="12"/>
        <v>7.5</v>
      </c>
      <c r="Q97" s="2">
        <f>IF('Indicator Data'!AY99="No data","x",ROUND(IF('Indicator Data'!AY99&gt;Q$140,0,IF('Indicator Data'!AY99&lt;Q$139,10,(Q$140-'Indicator Data'!AY99)/(Q$140-Q$139)*10)),1))</f>
        <v>6.6</v>
      </c>
      <c r="R97" s="2">
        <f>IF('Indicator Data'!AZ99="No data","x",ROUND(IF('Indicator Data'!AZ99&gt;R$140,0,IF('Indicator Data'!AZ99&lt;R$139,10,(R$140-'Indicator Data'!AZ99)/(R$140-R$139)*10)),1))</f>
        <v>10</v>
      </c>
      <c r="S97" s="3">
        <f t="shared" si="13"/>
        <v>8.3000000000000007</v>
      </c>
      <c r="T97" s="2">
        <f>IF('Indicator Data'!X99="No data","x",ROUND(IF('Indicator Data'!X99&gt;T$140,0,IF('Indicator Data'!X99&lt;T$139,10,(T$140-'Indicator Data'!X99)/(T$140-T$139)*10)),1))</f>
        <v>9</v>
      </c>
      <c r="U97" s="2">
        <f>IF('Indicator Data'!Y99="No data","x",ROUND(IF('Indicator Data'!Y99&gt;U$140,0,IF('Indicator Data'!Y99&lt;U$139,10,(U$140-'Indicator Data'!Y99)/(U$140-U$139)*10)),1))</f>
        <v>9.3000000000000007</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9.4</v>
      </c>
      <c r="Y97" s="5">
        <f t="shared" si="15"/>
        <v>8.4</v>
      </c>
      <c r="Z97" s="80"/>
    </row>
    <row r="98" spans="1:26" s="11" customFormat="1" x14ac:dyDescent="0.25">
      <c r="A98" s="11" t="s">
        <v>414</v>
      </c>
      <c r="B98" s="28" t="s">
        <v>14</v>
      </c>
      <c r="C98" s="28" t="s">
        <v>543</v>
      </c>
      <c r="D98" s="2">
        <f>IF('Indicator Data'!AR100="No data","x",ROUND(IF('Indicator Data'!AR100&gt;D$140,0,IF('Indicator Data'!AR100&lt;D$139,10,(D$140-'Indicator Data'!AR100)/(D$140-D$139)*10)),1))</f>
        <v>2.8</v>
      </c>
      <c r="E98" s="122">
        <f>('Indicator Data'!BE100+'Indicator Data'!BF100+'Indicator Data'!BG100)/'Indicator Data'!BD100*1000000</f>
        <v>1.8969984458694449E-2</v>
      </c>
      <c r="F98" s="2">
        <f t="shared" si="8"/>
        <v>9.8000000000000007</v>
      </c>
      <c r="G98" s="3">
        <f t="shared" si="9"/>
        <v>6.3</v>
      </c>
      <c r="H98" s="2">
        <f>IF('Indicator Data'!AT100="No data","x",ROUND(IF('Indicator Data'!AT100&gt;H$140,0,IF('Indicator Data'!AT100&lt;H$139,10,(H$140-'Indicator Data'!AT100)/(H$140-H$139)*10)),1))</f>
        <v>7.3</v>
      </c>
      <c r="I98" s="2">
        <f>IF('Indicator Data'!AS100="No data","x",ROUND(IF('Indicator Data'!AS100&gt;I$140,0,IF('Indicator Data'!AS100&lt;I$139,10,(I$140-'Indicator Data'!AS100)/(I$140-I$139)*10)),1))</f>
        <v>6.9</v>
      </c>
      <c r="J98" s="3">
        <f t="shared" si="10"/>
        <v>7.1</v>
      </c>
      <c r="K98" s="5">
        <f t="shared" si="11"/>
        <v>6.7</v>
      </c>
      <c r="L98" s="2">
        <f>IF('Indicator Data'!AV100="No data","x",ROUND(IF('Indicator Data'!AV100^2&gt;L$140,0,IF('Indicator Data'!AV100^2&lt;L$139,10,(L$140-'Indicator Data'!AV100^2)/(L$140-L$139)*10)),1))</f>
        <v>8.5</v>
      </c>
      <c r="M98" s="2">
        <f>IF(OR('Indicator Data'!AU100=0,'Indicator Data'!AU100="No data"),"x",ROUND(IF('Indicator Data'!AU100&gt;M$140,0,IF('Indicator Data'!AU100&lt;M$139,10,(M$140-'Indicator Data'!AU100)/(M$140-M$139)*10)),1))</f>
        <v>8.1999999999999993</v>
      </c>
      <c r="N98" s="2">
        <f>IF('Indicator Data'!AW100="No data","x",ROUND(IF('Indicator Data'!AW100&gt;N$140,0,IF('Indicator Data'!AW100&lt;N$139,10,(N$140-'Indicator Data'!AW100)/(N$140-N$139)*10)),1))</f>
        <v>7.4</v>
      </c>
      <c r="O98" s="2">
        <f>IF('Indicator Data'!AX100="No data","x",ROUND(IF('Indicator Data'!AX100&gt;O$140,0,IF('Indicator Data'!AX100&lt;O$139,10,(O$140-'Indicator Data'!AX100)/(O$140-O$139)*10)),1))</f>
        <v>6.4</v>
      </c>
      <c r="P98" s="3">
        <f t="shared" si="12"/>
        <v>7.6</v>
      </c>
      <c r="Q98" s="2">
        <f>IF('Indicator Data'!AY100="No data","x",ROUND(IF('Indicator Data'!AY100&gt;Q$140,0,IF('Indicator Data'!AY100&lt;Q$139,10,(Q$140-'Indicator Data'!AY100)/(Q$140-Q$139)*10)),1))</f>
        <v>7.7</v>
      </c>
      <c r="R98" s="2">
        <f>IF('Indicator Data'!AZ100="No data","x",ROUND(IF('Indicator Data'!AZ100&gt;R$140,0,IF('Indicator Data'!AZ100&lt;R$139,10,(R$140-'Indicator Data'!AZ100)/(R$140-R$139)*10)),1))</f>
        <v>10</v>
      </c>
      <c r="S98" s="3">
        <f t="shared" si="13"/>
        <v>8.9</v>
      </c>
      <c r="T98" s="2">
        <f>IF('Indicator Data'!X100="No data","x",ROUND(IF('Indicator Data'!X100&gt;T$140,0,IF('Indicator Data'!X100&lt;T$139,10,(T$140-'Indicator Data'!X100)/(T$140-T$139)*10)),1))</f>
        <v>9</v>
      </c>
      <c r="U98" s="2">
        <f>IF('Indicator Data'!Y100="No data","x",ROUND(IF('Indicator Data'!Y100&gt;U$140,0,IF('Indicator Data'!Y100&lt;U$139,10,(U$140-'Indicator Data'!Y100)/(U$140-U$139)*10)),1))</f>
        <v>5</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8.4</v>
      </c>
      <c r="Y98" s="5">
        <f t="shared" si="15"/>
        <v>8.3000000000000007</v>
      </c>
      <c r="Z98" s="80"/>
    </row>
    <row r="99" spans="1:26" s="11" customFormat="1" x14ac:dyDescent="0.25">
      <c r="A99" s="11" t="s">
        <v>415</v>
      </c>
      <c r="B99" s="28" t="s">
        <v>14</v>
      </c>
      <c r="C99" s="28" t="s">
        <v>544</v>
      </c>
      <c r="D99" s="2">
        <f>IF('Indicator Data'!AR101="No data","x",ROUND(IF('Indicator Data'!AR101&gt;D$140,0,IF('Indicator Data'!AR101&lt;D$139,10,(D$140-'Indicator Data'!AR101)/(D$140-D$139)*10)),1))</f>
        <v>2.8</v>
      </c>
      <c r="E99" s="122">
        <f>('Indicator Data'!BE101+'Indicator Data'!BF101+'Indicator Data'!BG101)/'Indicator Data'!BD101*1000000</f>
        <v>1.8969984458694449E-2</v>
      </c>
      <c r="F99" s="2">
        <f t="shared" si="8"/>
        <v>9.8000000000000007</v>
      </c>
      <c r="G99" s="3">
        <f t="shared" si="9"/>
        <v>6.3</v>
      </c>
      <c r="H99" s="2">
        <f>IF('Indicator Data'!AT101="No data","x",ROUND(IF('Indicator Data'!AT101&gt;H$140,0,IF('Indicator Data'!AT101&lt;H$139,10,(H$140-'Indicator Data'!AT101)/(H$140-H$139)*10)),1))</f>
        <v>7.3</v>
      </c>
      <c r="I99" s="2">
        <f>IF('Indicator Data'!AS101="No data","x",ROUND(IF('Indicator Data'!AS101&gt;I$140,0,IF('Indicator Data'!AS101&lt;I$139,10,(I$140-'Indicator Data'!AS101)/(I$140-I$139)*10)),1))</f>
        <v>6.9</v>
      </c>
      <c r="J99" s="3">
        <f t="shared" si="10"/>
        <v>7.1</v>
      </c>
      <c r="K99" s="5">
        <f t="shared" si="11"/>
        <v>6.7</v>
      </c>
      <c r="L99" s="2">
        <f>IF('Indicator Data'!AV101="No data","x",ROUND(IF('Indicator Data'!AV101^2&gt;L$140,0,IF('Indicator Data'!AV101^2&lt;L$139,10,(L$140-'Indicator Data'!AV101^2)/(L$140-L$139)*10)),1))</f>
        <v>10</v>
      </c>
      <c r="M99" s="2">
        <f>IF(OR('Indicator Data'!AU101=0,'Indicator Data'!AU101="No data"),"x",ROUND(IF('Indicator Data'!AU101&gt;M$140,0,IF('Indicator Data'!AU101&lt;M$139,10,(M$140-'Indicator Data'!AU101)/(M$140-M$139)*10)),1))</f>
        <v>7.2</v>
      </c>
      <c r="N99" s="2">
        <f>IF('Indicator Data'!AW101="No data","x",ROUND(IF('Indicator Data'!AW101&gt;N$140,0,IF('Indicator Data'!AW101&lt;N$139,10,(N$140-'Indicator Data'!AW101)/(N$140-N$139)*10)),1))</f>
        <v>7.4</v>
      </c>
      <c r="O99" s="2">
        <f>IF('Indicator Data'!AX101="No data","x",ROUND(IF('Indicator Data'!AX101&gt;O$140,0,IF('Indicator Data'!AX101&lt;O$139,10,(O$140-'Indicator Data'!AX101)/(O$140-O$139)*10)),1))</f>
        <v>6.4</v>
      </c>
      <c r="P99" s="3">
        <f t="shared" si="12"/>
        <v>7.8</v>
      </c>
      <c r="Q99" s="2">
        <f>IF('Indicator Data'!AY101="No data","x",ROUND(IF('Indicator Data'!AY101&gt;Q$140,0,IF('Indicator Data'!AY101&lt;Q$139,10,(Q$140-'Indicator Data'!AY101)/(Q$140-Q$139)*10)),1))</f>
        <v>8.8000000000000007</v>
      </c>
      <c r="R99" s="2">
        <f>IF('Indicator Data'!AZ101="No data","x",ROUND(IF('Indicator Data'!AZ101&gt;R$140,0,IF('Indicator Data'!AZ101&lt;R$139,10,(R$140-'Indicator Data'!AZ101)/(R$140-R$139)*10)),1))</f>
        <v>7.4</v>
      </c>
      <c r="S99" s="3">
        <f t="shared" si="13"/>
        <v>8.1</v>
      </c>
      <c r="T99" s="2">
        <f>IF('Indicator Data'!X101="No data","x",ROUND(IF('Indicator Data'!X101&gt;T$140,0,IF('Indicator Data'!X101&lt;T$139,10,(T$140-'Indicator Data'!X101)/(T$140-T$139)*10)),1))</f>
        <v>9</v>
      </c>
      <c r="U99" s="2">
        <f>IF('Indicator Data'!Y101="No data","x",ROUND(IF('Indicator Data'!Y101&gt;U$140,0,IF('Indicator Data'!Y101&lt;U$139,10,(U$140-'Indicator Data'!Y101)/(U$140-U$139)*10)),1))</f>
        <v>6.7</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8.8000000000000007</v>
      </c>
      <c r="Y99" s="5">
        <f t="shared" si="15"/>
        <v>8.1999999999999993</v>
      </c>
      <c r="Z99" s="80"/>
    </row>
    <row r="100" spans="1:26" s="11" customFormat="1" x14ac:dyDescent="0.25">
      <c r="A100" s="11" t="s">
        <v>416</v>
      </c>
      <c r="B100" s="28" t="s">
        <v>14</v>
      </c>
      <c r="C100" s="28" t="s">
        <v>545</v>
      </c>
      <c r="D100" s="2">
        <f>IF('Indicator Data'!AR102="No data","x",ROUND(IF('Indicator Data'!AR102&gt;D$140,0,IF('Indicator Data'!AR102&lt;D$139,10,(D$140-'Indicator Data'!AR102)/(D$140-D$139)*10)),1))</f>
        <v>2.8</v>
      </c>
      <c r="E100" s="122">
        <f>('Indicator Data'!BE102+'Indicator Data'!BF102+'Indicator Data'!BG102)/'Indicator Data'!BD102*1000000</f>
        <v>1.8969984458694449E-2</v>
      </c>
      <c r="F100" s="2">
        <f t="shared" si="8"/>
        <v>9.8000000000000007</v>
      </c>
      <c r="G100" s="3">
        <f t="shared" si="9"/>
        <v>6.3</v>
      </c>
      <c r="H100" s="2">
        <f>IF('Indicator Data'!AT102="No data","x",ROUND(IF('Indicator Data'!AT102&gt;H$140,0,IF('Indicator Data'!AT102&lt;H$139,10,(H$140-'Indicator Data'!AT102)/(H$140-H$139)*10)),1))</f>
        <v>7.3</v>
      </c>
      <c r="I100" s="2">
        <f>IF('Indicator Data'!AS102="No data","x",ROUND(IF('Indicator Data'!AS102&gt;I$140,0,IF('Indicator Data'!AS102&lt;I$139,10,(I$140-'Indicator Data'!AS102)/(I$140-I$139)*10)),1))</f>
        <v>6.9</v>
      </c>
      <c r="J100" s="3">
        <f t="shared" si="10"/>
        <v>7.1</v>
      </c>
      <c r="K100" s="5">
        <f t="shared" si="11"/>
        <v>6.7</v>
      </c>
      <c r="L100" s="2">
        <f>IF('Indicator Data'!AV102="No data","x",ROUND(IF('Indicator Data'!AV102^2&gt;L$140,0,IF('Indicator Data'!AV102^2&lt;L$139,10,(L$140-'Indicator Data'!AV102^2)/(L$140-L$139)*10)),1))</f>
        <v>10</v>
      </c>
      <c r="M100" s="2">
        <f>IF(OR('Indicator Data'!AU102=0,'Indicator Data'!AU102="No data"),"x",ROUND(IF('Indicator Data'!AU102&gt;M$140,0,IF('Indicator Data'!AU102&lt;M$139,10,(M$140-'Indicator Data'!AU102)/(M$140-M$139)*10)),1))</f>
        <v>7.2</v>
      </c>
      <c r="N100" s="2">
        <f>IF('Indicator Data'!AW102="No data","x",ROUND(IF('Indicator Data'!AW102&gt;N$140,0,IF('Indicator Data'!AW102&lt;N$139,10,(N$140-'Indicator Data'!AW102)/(N$140-N$139)*10)),1))</f>
        <v>7.4</v>
      </c>
      <c r="O100" s="2">
        <f>IF('Indicator Data'!AX102="No data","x",ROUND(IF('Indicator Data'!AX102&gt;O$140,0,IF('Indicator Data'!AX102&lt;O$139,10,(O$140-'Indicator Data'!AX102)/(O$140-O$139)*10)),1))</f>
        <v>6.4</v>
      </c>
      <c r="P100" s="3">
        <f t="shared" si="12"/>
        <v>7.8</v>
      </c>
      <c r="Q100" s="2">
        <f>IF('Indicator Data'!AY102="No data","x",ROUND(IF('Indicator Data'!AY102&gt;Q$140,0,IF('Indicator Data'!AY102&lt;Q$139,10,(Q$140-'Indicator Data'!AY102)/(Q$140-Q$139)*10)),1))</f>
        <v>6.5</v>
      </c>
      <c r="R100" s="2">
        <f>IF('Indicator Data'!AZ102="No data","x",ROUND(IF('Indicator Data'!AZ102&gt;R$140,0,IF('Indicator Data'!AZ102&lt;R$139,10,(R$140-'Indicator Data'!AZ102)/(R$140-R$139)*10)),1))</f>
        <v>9.6999999999999993</v>
      </c>
      <c r="S100" s="3">
        <f t="shared" si="13"/>
        <v>8.1</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9.6</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9.5</v>
      </c>
      <c r="Y100" s="5">
        <f t="shared" si="15"/>
        <v>8.5</v>
      </c>
      <c r="Z100" s="80"/>
    </row>
    <row r="101" spans="1:26" s="11" customFormat="1" x14ac:dyDescent="0.25">
      <c r="A101" s="11" t="s">
        <v>418</v>
      </c>
      <c r="B101" s="28" t="s">
        <v>16</v>
      </c>
      <c r="C101" s="28" t="s">
        <v>547</v>
      </c>
      <c r="D101" s="2">
        <f>IF('Indicator Data'!AR103="No data","x",ROUND(IF('Indicator Data'!AR103&gt;D$140,0,IF('Indicator Data'!AR103&lt;D$139,10,(D$140-'Indicator Data'!AR103)/(D$140-D$139)*10)),1))</f>
        <v>4.7</v>
      </c>
      <c r="E101" s="122">
        <f>('Indicator Data'!BE103+'Indicator Data'!BF103+'Indicator Data'!BG103)/'Indicator Data'!BD103*1000000</f>
        <v>0.13474480141977066</v>
      </c>
      <c r="F101" s="2">
        <f t="shared" si="8"/>
        <v>8.6999999999999993</v>
      </c>
      <c r="G101" s="3">
        <f t="shared" si="9"/>
        <v>6.7</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5.6</v>
      </c>
      <c r="J101" s="3">
        <f t="shared" si="10"/>
        <v>5.6</v>
      </c>
      <c r="K101" s="5">
        <f t="shared" si="11"/>
        <v>6.2</v>
      </c>
      <c r="L101" s="2">
        <f>IF('Indicator Data'!AV103="No data","x",ROUND(IF('Indicator Data'!AV103^2&gt;L$140,0,IF('Indicator Data'!AV103^2&lt;L$139,10,(L$140-'Indicator Data'!AV103^2)/(L$140-L$139)*10)),1))</f>
        <v>5.5</v>
      </c>
      <c r="M101" s="2">
        <f>IF(OR('Indicator Data'!AU103=0,'Indicator Data'!AU103="No data"),"x",ROUND(IF('Indicator Data'!AU103&gt;M$140,0,IF('Indicator Data'!AU103&lt;M$139,10,(M$140-'Indicator Data'!AU103)/(M$140-M$139)*10)),1))</f>
        <v>0.3</v>
      </c>
      <c r="N101" s="2">
        <f>IF('Indicator Data'!AW103="No data","x",ROUND(IF('Indicator Data'!AW103&gt;N$140,0,IF('Indicator Data'!AW103&lt;N$139,10,(N$140-'Indicator Data'!AW103)/(N$140-N$139)*10)),1))</f>
        <v>7.4</v>
      </c>
      <c r="O101" s="2">
        <f>IF('Indicator Data'!AX103="No data","x",ROUND(IF('Indicator Data'!AX103&gt;O$140,0,IF('Indicator Data'!AX103&lt;O$139,10,(O$140-'Indicator Data'!AX103)/(O$140-O$139)*10)),1))</f>
        <v>5.2</v>
      </c>
      <c r="P101" s="3">
        <f t="shared" si="12"/>
        <v>4.5999999999999996</v>
      </c>
      <c r="Q101" s="2">
        <f>IF('Indicator Data'!AY103="No data","x",ROUND(IF('Indicator Data'!AY103&gt;Q$140,0,IF('Indicator Data'!AY103&lt;Q$139,10,(Q$140-'Indicator Data'!AY103)/(Q$140-Q$139)*10)),1))</f>
        <v>3.3</v>
      </c>
      <c r="R101" s="2">
        <f>IF('Indicator Data'!AZ103="No data","x",ROUND(IF('Indicator Data'!AZ103&gt;R$140,0,IF('Indicator Data'!AZ103&lt;R$139,10,(R$140-'Indicator Data'!AZ103)/(R$140-R$139)*10)),1))</f>
        <v>0.1</v>
      </c>
      <c r="S101" s="3">
        <f t="shared" si="13"/>
        <v>1.7</v>
      </c>
      <c r="T101" s="2">
        <f>IF('Indicator Data'!X103="No data","x",ROUND(IF('Indicator Data'!X103&gt;T$140,0,IF('Indicator Data'!X103&lt;T$139,10,(T$140-'Indicator Data'!X103)/(T$140-T$139)*10)),1))</f>
        <v>9.9</v>
      </c>
      <c r="U101" s="2">
        <f>IF('Indicator Data'!Y103="No data","x",ROUND(IF('Indicator Data'!Y103&gt;U$140,0,IF('Indicator Data'!Y103&lt;U$139,10,(U$140-'Indicator Data'!Y103)/(U$140-U$139)*10)),1))</f>
        <v>0.1</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9.8000000000000007</v>
      </c>
      <c r="X101" s="3">
        <f t="shared" si="14"/>
        <v>5.0999999999999996</v>
      </c>
      <c r="Y101" s="5">
        <f t="shared" si="15"/>
        <v>3.8</v>
      </c>
      <c r="Z101" s="80"/>
    </row>
    <row r="102" spans="1:26" s="11" customFormat="1" x14ac:dyDescent="0.25">
      <c r="A102" s="11" t="s">
        <v>417</v>
      </c>
      <c r="B102" s="28" t="s">
        <v>16</v>
      </c>
      <c r="C102" s="28" t="s">
        <v>546</v>
      </c>
      <c r="D102" s="2">
        <f>IF('Indicator Data'!AR104="No data","x",ROUND(IF('Indicator Data'!AR104&gt;D$140,0,IF('Indicator Data'!AR104&lt;D$139,10,(D$140-'Indicator Data'!AR104)/(D$140-D$139)*10)),1))</f>
        <v>4.7</v>
      </c>
      <c r="E102" s="122">
        <f>('Indicator Data'!BE104+'Indicator Data'!BF104+'Indicator Data'!BG104)/'Indicator Data'!BD104*1000000</f>
        <v>0.13474480141977066</v>
      </c>
      <c r="F102" s="2">
        <f t="shared" si="8"/>
        <v>8.6999999999999993</v>
      </c>
      <c r="G102" s="3">
        <f t="shared" si="9"/>
        <v>6.7</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5.6</v>
      </c>
      <c r="J102" s="3">
        <f t="shared" si="10"/>
        <v>5.6</v>
      </c>
      <c r="K102" s="5">
        <f t="shared" si="11"/>
        <v>6.2</v>
      </c>
      <c r="L102" s="2">
        <f>IF('Indicator Data'!AV104="No data","x",ROUND(IF('Indicator Data'!AV104^2&gt;L$140,0,IF('Indicator Data'!AV104^2&lt;L$139,10,(L$140-'Indicator Data'!AV104^2)/(L$140-L$139)*10)),1))</f>
        <v>9.9</v>
      </c>
      <c r="M102" s="2">
        <f>IF(OR('Indicator Data'!AU104=0,'Indicator Data'!AU104="No data"),"x",ROUND(IF('Indicator Data'!AU104&gt;M$140,0,IF('Indicator Data'!AU104&lt;M$139,10,(M$140-'Indicator Data'!AU104)/(M$140-M$139)*10)),1))</f>
        <v>4.3</v>
      </c>
      <c r="N102" s="2">
        <f>IF('Indicator Data'!AW104="No data","x",ROUND(IF('Indicator Data'!AW104&gt;N$140,0,IF('Indicator Data'!AW104&lt;N$139,10,(N$140-'Indicator Data'!AW104)/(N$140-N$139)*10)),1))</f>
        <v>7.4</v>
      </c>
      <c r="O102" s="2">
        <f>IF('Indicator Data'!AX104="No data","x",ROUND(IF('Indicator Data'!AX104&gt;O$140,0,IF('Indicator Data'!AX104&lt;O$139,10,(O$140-'Indicator Data'!AX104)/(O$140-O$139)*10)),1))</f>
        <v>5.2</v>
      </c>
      <c r="P102" s="3">
        <f t="shared" si="12"/>
        <v>6.7</v>
      </c>
      <c r="Q102" s="2">
        <f>IF('Indicator Data'!AY104="No data","x",ROUND(IF('Indicator Data'!AY104&gt;Q$140,0,IF('Indicator Data'!AY104&lt;Q$139,10,(Q$140-'Indicator Data'!AY104)/(Q$140-Q$139)*10)),1))</f>
        <v>3.2</v>
      </c>
      <c r="R102" s="2">
        <f>IF('Indicator Data'!AZ104="No data","x",ROUND(IF('Indicator Data'!AZ104&gt;R$140,0,IF('Indicator Data'!AZ104&lt;R$139,10,(R$140-'Indicator Data'!AZ104)/(R$140-R$139)*10)),1))</f>
        <v>7.1</v>
      </c>
      <c r="S102" s="3">
        <f t="shared" si="13"/>
        <v>5.2</v>
      </c>
      <c r="T102" s="2">
        <f>IF('Indicator Data'!X104="No data","x",ROUND(IF('Indicator Data'!X104&gt;T$140,0,IF('Indicator Data'!X104&lt;T$139,10,(T$140-'Indicator Data'!X104)/(T$140-T$139)*10)),1))</f>
        <v>9.9</v>
      </c>
      <c r="U102" s="2">
        <f>IF('Indicator Data'!Y104="No data","x",ROUND(IF('Indicator Data'!Y104&gt;U$140,0,IF('Indicator Data'!Y104&lt;U$139,10,(U$140-'Indicator Data'!Y104)/(U$140-U$139)*10)),1))</f>
        <v>1</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9.8000000000000007</v>
      </c>
      <c r="X102" s="3">
        <f t="shared" si="14"/>
        <v>6</v>
      </c>
      <c r="Y102" s="5">
        <f t="shared" si="15"/>
        <v>6</v>
      </c>
      <c r="Z102" s="80"/>
    </row>
    <row r="103" spans="1:26" s="11" customFormat="1" x14ac:dyDescent="0.25">
      <c r="A103" s="11" t="s">
        <v>419</v>
      </c>
      <c r="B103" s="28" t="s">
        <v>16</v>
      </c>
      <c r="C103" s="28" t="s">
        <v>548</v>
      </c>
      <c r="D103" s="2">
        <f>IF('Indicator Data'!AR105="No data","x",ROUND(IF('Indicator Data'!AR105&gt;D$140,0,IF('Indicator Data'!AR105&lt;D$139,10,(D$140-'Indicator Data'!AR105)/(D$140-D$139)*10)),1))</f>
        <v>4.7</v>
      </c>
      <c r="E103" s="122">
        <f>('Indicator Data'!BE105+'Indicator Data'!BF105+'Indicator Data'!BG105)/'Indicator Data'!BD105*1000000</f>
        <v>0.13474480141977066</v>
      </c>
      <c r="F103" s="2">
        <f t="shared" si="8"/>
        <v>8.6999999999999993</v>
      </c>
      <c r="G103" s="3">
        <f t="shared" si="9"/>
        <v>6.7</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5.6</v>
      </c>
      <c r="J103" s="3">
        <f t="shared" si="10"/>
        <v>5.6</v>
      </c>
      <c r="K103" s="5">
        <f t="shared" si="11"/>
        <v>6.2</v>
      </c>
      <c r="L103" s="2">
        <f>IF('Indicator Data'!AV105="No data","x",ROUND(IF('Indicator Data'!AV105^2&gt;L$140,0,IF('Indicator Data'!AV105^2&lt;L$139,10,(L$140-'Indicator Data'!AV105^2)/(L$140-L$139)*10)),1))</f>
        <v>7.8</v>
      </c>
      <c r="M103" s="2">
        <f>IF(OR('Indicator Data'!AU105=0,'Indicator Data'!AU105="No data"),"x",ROUND(IF('Indicator Data'!AU105&gt;M$140,0,IF('Indicator Data'!AU105&lt;M$139,10,(M$140-'Indicator Data'!AU105)/(M$140-M$139)*10)),1))</f>
        <v>5</v>
      </c>
      <c r="N103" s="2">
        <f>IF('Indicator Data'!AW105="No data","x",ROUND(IF('Indicator Data'!AW105&gt;N$140,0,IF('Indicator Data'!AW105&lt;N$139,10,(N$140-'Indicator Data'!AW105)/(N$140-N$139)*10)),1))</f>
        <v>7.4</v>
      </c>
      <c r="O103" s="2">
        <f>IF('Indicator Data'!AX105="No data","x",ROUND(IF('Indicator Data'!AX105&gt;O$140,0,IF('Indicator Data'!AX105&lt;O$139,10,(O$140-'Indicator Data'!AX105)/(O$140-O$139)*10)),1))</f>
        <v>5.2</v>
      </c>
      <c r="P103" s="3">
        <f t="shared" si="12"/>
        <v>6.4</v>
      </c>
      <c r="Q103" s="2">
        <f>IF('Indicator Data'!AY105="No data","x",ROUND(IF('Indicator Data'!AY105&gt;Q$140,0,IF('Indicator Data'!AY105&lt;Q$139,10,(Q$140-'Indicator Data'!AY105)/(Q$140-Q$139)*10)),1))</f>
        <v>5.9</v>
      </c>
      <c r="R103" s="2">
        <f>IF('Indicator Data'!AZ105="No data","x",ROUND(IF('Indicator Data'!AZ105&gt;R$140,0,IF('Indicator Data'!AZ105&lt;R$139,10,(R$140-'Indicator Data'!AZ105)/(R$140-R$139)*10)),1))</f>
        <v>8</v>
      </c>
      <c r="S103" s="3">
        <f t="shared" si="13"/>
        <v>7</v>
      </c>
      <c r="T103" s="2">
        <f>IF('Indicator Data'!X105="No data","x",ROUND(IF('Indicator Data'!X105&gt;T$140,0,IF('Indicator Data'!X105&lt;T$139,10,(T$140-'Indicator Data'!X105)/(T$140-T$139)*10)),1))</f>
        <v>9.9</v>
      </c>
      <c r="U103" s="2">
        <f>IF('Indicator Data'!Y105="No data","x",ROUND(IF('Indicator Data'!Y105&gt;U$140,0,IF('Indicator Data'!Y105&lt;U$139,10,(U$140-'Indicator Data'!Y105)/(U$140-U$139)*10)),1))</f>
        <v>0.4</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9.8000000000000007</v>
      </c>
      <c r="X103" s="3">
        <f t="shared" si="14"/>
        <v>5.6</v>
      </c>
      <c r="Y103" s="5">
        <f t="shared" si="15"/>
        <v>6.3</v>
      </c>
      <c r="Z103" s="80"/>
    </row>
    <row r="104" spans="1:26" s="11" customFormat="1" x14ac:dyDescent="0.25">
      <c r="A104" s="11" t="s">
        <v>420</v>
      </c>
      <c r="B104" s="28" t="s">
        <v>16</v>
      </c>
      <c r="C104" s="28" t="s">
        <v>549</v>
      </c>
      <c r="D104" s="2">
        <f>IF('Indicator Data'!AR106="No data","x",ROUND(IF('Indicator Data'!AR106&gt;D$140,0,IF('Indicator Data'!AR106&lt;D$139,10,(D$140-'Indicator Data'!AR106)/(D$140-D$139)*10)),1))</f>
        <v>4.7</v>
      </c>
      <c r="E104" s="122">
        <f>('Indicator Data'!BE106+'Indicator Data'!BF106+'Indicator Data'!BG106)/'Indicator Data'!BD106*1000000</f>
        <v>0.13474480141977066</v>
      </c>
      <c r="F104" s="2">
        <f t="shared" si="8"/>
        <v>8.6999999999999993</v>
      </c>
      <c r="G104" s="3">
        <f t="shared" si="9"/>
        <v>6.7</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5.6</v>
      </c>
      <c r="J104" s="3">
        <f t="shared" si="10"/>
        <v>5.6</v>
      </c>
      <c r="K104" s="5">
        <f t="shared" si="11"/>
        <v>6.2</v>
      </c>
      <c r="L104" s="2">
        <f>IF('Indicator Data'!AV106="No data","x",ROUND(IF('Indicator Data'!AV106^2&gt;L$140,0,IF('Indicator Data'!AV106^2&lt;L$139,10,(L$140-'Indicator Data'!AV106^2)/(L$140-L$139)*10)),1))</f>
        <v>10</v>
      </c>
      <c r="M104" s="2">
        <f>IF(OR('Indicator Data'!AU106=0,'Indicator Data'!AU106="No data"),"x",ROUND(IF('Indicator Data'!AU106&gt;M$140,0,IF('Indicator Data'!AU106&lt;M$139,10,(M$140-'Indicator Data'!AU106)/(M$140-M$139)*10)),1))</f>
        <v>8.1999999999999993</v>
      </c>
      <c r="N104" s="2">
        <f>IF('Indicator Data'!AW106="No data","x",ROUND(IF('Indicator Data'!AW106&gt;N$140,0,IF('Indicator Data'!AW106&lt;N$139,10,(N$140-'Indicator Data'!AW106)/(N$140-N$139)*10)),1))</f>
        <v>7.4</v>
      </c>
      <c r="O104" s="2">
        <f>IF('Indicator Data'!AX106="No data","x",ROUND(IF('Indicator Data'!AX106&gt;O$140,0,IF('Indicator Data'!AX106&lt;O$139,10,(O$140-'Indicator Data'!AX106)/(O$140-O$139)*10)),1))</f>
        <v>5.2</v>
      </c>
      <c r="P104" s="3">
        <f t="shared" si="12"/>
        <v>7.7</v>
      </c>
      <c r="Q104" s="2">
        <f>IF('Indicator Data'!AY106="No data","x",ROUND(IF('Indicator Data'!AY106&gt;Q$140,0,IF('Indicator Data'!AY106&lt;Q$139,10,(Q$140-'Indicator Data'!AY106)/(Q$140-Q$139)*10)),1))</f>
        <v>8.6999999999999993</v>
      </c>
      <c r="R104" s="2">
        <f>IF('Indicator Data'!AZ106="No data","x",ROUND(IF('Indicator Data'!AZ106&gt;R$140,0,IF('Indicator Data'!AZ106&lt;R$139,10,(R$140-'Indicator Data'!AZ106)/(R$140-R$139)*10)),1))</f>
        <v>1.2</v>
      </c>
      <c r="S104" s="3">
        <f t="shared" si="13"/>
        <v>5</v>
      </c>
      <c r="T104" s="2">
        <f>IF('Indicator Data'!X106="No data","x",ROUND(IF('Indicator Data'!X106&gt;T$140,0,IF('Indicator Data'!X106&lt;T$139,10,(T$140-'Indicator Data'!X106)/(T$140-T$139)*10)),1))</f>
        <v>9.9</v>
      </c>
      <c r="U104" s="2">
        <f>IF('Indicator Data'!Y106="No data","x",ROUND(IF('Indicator Data'!Y106&gt;U$140,0,IF('Indicator Data'!Y106&lt;U$139,10,(U$140-'Indicator Data'!Y106)/(U$140-U$139)*10)),1))</f>
        <v>0.5</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9.8000000000000007</v>
      </c>
      <c r="X104" s="3">
        <f t="shared" si="14"/>
        <v>5.7</v>
      </c>
      <c r="Y104" s="5">
        <f t="shared" si="15"/>
        <v>6.1</v>
      </c>
      <c r="Z104" s="80"/>
    </row>
    <row r="105" spans="1:26" s="11" customFormat="1" x14ac:dyDescent="0.25">
      <c r="A105" s="11" t="s">
        <v>423</v>
      </c>
      <c r="B105" s="28" t="s">
        <v>16</v>
      </c>
      <c r="C105" s="28" t="s">
        <v>552</v>
      </c>
      <c r="D105" s="2">
        <f>IF('Indicator Data'!AR107="No data","x",ROUND(IF('Indicator Data'!AR107&gt;D$140,0,IF('Indicator Data'!AR107&lt;D$139,10,(D$140-'Indicator Data'!AR107)/(D$140-D$139)*10)),1))</f>
        <v>4.7</v>
      </c>
      <c r="E105" s="122">
        <f>('Indicator Data'!BE107+'Indicator Data'!BF107+'Indicator Data'!BG107)/'Indicator Data'!BD107*1000000</f>
        <v>0.13474480141977066</v>
      </c>
      <c r="F105" s="2">
        <f t="shared" si="8"/>
        <v>8.6999999999999993</v>
      </c>
      <c r="G105" s="3">
        <f t="shared" si="9"/>
        <v>6.7</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5.6</v>
      </c>
      <c r="J105" s="3">
        <f t="shared" si="10"/>
        <v>5.6</v>
      </c>
      <c r="K105" s="5">
        <f t="shared" si="11"/>
        <v>6.2</v>
      </c>
      <c r="L105" s="2">
        <f>IF('Indicator Data'!AV107="No data","x",ROUND(IF('Indicator Data'!AV107^2&gt;L$140,0,IF('Indicator Data'!AV107^2&lt;L$139,10,(L$140-'Indicator Data'!AV107^2)/(L$140-L$139)*10)),1))</f>
        <v>8.3000000000000007</v>
      </c>
      <c r="M105" s="2">
        <f>IF(OR('Indicator Data'!AU107=0,'Indicator Data'!AU107="No data"),"x",ROUND(IF('Indicator Data'!AU107&gt;M$140,0,IF('Indicator Data'!AU107&lt;M$139,10,(M$140-'Indicator Data'!AU107)/(M$140-M$139)*10)),1))</f>
        <v>5.2</v>
      </c>
      <c r="N105" s="2">
        <f>IF('Indicator Data'!AW107="No data","x",ROUND(IF('Indicator Data'!AW107&gt;N$140,0,IF('Indicator Data'!AW107&lt;N$139,10,(N$140-'Indicator Data'!AW107)/(N$140-N$139)*10)),1))</f>
        <v>7.4</v>
      </c>
      <c r="O105" s="2">
        <f>IF('Indicator Data'!AX107="No data","x",ROUND(IF('Indicator Data'!AX107&gt;O$140,0,IF('Indicator Data'!AX107&lt;O$139,10,(O$140-'Indicator Data'!AX107)/(O$140-O$139)*10)),1))</f>
        <v>5.2</v>
      </c>
      <c r="P105" s="3">
        <f t="shared" si="12"/>
        <v>6.5</v>
      </c>
      <c r="Q105" s="2">
        <f>IF('Indicator Data'!AY107="No data","x",ROUND(IF('Indicator Data'!AY107&gt;Q$140,0,IF('Indicator Data'!AY107&lt;Q$139,10,(Q$140-'Indicator Data'!AY107)/(Q$140-Q$139)*10)),1))</f>
        <v>5.8</v>
      </c>
      <c r="R105" s="2">
        <f>IF('Indicator Data'!AZ107="No data","x",ROUND(IF('Indicator Data'!AZ107&gt;R$140,0,IF('Indicator Data'!AZ107&lt;R$139,10,(R$140-'Indicator Data'!AZ107)/(R$140-R$139)*10)),1))</f>
        <v>2.7</v>
      </c>
      <c r="S105" s="3">
        <f t="shared" si="13"/>
        <v>4.3</v>
      </c>
      <c r="T105" s="2">
        <f>IF('Indicator Data'!X107="No data","x",ROUND(IF('Indicator Data'!X107&gt;T$140,0,IF('Indicator Data'!X107&lt;T$139,10,(T$140-'Indicator Data'!X107)/(T$140-T$139)*10)),1))</f>
        <v>9.9</v>
      </c>
      <c r="U105" s="2">
        <f>IF('Indicator Data'!Y107="No data","x",ROUND(IF('Indicator Data'!Y107&gt;U$140,0,IF('Indicator Data'!Y107&lt;U$139,10,(U$140-'Indicator Data'!Y107)/(U$140-U$139)*10)),1))</f>
        <v>0.5</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9.8000000000000007</v>
      </c>
      <c r="X105" s="3">
        <f t="shared" si="14"/>
        <v>5.7</v>
      </c>
      <c r="Y105" s="5">
        <f t="shared" si="15"/>
        <v>5.5</v>
      </c>
      <c r="Z105" s="80"/>
    </row>
    <row r="106" spans="1:26" s="11" customFormat="1" x14ac:dyDescent="0.25">
      <c r="A106" s="11" t="s">
        <v>422</v>
      </c>
      <c r="B106" s="28" t="s">
        <v>16</v>
      </c>
      <c r="C106" s="28" t="s">
        <v>551</v>
      </c>
      <c r="D106" s="2">
        <f>IF('Indicator Data'!AR108="No data","x",ROUND(IF('Indicator Data'!AR108&gt;D$140,0,IF('Indicator Data'!AR108&lt;D$139,10,(D$140-'Indicator Data'!AR108)/(D$140-D$139)*10)),1))</f>
        <v>4.7</v>
      </c>
      <c r="E106" s="122">
        <f>('Indicator Data'!BE108+'Indicator Data'!BF108+'Indicator Data'!BG108)/'Indicator Data'!BD108*1000000</f>
        <v>0.13474480141977066</v>
      </c>
      <c r="F106" s="2">
        <f t="shared" si="8"/>
        <v>8.6999999999999993</v>
      </c>
      <c r="G106" s="3">
        <f t="shared" si="9"/>
        <v>6.7</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5.6</v>
      </c>
      <c r="J106" s="3">
        <f t="shared" si="10"/>
        <v>5.6</v>
      </c>
      <c r="K106" s="5">
        <f t="shared" si="11"/>
        <v>6.2</v>
      </c>
      <c r="L106" s="2">
        <f>IF('Indicator Data'!AV108="No data","x",ROUND(IF('Indicator Data'!AV108^2&gt;L$140,0,IF('Indicator Data'!AV108^2&lt;L$139,10,(L$140-'Indicator Data'!AV108^2)/(L$140-L$139)*10)),1))</f>
        <v>9.5</v>
      </c>
      <c r="M106" s="2">
        <f>IF(OR('Indicator Data'!AU108=0,'Indicator Data'!AU108="No data"),"x",ROUND(IF('Indicator Data'!AU108&gt;M$140,0,IF('Indicator Data'!AU108&lt;M$139,10,(M$140-'Indicator Data'!AU108)/(M$140-M$139)*10)),1))</f>
        <v>7</v>
      </c>
      <c r="N106" s="2">
        <f>IF('Indicator Data'!AW108="No data","x",ROUND(IF('Indicator Data'!AW108&gt;N$140,0,IF('Indicator Data'!AW108&lt;N$139,10,(N$140-'Indicator Data'!AW108)/(N$140-N$139)*10)),1))</f>
        <v>7.4</v>
      </c>
      <c r="O106" s="2">
        <f>IF('Indicator Data'!AX108="No data","x",ROUND(IF('Indicator Data'!AX108&gt;O$140,0,IF('Indicator Data'!AX108&lt;O$139,10,(O$140-'Indicator Data'!AX108)/(O$140-O$139)*10)),1))</f>
        <v>5.2</v>
      </c>
      <c r="P106" s="3">
        <f t="shared" si="12"/>
        <v>7.3</v>
      </c>
      <c r="Q106" s="2">
        <f>IF('Indicator Data'!AY108="No data","x",ROUND(IF('Indicator Data'!AY108&gt;Q$140,0,IF('Indicator Data'!AY108&lt;Q$139,10,(Q$140-'Indicator Data'!AY108)/(Q$140-Q$139)*10)),1))</f>
        <v>8.8000000000000007</v>
      </c>
      <c r="R106" s="2">
        <f>IF('Indicator Data'!AZ108="No data","x",ROUND(IF('Indicator Data'!AZ108&gt;R$140,0,IF('Indicator Data'!AZ108&lt;R$139,10,(R$140-'Indicator Data'!AZ108)/(R$140-R$139)*10)),1))</f>
        <v>3.9</v>
      </c>
      <c r="S106" s="3">
        <f t="shared" si="13"/>
        <v>6.4</v>
      </c>
      <c r="T106" s="2">
        <f>IF('Indicator Data'!X108="No data","x",ROUND(IF('Indicator Data'!X108&gt;T$140,0,IF('Indicator Data'!X108&lt;T$139,10,(T$140-'Indicator Data'!X108)/(T$140-T$139)*10)),1))</f>
        <v>9.9</v>
      </c>
      <c r="U106" s="2">
        <f>IF('Indicator Data'!Y108="No data","x",ROUND(IF('Indicator Data'!Y108&gt;U$140,0,IF('Indicator Data'!Y108&lt;U$139,10,(U$140-'Indicator Data'!Y108)/(U$140-U$139)*10)),1))</f>
        <v>3.8</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9.8000000000000007</v>
      </c>
      <c r="X106" s="3">
        <f t="shared" si="14"/>
        <v>8.4</v>
      </c>
      <c r="Y106" s="5">
        <f t="shared" si="15"/>
        <v>7.4</v>
      </c>
      <c r="Z106" s="80"/>
    </row>
    <row r="107" spans="1:26" s="11" customFormat="1" x14ac:dyDescent="0.25">
      <c r="A107" s="11" t="s">
        <v>421</v>
      </c>
      <c r="B107" s="28" t="s">
        <v>16</v>
      </c>
      <c r="C107" s="28" t="s">
        <v>550</v>
      </c>
      <c r="D107" s="2">
        <f>IF('Indicator Data'!AR109="No data","x",ROUND(IF('Indicator Data'!AR109&gt;D$140,0,IF('Indicator Data'!AR109&lt;D$139,10,(D$140-'Indicator Data'!AR109)/(D$140-D$139)*10)),1))</f>
        <v>4.7</v>
      </c>
      <c r="E107" s="122">
        <f>('Indicator Data'!BE109+'Indicator Data'!BF109+'Indicator Data'!BG109)/'Indicator Data'!BD109*1000000</f>
        <v>0.13474480141977066</v>
      </c>
      <c r="F107" s="2">
        <f t="shared" si="8"/>
        <v>8.6999999999999993</v>
      </c>
      <c r="G107" s="3">
        <f t="shared" si="9"/>
        <v>6.7</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5.6</v>
      </c>
      <c r="J107" s="3">
        <f t="shared" si="10"/>
        <v>5.6</v>
      </c>
      <c r="K107" s="5">
        <f t="shared" si="11"/>
        <v>6.2</v>
      </c>
      <c r="L107" s="2">
        <f>IF('Indicator Data'!AV109="No data","x",ROUND(IF('Indicator Data'!AV109^2&gt;L$140,0,IF('Indicator Data'!AV109^2&lt;L$139,10,(L$140-'Indicator Data'!AV109^2)/(L$140-L$139)*10)),1))</f>
        <v>9.8000000000000007</v>
      </c>
      <c r="M107" s="2">
        <f>IF(OR('Indicator Data'!AU109=0,'Indicator Data'!AU109="No data"),"x",ROUND(IF('Indicator Data'!AU109&gt;M$140,0,IF('Indicator Data'!AU109&lt;M$139,10,(M$140-'Indicator Data'!AU109)/(M$140-M$139)*10)),1))</f>
        <v>7.8</v>
      </c>
      <c r="N107" s="2">
        <f>IF('Indicator Data'!AW109="No data","x",ROUND(IF('Indicator Data'!AW109&gt;N$140,0,IF('Indicator Data'!AW109&lt;N$139,10,(N$140-'Indicator Data'!AW109)/(N$140-N$139)*10)),1))</f>
        <v>7.4</v>
      </c>
      <c r="O107" s="2">
        <f>IF('Indicator Data'!AX109="No data","x",ROUND(IF('Indicator Data'!AX109&gt;O$140,0,IF('Indicator Data'!AX109&lt;O$139,10,(O$140-'Indicator Data'!AX109)/(O$140-O$139)*10)),1))</f>
        <v>5.2</v>
      </c>
      <c r="P107" s="3">
        <f t="shared" si="12"/>
        <v>7.6</v>
      </c>
      <c r="Q107" s="2">
        <f>IF('Indicator Data'!AY109="No data","x",ROUND(IF('Indicator Data'!AY109&gt;Q$140,0,IF('Indicator Data'!AY109&lt;Q$139,10,(Q$140-'Indicator Data'!AY109)/(Q$140-Q$139)*10)),1))</f>
        <v>9.3000000000000007</v>
      </c>
      <c r="R107" s="2">
        <f>IF('Indicator Data'!AZ109="No data","x",ROUND(IF('Indicator Data'!AZ109&gt;R$140,0,IF('Indicator Data'!AZ109&lt;R$139,10,(R$140-'Indicator Data'!AZ109)/(R$140-R$139)*10)),1))</f>
        <v>10</v>
      </c>
      <c r="S107" s="3">
        <f t="shared" si="13"/>
        <v>9.6999999999999993</v>
      </c>
      <c r="T107" s="2">
        <f>IF('Indicator Data'!X109="No data","x",ROUND(IF('Indicator Data'!X109&gt;T$140,0,IF('Indicator Data'!X109&lt;T$139,10,(T$140-'Indicator Data'!X109)/(T$140-T$139)*10)),1))</f>
        <v>9.9</v>
      </c>
      <c r="U107" s="2">
        <f>IF('Indicator Data'!Y109="No data","x",ROUND(IF('Indicator Data'!Y109&gt;U$140,0,IF('Indicator Data'!Y109&lt;U$139,10,(U$140-'Indicator Data'!Y109)/(U$140-U$139)*10)),1))</f>
        <v>0.5</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9.8000000000000007</v>
      </c>
      <c r="X107" s="3">
        <f t="shared" si="14"/>
        <v>5.9</v>
      </c>
      <c r="Y107" s="5">
        <f t="shared" si="15"/>
        <v>7.7</v>
      </c>
      <c r="Z107" s="80"/>
    </row>
    <row r="108" spans="1:26" s="11" customFormat="1" x14ac:dyDescent="0.25">
      <c r="A108" s="11" t="s">
        <v>424</v>
      </c>
      <c r="B108" s="28" t="s">
        <v>16</v>
      </c>
      <c r="C108" s="28" t="s">
        <v>553</v>
      </c>
      <c r="D108" s="2">
        <f>IF('Indicator Data'!AR110="No data","x",ROUND(IF('Indicator Data'!AR110&gt;D$140,0,IF('Indicator Data'!AR110&lt;D$139,10,(D$140-'Indicator Data'!AR110)/(D$140-D$139)*10)),1))</f>
        <v>4.7</v>
      </c>
      <c r="E108" s="122">
        <f>('Indicator Data'!BE110+'Indicator Data'!BF110+'Indicator Data'!BG110)/'Indicator Data'!BD110*1000000</f>
        <v>0.13474480141977066</v>
      </c>
      <c r="F108" s="2">
        <f t="shared" si="8"/>
        <v>8.6999999999999993</v>
      </c>
      <c r="G108" s="3">
        <f t="shared" si="9"/>
        <v>6.7</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5.6</v>
      </c>
      <c r="J108" s="3">
        <f t="shared" si="10"/>
        <v>5.6</v>
      </c>
      <c r="K108" s="5">
        <f t="shared" si="11"/>
        <v>6.2</v>
      </c>
      <c r="L108" s="2">
        <f>IF('Indicator Data'!AV110="No data","x",ROUND(IF('Indicator Data'!AV110^2&gt;L$140,0,IF('Indicator Data'!AV110^2&lt;L$139,10,(L$140-'Indicator Data'!AV110^2)/(L$140-L$139)*10)),1))</f>
        <v>9.5</v>
      </c>
      <c r="M108" s="2">
        <f>IF(OR('Indicator Data'!AU110=0,'Indicator Data'!AU110="No data"),"x",ROUND(IF('Indicator Data'!AU110&gt;M$140,0,IF('Indicator Data'!AU110&lt;M$139,10,(M$140-'Indicator Data'!AU110)/(M$140-M$139)*10)),1))</f>
        <v>5.8</v>
      </c>
      <c r="N108" s="2">
        <f>IF('Indicator Data'!AW110="No data","x",ROUND(IF('Indicator Data'!AW110&gt;N$140,0,IF('Indicator Data'!AW110&lt;N$139,10,(N$140-'Indicator Data'!AW110)/(N$140-N$139)*10)),1))</f>
        <v>7.4</v>
      </c>
      <c r="O108" s="2">
        <f>IF('Indicator Data'!AX110="No data","x",ROUND(IF('Indicator Data'!AX110&gt;O$140,0,IF('Indicator Data'!AX110&lt;O$139,10,(O$140-'Indicator Data'!AX110)/(O$140-O$139)*10)),1))</f>
        <v>5.2</v>
      </c>
      <c r="P108" s="3">
        <f t="shared" si="12"/>
        <v>7</v>
      </c>
      <c r="Q108" s="2">
        <f>IF('Indicator Data'!AY110="No data","x",ROUND(IF('Indicator Data'!AY110&gt;Q$140,0,IF('Indicator Data'!AY110&lt;Q$139,10,(Q$140-'Indicator Data'!AY110)/(Q$140-Q$139)*10)),1))</f>
        <v>4.4000000000000004</v>
      </c>
      <c r="R108" s="2">
        <f>IF('Indicator Data'!AZ110="No data","x",ROUND(IF('Indicator Data'!AZ110&gt;R$140,0,IF('Indicator Data'!AZ110&lt;R$139,10,(R$140-'Indicator Data'!AZ110)/(R$140-R$139)*10)),1))</f>
        <v>0.5</v>
      </c>
      <c r="S108" s="3">
        <f t="shared" si="13"/>
        <v>2.5</v>
      </c>
      <c r="T108" s="2">
        <f>IF('Indicator Data'!X110="No data","x",ROUND(IF('Indicator Data'!X110&gt;T$140,0,IF('Indicator Data'!X110&lt;T$139,10,(T$140-'Indicator Data'!X110)/(T$140-T$139)*10)),1))</f>
        <v>9.9</v>
      </c>
      <c r="U108" s="2">
        <f>IF('Indicator Data'!Y110="No data","x",ROUND(IF('Indicator Data'!Y110&gt;U$140,0,IF('Indicator Data'!Y110&lt;U$139,10,(U$140-'Indicator Data'!Y110)/(U$140-U$139)*10)),1))</f>
        <v>0.9</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9.8000000000000007</v>
      </c>
      <c r="X108" s="3">
        <f t="shared" si="14"/>
        <v>6.3</v>
      </c>
      <c r="Y108" s="5">
        <f t="shared" si="15"/>
        <v>5.3</v>
      </c>
      <c r="Z108" s="80"/>
    </row>
    <row r="109" spans="1:26" s="11" customFormat="1" x14ac:dyDescent="0.25">
      <c r="A109" s="11" t="s">
        <v>425</v>
      </c>
      <c r="B109" s="28" t="s">
        <v>16</v>
      </c>
      <c r="C109" s="28" t="s">
        <v>554</v>
      </c>
      <c r="D109" s="2">
        <f>IF('Indicator Data'!AR111="No data","x",ROUND(IF('Indicator Data'!AR111&gt;D$140,0,IF('Indicator Data'!AR111&lt;D$139,10,(D$140-'Indicator Data'!AR111)/(D$140-D$139)*10)),1))</f>
        <v>4.7</v>
      </c>
      <c r="E109" s="122">
        <f>('Indicator Data'!BE111+'Indicator Data'!BF111+'Indicator Data'!BG111)/'Indicator Data'!BD111*1000000</f>
        <v>0.13474480141977066</v>
      </c>
      <c r="F109" s="2">
        <f t="shared" si="8"/>
        <v>8.6999999999999993</v>
      </c>
      <c r="G109" s="3">
        <f t="shared" si="9"/>
        <v>6.7</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5.6</v>
      </c>
      <c r="J109" s="3">
        <f t="shared" si="10"/>
        <v>5.6</v>
      </c>
      <c r="K109" s="5">
        <f t="shared" si="11"/>
        <v>6.2</v>
      </c>
      <c r="L109" s="2">
        <f>IF('Indicator Data'!AV111="No data","x",ROUND(IF('Indicator Data'!AV111^2&gt;L$140,0,IF('Indicator Data'!AV111^2&lt;L$139,10,(L$140-'Indicator Data'!AV111^2)/(L$140-L$139)*10)),1))</f>
        <v>9.6999999999999993</v>
      </c>
      <c r="M109" s="2">
        <f>IF(OR('Indicator Data'!AU111=0,'Indicator Data'!AU111="No data"),"x",ROUND(IF('Indicator Data'!AU111&gt;M$140,0,IF('Indicator Data'!AU111&lt;M$139,10,(M$140-'Indicator Data'!AU111)/(M$140-M$139)*10)),1))</f>
        <v>5.6</v>
      </c>
      <c r="N109" s="2">
        <f>IF('Indicator Data'!AW111="No data","x",ROUND(IF('Indicator Data'!AW111&gt;N$140,0,IF('Indicator Data'!AW111&lt;N$139,10,(N$140-'Indicator Data'!AW111)/(N$140-N$139)*10)),1))</f>
        <v>7.4</v>
      </c>
      <c r="O109" s="2">
        <f>IF('Indicator Data'!AX111="No data","x",ROUND(IF('Indicator Data'!AX111&gt;O$140,0,IF('Indicator Data'!AX111&lt;O$139,10,(O$140-'Indicator Data'!AX111)/(O$140-O$139)*10)),1))</f>
        <v>5.2</v>
      </c>
      <c r="P109" s="3">
        <f t="shared" si="12"/>
        <v>7</v>
      </c>
      <c r="Q109" s="2">
        <f>IF('Indicator Data'!AY111="No data","x",ROUND(IF('Indicator Data'!AY111&gt;Q$140,0,IF('Indicator Data'!AY111&lt;Q$139,10,(Q$140-'Indicator Data'!AY111)/(Q$140-Q$139)*10)),1))</f>
        <v>7.5</v>
      </c>
      <c r="R109" s="2">
        <f>IF('Indicator Data'!AZ111="No data","x",ROUND(IF('Indicator Data'!AZ111&gt;R$140,0,IF('Indicator Data'!AZ111&lt;R$139,10,(R$140-'Indicator Data'!AZ111)/(R$140-R$139)*10)),1))</f>
        <v>3.1</v>
      </c>
      <c r="S109" s="3">
        <f t="shared" si="13"/>
        <v>5.3</v>
      </c>
      <c r="T109" s="2">
        <f>IF('Indicator Data'!X111="No data","x",ROUND(IF('Indicator Data'!X111&gt;T$140,0,IF('Indicator Data'!X111&lt;T$139,10,(T$140-'Indicator Data'!X111)/(T$140-T$139)*10)),1))</f>
        <v>9.9</v>
      </c>
      <c r="U109" s="2">
        <f>IF('Indicator Data'!Y111="No data","x",ROUND(IF('Indicator Data'!Y111&gt;U$140,0,IF('Indicator Data'!Y111&lt;U$139,10,(U$140-'Indicator Data'!Y111)/(U$140-U$139)*10)),1))</f>
        <v>1</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9.8000000000000007</v>
      </c>
      <c r="X109" s="3">
        <f t="shared" si="14"/>
        <v>6.4</v>
      </c>
      <c r="Y109" s="5">
        <f t="shared" si="15"/>
        <v>6.2</v>
      </c>
      <c r="Z109" s="80"/>
    </row>
    <row r="110" spans="1:26" s="11" customFormat="1" x14ac:dyDescent="0.25">
      <c r="A110" s="11" t="s">
        <v>427</v>
      </c>
      <c r="B110" s="28" t="s">
        <v>16</v>
      </c>
      <c r="C110" s="28" t="s">
        <v>556</v>
      </c>
      <c r="D110" s="2">
        <f>IF('Indicator Data'!AR112="No data","x",ROUND(IF('Indicator Data'!AR112&gt;D$140,0,IF('Indicator Data'!AR112&lt;D$139,10,(D$140-'Indicator Data'!AR112)/(D$140-D$139)*10)),1))</f>
        <v>4.7</v>
      </c>
      <c r="E110" s="122">
        <f>('Indicator Data'!BE112+'Indicator Data'!BF112+'Indicator Data'!BG112)/'Indicator Data'!BD112*1000000</f>
        <v>0.13474480141977066</v>
      </c>
      <c r="F110" s="2">
        <f t="shared" si="8"/>
        <v>8.6999999999999993</v>
      </c>
      <c r="G110" s="3">
        <f t="shared" si="9"/>
        <v>6.7</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5.6</v>
      </c>
      <c r="J110" s="3">
        <f t="shared" si="10"/>
        <v>5.6</v>
      </c>
      <c r="K110" s="5">
        <f t="shared" si="11"/>
        <v>6.2</v>
      </c>
      <c r="L110" s="2">
        <f>IF('Indicator Data'!AV112="No data","x",ROUND(IF('Indicator Data'!AV112^2&gt;L$140,0,IF('Indicator Data'!AV112^2&lt;L$139,10,(L$140-'Indicator Data'!AV112^2)/(L$140-L$139)*10)),1))</f>
        <v>8.1999999999999993</v>
      </c>
      <c r="M110" s="2">
        <f>IF(OR('Indicator Data'!AU112=0,'Indicator Data'!AU112="No data"),"x",ROUND(IF('Indicator Data'!AU112&gt;M$140,0,IF('Indicator Data'!AU112&lt;M$139,10,(M$140-'Indicator Data'!AU112)/(M$140-M$139)*10)),1))</f>
        <v>4.4000000000000004</v>
      </c>
      <c r="N110" s="2">
        <f>IF('Indicator Data'!AW112="No data","x",ROUND(IF('Indicator Data'!AW112&gt;N$140,0,IF('Indicator Data'!AW112&lt;N$139,10,(N$140-'Indicator Data'!AW112)/(N$140-N$139)*10)),1))</f>
        <v>7.4</v>
      </c>
      <c r="O110" s="2">
        <f>IF('Indicator Data'!AX112="No data","x",ROUND(IF('Indicator Data'!AX112&gt;O$140,0,IF('Indicator Data'!AX112&lt;O$139,10,(O$140-'Indicator Data'!AX112)/(O$140-O$139)*10)),1))</f>
        <v>5.2</v>
      </c>
      <c r="P110" s="3">
        <f t="shared" si="12"/>
        <v>6.3</v>
      </c>
      <c r="Q110" s="2">
        <f>IF('Indicator Data'!AY112="No data","x",ROUND(IF('Indicator Data'!AY112&gt;Q$140,0,IF('Indicator Data'!AY112&lt;Q$139,10,(Q$140-'Indicator Data'!AY112)/(Q$140-Q$139)*10)),1))</f>
        <v>5.2</v>
      </c>
      <c r="R110" s="2">
        <f>IF('Indicator Data'!AZ112="No data","x",ROUND(IF('Indicator Data'!AZ112&gt;R$140,0,IF('Indicator Data'!AZ112&lt;R$139,10,(R$140-'Indicator Data'!AZ112)/(R$140-R$139)*10)),1))</f>
        <v>2.6</v>
      </c>
      <c r="S110" s="3">
        <f t="shared" si="13"/>
        <v>3.9</v>
      </c>
      <c r="T110" s="2">
        <f>IF('Indicator Data'!X112="No data","x",ROUND(IF('Indicator Data'!X112&gt;T$140,0,IF('Indicator Data'!X112&lt;T$139,10,(T$140-'Indicator Data'!X112)/(T$140-T$139)*10)),1))</f>
        <v>9.9</v>
      </c>
      <c r="U110" s="2">
        <f>IF('Indicator Data'!Y112="No data","x",ROUND(IF('Indicator Data'!Y112&gt;U$140,0,IF('Indicator Data'!Y112&lt;U$139,10,(U$140-'Indicator Data'!Y112)/(U$140-U$139)*10)),1))</f>
        <v>0.2</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9.8000000000000007</v>
      </c>
      <c r="X110" s="3">
        <f t="shared" si="14"/>
        <v>5.3</v>
      </c>
      <c r="Y110" s="5">
        <f t="shared" si="15"/>
        <v>5.2</v>
      </c>
      <c r="Z110" s="80"/>
    </row>
    <row r="111" spans="1:26" s="11" customFormat="1" x14ac:dyDescent="0.25">
      <c r="A111" s="11" t="s">
        <v>426</v>
      </c>
      <c r="B111" s="28" t="s">
        <v>16</v>
      </c>
      <c r="C111" s="28" t="s">
        <v>555</v>
      </c>
      <c r="D111" s="2">
        <f>IF('Indicator Data'!AR113="No data","x",ROUND(IF('Indicator Data'!AR113&gt;D$140,0,IF('Indicator Data'!AR113&lt;D$139,10,(D$140-'Indicator Data'!AR113)/(D$140-D$139)*10)),1))</f>
        <v>4.7</v>
      </c>
      <c r="E111" s="122">
        <f>('Indicator Data'!BE113+'Indicator Data'!BF113+'Indicator Data'!BG113)/'Indicator Data'!BD113*1000000</f>
        <v>0.13474480141977066</v>
      </c>
      <c r="F111" s="2">
        <f t="shared" si="8"/>
        <v>8.6999999999999993</v>
      </c>
      <c r="G111" s="3">
        <f t="shared" si="9"/>
        <v>6.7</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5.6</v>
      </c>
      <c r="J111" s="3">
        <f t="shared" si="10"/>
        <v>5.6</v>
      </c>
      <c r="K111" s="5">
        <f t="shared" si="11"/>
        <v>6.2</v>
      </c>
      <c r="L111" s="2">
        <f>IF('Indicator Data'!AV113="No data","x",ROUND(IF('Indicator Data'!AV113^2&gt;L$140,0,IF('Indicator Data'!AV113^2&lt;L$139,10,(L$140-'Indicator Data'!AV113^2)/(L$140-L$139)*10)),1))</f>
        <v>8.8000000000000007</v>
      </c>
      <c r="M111" s="2">
        <f>IF(OR('Indicator Data'!AU113=0,'Indicator Data'!AU113="No data"),"x",ROUND(IF('Indicator Data'!AU113&gt;M$140,0,IF('Indicator Data'!AU113&lt;M$139,10,(M$140-'Indicator Data'!AU113)/(M$140-M$139)*10)),1))</f>
        <v>7</v>
      </c>
      <c r="N111" s="2">
        <f>IF('Indicator Data'!AW113="No data","x",ROUND(IF('Indicator Data'!AW113&gt;N$140,0,IF('Indicator Data'!AW113&lt;N$139,10,(N$140-'Indicator Data'!AW113)/(N$140-N$139)*10)),1))</f>
        <v>7.4</v>
      </c>
      <c r="O111" s="2">
        <f>IF('Indicator Data'!AX113="No data","x",ROUND(IF('Indicator Data'!AX113&gt;O$140,0,IF('Indicator Data'!AX113&lt;O$139,10,(O$140-'Indicator Data'!AX113)/(O$140-O$139)*10)),1))</f>
        <v>5.2</v>
      </c>
      <c r="P111" s="3">
        <f t="shared" si="12"/>
        <v>7.1</v>
      </c>
      <c r="Q111" s="2">
        <f>IF('Indicator Data'!AY113="No data","x",ROUND(IF('Indicator Data'!AY113&gt;Q$140,0,IF('Indicator Data'!AY113&lt;Q$139,10,(Q$140-'Indicator Data'!AY113)/(Q$140-Q$139)*10)),1))</f>
        <v>4.8</v>
      </c>
      <c r="R111" s="2">
        <f>IF('Indicator Data'!AZ113="No data","x",ROUND(IF('Indicator Data'!AZ113&gt;R$140,0,IF('Indicator Data'!AZ113&lt;R$139,10,(R$140-'Indicator Data'!AZ113)/(R$140-R$139)*10)),1))</f>
        <v>10</v>
      </c>
      <c r="S111" s="3">
        <f t="shared" si="13"/>
        <v>7.4</v>
      </c>
      <c r="T111" s="2">
        <f>IF('Indicator Data'!X113="No data","x",ROUND(IF('Indicator Data'!X113&gt;T$140,0,IF('Indicator Data'!X113&lt;T$139,10,(T$140-'Indicator Data'!X113)/(T$140-T$139)*10)),1))</f>
        <v>9.9</v>
      </c>
      <c r="U111" s="2">
        <f>IF('Indicator Data'!Y113="No data","x",ROUND(IF('Indicator Data'!Y113&gt;U$140,0,IF('Indicator Data'!Y113&lt;U$139,10,(U$140-'Indicator Data'!Y113)/(U$140-U$139)*10)),1))</f>
        <v>0.7</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9.8000000000000007</v>
      </c>
      <c r="X111" s="3">
        <f t="shared" si="14"/>
        <v>5.7</v>
      </c>
      <c r="Y111" s="5">
        <f t="shared" si="15"/>
        <v>6.7</v>
      </c>
      <c r="Z111" s="80"/>
    </row>
    <row r="112" spans="1:26" s="11" customFormat="1" x14ac:dyDescent="0.25">
      <c r="A112" s="11" t="s">
        <v>428</v>
      </c>
      <c r="B112" s="28" t="s">
        <v>16</v>
      </c>
      <c r="C112" s="28" t="s">
        <v>557</v>
      </c>
      <c r="D112" s="2">
        <f>IF('Indicator Data'!AR114="No data","x",ROUND(IF('Indicator Data'!AR114&gt;D$140,0,IF('Indicator Data'!AR114&lt;D$139,10,(D$140-'Indicator Data'!AR114)/(D$140-D$139)*10)),1))</f>
        <v>4.7</v>
      </c>
      <c r="E112" s="122">
        <f>('Indicator Data'!BE114+'Indicator Data'!BF114+'Indicator Data'!BG114)/'Indicator Data'!BD114*1000000</f>
        <v>0.13474480141977066</v>
      </c>
      <c r="F112" s="2">
        <f t="shared" si="8"/>
        <v>8.6999999999999993</v>
      </c>
      <c r="G112" s="3">
        <f t="shared" si="9"/>
        <v>6.7</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5.6</v>
      </c>
      <c r="J112" s="3">
        <f t="shared" si="10"/>
        <v>5.6</v>
      </c>
      <c r="K112" s="5">
        <f t="shared" si="11"/>
        <v>6.2</v>
      </c>
      <c r="L112" s="2">
        <f>IF('Indicator Data'!AV114="No data","x",ROUND(IF('Indicator Data'!AV114^2&gt;L$140,0,IF('Indicator Data'!AV114^2&lt;L$139,10,(L$140-'Indicator Data'!AV114^2)/(L$140-L$139)*10)),1))</f>
        <v>10</v>
      </c>
      <c r="M112" s="2">
        <f>IF(OR('Indicator Data'!AU114=0,'Indicator Data'!AU114="No data"),"x",ROUND(IF('Indicator Data'!AU114&gt;M$140,0,IF('Indicator Data'!AU114&lt;M$139,10,(M$140-'Indicator Data'!AU114)/(M$140-M$139)*10)),1))</f>
        <v>6.6</v>
      </c>
      <c r="N112" s="2">
        <f>IF('Indicator Data'!AW114="No data","x",ROUND(IF('Indicator Data'!AW114&gt;N$140,0,IF('Indicator Data'!AW114&lt;N$139,10,(N$140-'Indicator Data'!AW114)/(N$140-N$139)*10)),1))</f>
        <v>7.4</v>
      </c>
      <c r="O112" s="2">
        <f>IF('Indicator Data'!AX114="No data","x",ROUND(IF('Indicator Data'!AX114&gt;O$140,0,IF('Indicator Data'!AX114&lt;O$139,10,(O$140-'Indicator Data'!AX114)/(O$140-O$139)*10)),1))</f>
        <v>5.2</v>
      </c>
      <c r="P112" s="3">
        <f t="shared" si="12"/>
        <v>7.3</v>
      </c>
      <c r="Q112" s="2">
        <f>IF('Indicator Data'!AY114="No data","x",ROUND(IF('Indicator Data'!AY114&gt;Q$140,0,IF('Indicator Data'!AY114&lt;Q$139,10,(Q$140-'Indicator Data'!AY114)/(Q$140-Q$139)*10)),1))</f>
        <v>9.1999999999999993</v>
      </c>
      <c r="R112" s="2">
        <f>IF('Indicator Data'!AZ114="No data","x",ROUND(IF('Indicator Data'!AZ114&gt;R$140,0,IF('Indicator Data'!AZ114&lt;R$139,10,(R$140-'Indicator Data'!AZ114)/(R$140-R$139)*10)),1))</f>
        <v>9.1</v>
      </c>
      <c r="S112" s="3">
        <f t="shared" si="13"/>
        <v>9.1999999999999993</v>
      </c>
      <c r="T112" s="2">
        <f>IF('Indicator Data'!X114="No data","x",ROUND(IF('Indicator Data'!X114&gt;T$140,0,IF('Indicator Data'!X114&lt;T$139,10,(T$140-'Indicator Data'!X114)/(T$140-T$139)*10)),1))</f>
        <v>9.9</v>
      </c>
      <c r="U112" s="2">
        <f>IF('Indicator Data'!Y114="No data","x",ROUND(IF('Indicator Data'!Y114&gt;U$140,0,IF('Indicator Data'!Y114&lt;U$139,10,(U$140-'Indicator Data'!Y114)/(U$140-U$139)*10)),1))</f>
        <v>2.4</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9.8000000000000007</v>
      </c>
      <c r="X112" s="3">
        <f t="shared" si="14"/>
        <v>7.7</v>
      </c>
      <c r="Y112" s="5">
        <f t="shared" si="15"/>
        <v>8.1</v>
      </c>
      <c r="Z112" s="80"/>
    </row>
    <row r="113" spans="1:26" s="11" customFormat="1" x14ac:dyDescent="0.25">
      <c r="A113" s="11" t="s">
        <v>429</v>
      </c>
      <c r="B113" s="28" t="s">
        <v>16</v>
      </c>
      <c r="C113" s="28" t="s">
        <v>558</v>
      </c>
      <c r="D113" s="2">
        <f>IF('Indicator Data'!AR115="No data","x",ROUND(IF('Indicator Data'!AR115&gt;D$140,0,IF('Indicator Data'!AR115&lt;D$139,10,(D$140-'Indicator Data'!AR115)/(D$140-D$139)*10)),1))</f>
        <v>4.7</v>
      </c>
      <c r="E113" s="122">
        <f>('Indicator Data'!BE115+'Indicator Data'!BF115+'Indicator Data'!BG115)/'Indicator Data'!BD115*1000000</f>
        <v>0.13474480141977066</v>
      </c>
      <c r="F113" s="2">
        <f t="shared" si="8"/>
        <v>8.6999999999999993</v>
      </c>
      <c r="G113" s="3">
        <f t="shared" si="9"/>
        <v>6.7</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5.6</v>
      </c>
      <c r="J113" s="3">
        <f t="shared" si="10"/>
        <v>5.6</v>
      </c>
      <c r="K113" s="5">
        <f t="shared" si="11"/>
        <v>6.2</v>
      </c>
      <c r="L113" s="2">
        <f>IF('Indicator Data'!AV115="No data","x",ROUND(IF('Indicator Data'!AV115^2&gt;L$140,0,IF('Indicator Data'!AV115^2&lt;L$139,10,(L$140-'Indicator Data'!AV115^2)/(L$140-L$139)*10)),1))</f>
        <v>8</v>
      </c>
      <c r="M113" s="2">
        <f>IF(OR('Indicator Data'!AU115=0,'Indicator Data'!AU115="No data"),"x",ROUND(IF('Indicator Data'!AU115&gt;M$140,0,IF('Indicator Data'!AU115&lt;M$139,10,(M$140-'Indicator Data'!AU115)/(M$140-M$139)*10)),1))</f>
        <v>3.2</v>
      </c>
      <c r="N113" s="2">
        <f>IF('Indicator Data'!AW115="No data","x",ROUND(IF('Indicator Data'!AW115&gt;N$140,0,IF('Indicator Data'!AW115&lt;N$139,10,(N$140-'Indicator Data'!AW115)/(N$140-N$139)*10)),1))</f>
        <v>7.4</v>
      </c>
      <c r="O113" s="2">
        <f>IF('Indicator Data'!AX115="No data","x",ROUND(IF('Indicator Data'!AX115&gt;O$140,0,IF('Indicator Data'!AX115&lt;O$139,10,(O$140-'Indicator Data'!AX115)/(O$140-O$139)*10)),1))</f>
        <v>5.2</v>
      </c>
      <c r="P113" s="3">
        <f t="shared" si="12"/>
        <v>6</v>
      </c>
      <c r="Q113" s="2">
        <f>IF('Indicator Data'!AY115="No data","x",ROUND(IF('Indicator Data'!AY115&gt;Q$140,0,IF('Indicator Data'!AY115&lt;Q$139,10,(Q$140-'Indicator Data'!AY115)/(Q$140-Q$139)*10)),1))</f>
        <v>3.8</v>
      </c>
      <c r="R113" s="2">
        <f>IF('Indicator Data'!AZ115="No data","x",ROUND(IF('Indicator Data'!AZ115&gt;R$140,0,IF('Indicator Data'!AZ115&lt;R$139,10,(R$140-'Indicator Data'!AZ115)/(R$140-R$139)*10)),1))</f>
        <v>1.5</v>
      </c>
      <c r="S113" s="3">
        <f t="shared" si="13"/>
        <v>2.7</v>
      </c>
      <c r="T113" s="2">
        <f>IF('Indicator Data'!X115="No data","x",ROUND(IF('Indicator Data'!X115&gt;T$140,0,IF('Indicator Data'!X115&lt;T$139,10,(T$140-'Indicator Data'!X115)/(T$140-T$139)*10)),1))</f>
        <v>9.9</v>
      </c>
      <c r="U113" s="2">
        <f>IF('Indicator Data'!Y115="No data","x",ROUND(IF('Indicator Data'!Y115&gt;U$140,0,IF('Indicator Data'!Y115&lt;U$139,10,(U$140-'Indicator Data'!Y115)/(U$140-U$139)*10)),1))</f>
        <v>0.1</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9.8000000000000007</v>
      </c>
      <c r="X113" s="3">
        <f t="shared" si="14"/>
        <v>5.4</v>
      </c>
      <c r="Y113" s="5">
        <f t="shared" si="15"/>
        <v>4.7</v>
      </c>
      <c r="Z113" s="80"/>
    </row>
    <row r="114" spans="1:26" s="11" customFormat="1" x14ac:dyDescent="0.25">
      <c r="A114" s="11" t="s">
        <v>430</v>
      </c>
      <c r="B114" s="28" t="s">
        <v>16</v>
      </c>
      <c r="C114" s="28" t="s">
        <v>559</v>
      </c>
      <c r="D114" s="2">
        <f>IF('Indicator Data'!AR116="No data","x",ROUND(IF('Indicator Data'!AR116&gt;D$140,0,IF('Indicator Data'!AR116&lt;D$139,10,(D$140-'Indicator Data'!AR116)/(D$140-D$139)*10)),1))</f>
        <v>4.7</v>
      </c>
      <c r="E114" s="122">
        <f>('Indicator Data'!BE116+'Indicator Data'!BF116+'Indicator Data'!BG116)/'Indicator Data'!BD116*1000000</f>
        <v>0.13474480141977066</v>
      </c>
      <c r="F114" s="2">
        <f t="shared" si="8"/>
        <v>8.6999999999999993</v>
      </c>
      <c r="G114" s="3">
        <f t="shared" si="9"/>
        <v>6.7</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5.6</v>
      </c>
      <c r="J114" s="3">
        <f t="shared" si="10"/>
        <v>5.6</v>
      </c>
      <c r="K114" s="5">
        <f t="shared" si="11"/>
        <v>6.2</v>
      </c>
      <c r="L114" s="2">
        <f>IF('Indicator Data'!AV116="No data","x",ROUND(IF('Indicator Data'!AV116^2&gt;L$140,0,IF('Indicator Data'!AV116^2&lt;L$139,10,(L$140-'Indicator Data'!AV116^2)/(L$140-L$139)*10)),1))</f>
        <v>4.7</v>
      </c>
      <c r="M114" s="2">
        <f>IF(OR('Indicator Data'!AU116=0,'Indicator Data'!AU116="No data"),"x",ROUND(IF('Indicator Data'!AU116&gt;M$140,0,IF('Indicator Data'!AU116&lt;M$139,10,(M$140-'Indicator Data'!AU116)/(M$140-M$139)*10)),1))</f>
        <v>3.5</v>
      </c>
      <c r="N114" s="2">
        <f>IF('Indicator Data'!AW116="No data","x",ROUND(IF('Indicator Data'!AW116&gt;N$140,0,IF('Indicator Data'!AW116&lt;N$139,10,(N$140-'Indicator Data'!AW116)/(N$140-N$139)*10)),1))</f>
        <v>7.4</v>
      </c>
      <c r="O114" s="2">
        <f>IF('Indicator Data'!AX116="No data","x",ROUND(IF('Indicator Data'!AX116&gt;O$140,0,IF('Indicator Data'!AX116&lt;O$139,10,(O$140-'Indicator Data'!AX116)/(O$140-O$139)*10)),1))</f>
        <v>5.2</v>
      </c>
      <c r="P114" s="3">
        <f t="shared" si="12"/>
        <v>5.2</v>
      </c>
      <c r="Q114" s="2">
        <f>IF('Indicator Data'!AY116="No data","x",ROUND(IF('Indicator Data'!AY116&gt;Q$140,0,IF('Indicator Data'!AY116&lt;Q$139,10,(Q$140-'Indicator Data'!AY116)/(Q$140-Q$139)*10)),1))</f>
        <v>4.2</v>
      </c>
      <c r="R114" s="2">
        <f>IF('Indicator Data'!AZ116="No data","x",ROUND(IF('Indicator Data'!AZ116&gt;R$140,0,IF('Indicator Data'!AZ116&lt;R$139,10,(R$140-'Indicator Data'!AZ116)/(R$140-R$139)*10)),1))</f>
        <v>10</v>
      </c>
      <c r="S114" s="3">
        <f t="shared" si="13"/>
        <v>7.1</v>
      </c>
      <c r="T114" s="2">
        <f>IF('Indicator Data'!X116="No data","x",ROUND(IF('Indicator Data'!X116&gt;T$140,0,IF('Indicator Data'!X116&lt;T$139,10,(T$140-'Indicator Data'!X116)/(T$140-T$139)*10)),1))</f>
        <v>9.9</v>
      </c>
      <c r="U114" s="2">
        <f>IF('Indicator Data'!Y116="No data","x",ROUND(IF('Indicator Data'!Y116&gt;U$140,0,IF('Indicator Data'!Y116&lt;U$139,10,(U$140-'Indicator Data'!Y116)/(U$140-U$139)*10)),1))</f>
        <v>0.4</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9.8000000000000007</v>
      </c>
      <c r="X114" s="3">
        <f t="shared" si="14"/>
        <v>5.4</v>
      </c>
      <c r="Y114" s="5">
        <f t="shared" si="15"/>
        <v>5.9</v>
      </c>
      <c r="Z114" s="80"/>
    </row>
    <row r="115" spans="1:26" s="11" customFormat="1" x14ac:dyDescent="0.25">
      <c r="A115" s="11" t="s">
        <v>432</v>
      </c>
      <c r="B115" s="28" t="s">
        <v>4</v>
      </c>
      <c r="C115" s="28" t="s">
        <v>561</v>
      </c>
      <c r="D115" s="2" t="str">
        <f>IF('Indicator Data'!AR117="No data","x",ROUND(IF('Indicator Data'!AR117&gt;D$140,0,IF('Indicator Data'!AR117&lt;D$139,10,(D$140-'Indicator Data'!AR117)/(D$140-D$139)*10)),1))</f>
        <v>x</v>
      </c>
      <c r="E115" s="122">
        <f>('Indicator Data'!BE117+'Indicator Data'!BF117+'Indicator Data'!BG117)/'Indicator Data'!BD117*1000000</f>
        <v>8.3966665254565462E-2</v>
      </c>
      <c r="F115" s="2">
        <f t="shared" si="8"/>
        <v>9.1999999999999993</v>
      </c>
      <c r="G115" s="3">
        <f t="shared" si="9"/>
        <v>9.1999999999999993</v>
      </c>
      <c r="H115" s="2">
        <f>IF('Indicator Data'!AT117="No data","x",ROUND(IF('Indicator Data'!AT117&gt;H$140,0,IF('Indicator Data'!AT117&lt;H$139,10,(H$140-'Indicator Data'!AT117)/(H$140-H$139)*10)),1))</f>
        <v>8.1</v>
      </c>
      <c r="I115" s="2">
        <f>IF('Indicator Data'!AS117="No data","x",ROUND(IF('Indicator Data'!AS117&gt;I$140,0,IF('Indicator Data'!AS117&lt;I$139,10,(I$140-'Indicator Data'!AS117)/(I$140-I$139)*10)),1))</f>
        <v>7.9</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9.5</v>
      </c>
      <c r="N115" s="2">
        <f>IF('Indicator Data'!AW117="No data","x",ROUND(IF('Indicator Data'!AW117&gt;N$140,0,IF('Indicator Data'!AW117&lt;N$139,10,(N$140-'Indicator Data'!AW117)/(N$140-N$139)*10)),1))</f>
        <v>9.5</v>
      </c>
      <c r="O115" s="2">
        <f>IF('Indicator Data'!AX117="No data","x",ROUND(IF('Indicator Data'!AX117&gt;O$140,0,IF('Indicator Data'!AX117&lt;O$139,10,(O$140-'Indicator Data'!AX117)/(O$140-O$139)*10)),1))</f>
        <v>8.1</v>
      </c>
      <c r="P115" s="3">
        <f t="shared" si="12"/>
        <v>9.3000000000000007</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2.5</v>
      </c>
      <c r="S115" s="3">
        <f t="shared" si="13"/>
        <v>6.3</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7.4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9.8000000000000007</v>
      </c>
      <c r="X115" s="3">
        <f t="shared" si="14"/>
        <v>9.3000000000000007</v>
      </c>
      <c r="Y115" s="5">
        <f t="shared" si="15"/>
        <v>8.3000000000000007</v>
      </c>
      <c r="Z115" s="80"/>
    </row>
    <row r="116" spans="1:26" s="11" customFormat="1" x14ac:dyDescent="0.25">
      <c r="A116" s="11" t="s">
        <v>431</v>
      </c>
      <c r="B116" s="28" t="s">
        <v>4</v>
      </c>
      <c r="C116" s="28" t="s">
        <v>560</v>
      </c>
      <c r="D116" s="2" t="str">
        <f>IF('Indicator Data'!AR118="No data","x",ROUND(IF('Indicator Data'!AR118&gt;D$140,0,IF('Indicator Data'!AR118&lt;D$139,10,(D$140-'Indicator Data'!AR118)/(D$140-D$139)*10)),1))</f>
        <v>x</v>
      </c>
      <c r="E116" s="122">
        <f>('Indicator Data'!BE118+'Indicator Data'!BF118+'Indicator Data'!BG118)/'Indicator Data'!BD118*1000000</f>
        <v>8.3966665254565462E-2</v>
      </c>
      <c r="F116" s="2">
        <f t="shared" si="8"/>
        <v>9.1999999999999993</v>
      </c>
      <c r="G116" s="3">
        <f t="shared" si="9"/>
        <v>9.1999999999999993</v>
      </c>
      <c r="H116" s="2">
        <f>IF('Indicator Data'!AT118="No data","x",ROUND(IF('Indicator Data'!AT118&gt;H$140,0,IF('Indicator Data'!AT118&lt;H$139,10,(H$140-'Indicator Data'!AT118)/(H$140-H$139)*10)),1))</f>
        <v>8.1</v>
      </c>
      <c r="I116" s="2">
        <f>IF('Indicator Data'!AS118="No data","x",ROUND(IF('Indicator Data'!AS118&gt;I$140,0,IF('Indicator Data'!AS118&lt;I$139,10,(I$140-'Indicator Data'!AS118)/(I$140-I$139)*10)),1))</f>
        <v>7.9</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9.8000000000000007</v>
      </c>
      <c r="N116" s="2">
        <f>IF('Indicator Data'!AW118="No data","x",ROUND(IF('Indicator Data'!AW118&gt;N$140,0,IF('Indicator Data'!AW118&lt;N$139,10,(N$140-'Indicator Data'!AW118)/(N$140-N$139)*10)),1))</f>
        <v>9.5</v>
      </c>
      <c r="O116" s="2">
        <f>IF('Indicator Data'!AX118="No data","x",ROUND(IF('Indicator Data'!AX118&gt;O$140,0,IF('Indicator Data'!AX118&lt;O$139,10,(O$140-'Indicator Data'!AX118)/(O$140-O$139)*10)),1))</f>
        <v>8.1</v>
      </c>
      <c r="P116" s="3">
        <f t="shared" si="12"/>
        <v>9.4</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7.8</v>
      </c>
      <c r="S116" s="3">
        <f t="shared" si="13"/>
        <v>8.9</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9.6</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9.8000000000000007</v>
      </c>
      <c r="X116" s="3">
        <f t="shared" si="14"/>
        <v>9.8000000000000007</v>
      </c>
      <c r="Y116" s="5">
        <f t="shared" si="15"/>
        <v>9.4</v>
      </c>
      <c r="Z116" s="80"/>
    </row>
    <row r="117" spans="1:26" s="11" customFormat="1" x14ac:dyDescent="0.25">
      <c r="A117" s="11" t="s">
        <v>433</v>
      </c>
      <c r="B117" s="28" t="s">
        <v>4</v>
      </c>
      <c r="C117" s="28" t="s">
        <v>562</v>
      </c>
      <c r="D117" s="2" t="str">
        <f>IF('Indicator Data'!AR119="No data","x",ROUND(IF('Indicator Data'!AR119&gt;D$140,0,IF('Indicator Data'!AR119&lt;D$139,10,(D$140-'Indicator Data'!AR119)/(D$140-D$139)*10)),1))</f>
        <v>x</v>
      </c>
      <c r="E117" s="122">
        <f>('Indicator Data'!BE119+'Indicator Data'!BF119+'Indicator Data'!BG119)/'Indicator Data'!BD119*1000000</f>
        <v>8.3966665254565462E-2</v>
      </c>
      <c r="F117" s="2">
        <f t="shared" si="8"/>
        <v>9.1999999999999993</v>
      </c>
      <c r="G117" s="3">
        <f t="shared" si="9"/>
        <v>9.1999999999999993</v>
      </c>
      <c r="H117" s="2">
        <f>IF('Indicator Data'!AT119="No data","x",ROUND(IF('Indicator Data'!AT119&gt;H$140,0,IF('Indicator Data'!AT119&lt;H$139,10,(H$140-'Indicator Data'!AT119)/(H$140-H$139)*10)),1))</f>
        <v>8.1</v>
      </c>
      <c r="I117" s="2">
        <f>IF('Indicator Data'!AS119="No data","x",ROUND(IF('Indicator Data'!AS119&gt;I$140,0,IF('Indicator Data'!AS119&lt;I$139,10,(I$140-'Indicator Data'!AS119)/(I$140-I$139)*10)),1))</f>
        <v>7.9</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8.1</v>
      </c>
      <c r="N117" s="2">
        <f>IF('Indicator Data'!AW119="No data","x",ROUND(IF('Indicator Data'!AW119&gt;N$140,0,IF('Indicator Data'!AW119&lt;N$139,10,(N$140-'Indicator Data'!AW119)/(N$140-N$139)*10)),1))</f>
        <v>9.5</v>
      </c>
      <c r="O117" s="2">
        <f>IF('Indicator Data'!AX119="No data","x",ROUND(IF('Indicator Data'!AX119&gt;O$140,0,IF('Indicator Data'!AX119&lt;O$139,10,(O$140-'Indicator Data'!AX119)/(O$140-O$139)*10)),1))</f>
        <v>8.1</v>
      </c>
      <c r="P117" s="3">
        <f t="shared" si="12"/>
        <v>8.9</v>
      </c>
      <c r="Q117" s="2">
        <f>IF('Indicator Data'!AY119="No data","x",ROUND(IF('Indicator Data'!AY119&gt;Q$140,0,IF('Indicator Data'!AY119&lt;Q$139,10,(Q$140-'Indicator Data'!AY119)/(Q$140-Q$139)*10)),1))</f>
        <v>9.9</v>
      </c>
      <c r="R117" s="2">
        <f>IF('Indicator Data'!AZ119="No data","x",ROUND(IF('Indicator Data'!AZ119&gt;R$140,0,IF('Indicator Data'!AZ119&lt;R$139,10,(R$140-'Indicator Data'!AZ119)/(R$140-R$139)*10)),1))</f>
        <v>10</v>
      </c>
      <c r="S117" s="3">
        <f t="shared" si="13"/>
        <v>10</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9.1999999999999993</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9.8000000000000007</v>
      </c>
      <c r="X117" s="3">
        <f t="shared" si="14"/>
        <v>9.6999999999999993</v>
      </c>
      <c r="Y117" s="5">
        <f t="shared" si="15"/>
        <v>9.5</v>
      </c>
      <c r="Z117" s="80"/>
    </row>
    <row r="118" spans="1:26" s="11" customFormat="1" x14ac:dyDescent="0.25">
      <c r="A118" s="11" t="s">
        <v>434</v>
      </c>
      <c r="B118" s="28" t="s">
        <v>4</v>
      </c>
      <c r="C118" s="28" t="s">
        <v>563</v>
      </c>
      <c r="D118" s="2" t="str">
        <f>IF('Indicator Data'!AR120="No data","x",ROUND(IF('Indicator Data'!AR120&gt;D$140,0,IF('Indicator Data'!AR120&lt;D$139,10,(D$140-'Indicator Data'!AR120)/(D$140-D$139)*10)),1))</f>
        <v>x</v>
      </c>
      <c r="E118" s="122">
        <f>('Indicator Data'!BE120+'Indicator Data'!BF120+'Indicator Data'!BG120)/'Indicator Data'!BD120*1000000</f>
        <v>8.3966665254565462E-2</v>
      </c>
      <c r="F118" s="2">
        <f t="shared" si="8"/>
        <v>9.1999999999999993</v>
      </c>
      <c r="G118" s="3">
        <f t="shared" si="9"/>
        <v>9.1999999999999993</v>
      </c>
      <c r="H118" s="2">
        <f>IF('Indicator Data'!AT120="No data","x",ROUND(IF('Indicator Data'!AT120&gt;H$140,0,IF('Indicator Data'!AT120&lt;H$139,10,(H$140-'Indicator Data'!AT120)/(H$140-H$139)*10)),1))</f>
        <v>8.1</v>
      </c>
      <c r="I118" s="2">
        <f>IF('Indicator Data'!AS120="No data","x",ROUND(IF('Indicator Data'!AS120&gt;I$140,0,IF('Indicator Data'!AS120&lt;I$139,10,(I$140-'Indicator Data'!AS120)/(I$140-I$139)*10)),1))</f>
        <v>7.9</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9.9</v>
      </c>
      <c r="N118" s="2">
        <f>IF('Indicator Data'!AW120="No data","x",ROUND(IF('Indicator Data'!AW120&gt;N$140,0,IF('Indicator Data'!AW120&lt;N$139,10,(N$140-'Indicator Data'!AW120)/(N$140-N$139)*10)),1))</f>
        <v>9.5</v>
      </c>
      <c r="O118" s="2">
        <f>IF('Indicator Data'!AX120="No data","x",ROUND(IF('Indicator Data'!AX120&gt;O$140,0,IF('Indicator Data'!AX120&lt;O$139,10,(O$140-'Indicator Data'!AX120)/(O$140-O$139)*10)),1))</f>
        <v>8.1</v>
      </c>
      <c r="P118" s="3">
        <f t="shared" si="12"/>
        <v>9.4</v>
      </c>
      <c r="Q118" s="2">
        <f>IF('Indicator Data'!AY120="No data","x",ROUND(IF('Indicator Data'!AY120&gt;Q$140,0,IF('Indicator Data'!AY120&lt;Q$139,10,(Q$140-'Indicator Data'!AY120)/(Q$140-Q$139)*10)),1))</f>
        <v>10</v>
      </c>
      <c r="R118" s="2">
        <f>IF('Indicator Data'!AZ120="No data","x",ROUND(IF('Indicator Data'!AZ120&gt;R$140,0,IF('Indicator Data'!AZ120&lt;R$139,10,(R$140-'Indicator Data'!AZ120)/(R$140-R$139)*10)),1))</f>
        <v>2.9</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9.6999999999999993</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9.8000000000000007</v>
      </c>
      <c r="X118" s="3">
        <f t="shared" si="14"/>
        <v>9.9</v>
      </c>
      <c r="Y118" s="5">
        <f t="shared" si="15"/>
        <v>8.6</v>
      </c>
      <c r="Z118" s="80"/>
    </row>
    <row r="119" spans="1:26" s="11" customFormat="1" x14ac:dyDescent="0.25">
      <c r="A119" s="11" t="s">
        <v>739</v>
      </c>
      <c r="B119" s="28" t="s">
        <v>4</v>
      </c>
      <c r="C119" s="28" t="s">
        <v>741</v>
      </c>
      <c r="D119" s="2" t="str">
        <f>IF('Indicator Data'!AR121="No data","x",ROUND(IF('Indicator Data'!AR121&gt;D$140,0,IF('Indicator Data'!AR121&lt;D$139,10,(D$140-'Indicator Data'!AR121)/(D$140-D$139)*10)),1))</f>
        <v>x</v>
      </c>
      <c r="E119" s="122">
        <f>('Indicator Data'!BE121+'Indicator Data'!BF121+'Indicator Data'!BG121)/'Indicator Data'!BD121*1000000</f>
        <v>8.3966665254565462E-2</v>
      </c>
      <c r="F119" s="2">
        <f t="shared" si="8"/>
        <v>9.1999999999999993</v>
      </c>
      <c r="G119" s="3">
        <f t="shared" si="9"/>
        <v>9.1999999999999993</v>
      </c>
      <c r="H119" s="2">
        <f>IF('Indicator Data'!AT121="No data","x",ROUND(IF('Indicator Data'!AT121&gt;H$140,0,IF('Indicator Data'!AT121&lt;H$139,10,(H$140-'Indicator Data'!AT121)/(H$140-H$139)*10)),1))</f>
        <v>8.1</v>
      </c>
      <c r="I119" s="2">
        <f>IF('Indicator Data'!AS121="No data","x",ROUND(IF('Indicator Data'!AS121&gt;I$140,0,IF('Indicator Data'!AS121&lt;I$139,10,(I$140-'Indicator Data'!AS121)/(I$140-I$139)*10)),1))</f>
        <v>7.9</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9.1</v>
      </c>
      <c r="N119" s="2">
        <f>IF('Indicator Data'!AW121="No data","x",ROUND(IF('Indicator Data'!AW121&gt;N$140,0,IF('Indicator Data'!AW121&lt;N$139,10,(N$140-'Indicator Data'!AW121)/(N$140-N$139)*10)),1))</f>
        <v>9.5</v>
      </c>
      <c r="O119" s="2">
        <f>IF('Indicator Data'!AX121="No data","x",ROUND(IF('Indicator Data'!AX121&gt;O$140,0,IF('Indicator Data'!AX121&lt;O$139,10,(O$140-'Indicator Data'!AX121)/(O$140-O$139)*10)),1))</f>
        <v>8.1</v>
      </c>
      <c r="P119" s="3">
        <f t="shared" si="12"/>
        <v>9.1999999999999993</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8.4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9.8000000000000007</v>
      </c>
      <c r="X119" s="3">
        <f t="shared" si="14"/>
        <v>9.5</v>
      </c>
      <c r="Y119" s="5">
        <f t="shared" si="15"/>
        <v>9.6</v>
      </c>
      <c r="Z119" s="80"/>
    </row>
    <row r="120" spans="1:26" s="11" customFormat="1" x14ac:dyDescent="0.25">
      <c r="A120" s="11" t="s">
        <v>740</v>
      </c>
      <c r="B120" s="28" t="s">
        <v>4</v>
      </c>
      <c r="C120" s="28" t="s">
        <v>742</v>
      </c>
      <c r="D120" s="2" t="str">
        <f>IF('Indicator Data'!AR122="No data","x",ROUND(IF('Indicator Data'!AR122&gt;D$140,0,IF('Indicator Data'!AR122&lt;D$139,10,(D$140-'Indicator Data'!AR122)/(D$140-D$139)*10)),1))</f>
        <v>x</v>
      </c>
      <c r="E120" s="122">
        <f>('Indicator Data'!BE122+'Indicator Data'!BF122+'Indicator Data'!BG122)/'Indicator Data'!BD122*1000000</f>
        <v>8.3966665254565462E-2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8.1</v>
      </c>
      <c r="I120" s="2">
        <f>IF('Indicator Data'!AS122="No data","x",ROUND(IF('Indicator Data'!AS122&gt;I$140,0,IF('Indicator Data'!AS122&lt;I$139,10,(I$140-'Indicator Data'!AS122)/(I$140-I$139)*10)),1))</f>
        <v>7.9</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9.1</v>
      </c>
      <c r="N120" s="2">
        <f>IF('Indicator Data'!AW122="No data","x",ROUND(IF('Indicator Data'!AW122&gt;N$140,0,IF('Indicator Data'!AW122&lt;N$139,10,(N$140-'Indicator Data'!AW122)/(N$140-N$139)*10)),1))</f>
        <v>9.5</v>
      </c>
      <c r="O120" s="2">
        <f>IF('Indicator Data'!AX122="No data","x",ROUND(IF('Indicator Data'!AX122&gt;O$140,0,IF('Indicator Data'!AX122&lt;O$139,10,(O$140-'Indicator Data'!AX122)/(O$140-O$139)*10)),1))</f>
        <v>8.1</v>
      </c>
      <c r="P120" s="3">
        <f>IF(AND(L120="x",M120="x",N120="x",O120="x"),"x",ROUND(AVERAGE(L120,M120,N120,O120),1))</f>
        <v>9.1999999999999993</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8.4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9.8000000000000007</v>
      </c>
      <c r="X120" s="3">
        <f>IF(AND(T120="x",V120="x",W120="x"),"x",ROUND(AVERAGE(T120,V120,W120,U120),1))</f>
        <v>9.5</v>
      </c>
      <c r="Y120" s="5">
        <f>ROUND(AVERAGE(S120,P120,X120),1)</f>
        <v>9.6</v>
      </c>
      <c r="Z120" s="80"/>
    </row>
    <row r="121" spans="1:26" s="11" customFormat="1" x14ac:dyDescent="0.25">
      <c r="A121" s="11" t="s">
        <v>435</v>
      </c>
      <c r="B121" s="28" t="s">
        <v>4</v>
      </c>
      <c r="C121" s="28" t="s">
        <v>564</v>
      </c>
      <c r="D121" s="2" t="str">
        <f>IF('Indicator Data'!AR123="No data","x",ROUND(IF('Indicator Data'!AR123&gt;D$140,0,IF('Indicator Data'!AR123&lt;D$139,10,(D$140-'Indicator Data'!AR123)/(D$140-D$139)*10)),1))</f>
        <v>x</v>
      </c>
      <c r="E121" s="122">
        <f>('Indicator Data'!BE123+'Indicator Data'!BF123+'Indicator Data'!BG123)/'Indicator Data'!BD123*1000000</f>
        <v>8.3966665254565462E-2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8.1</v>
      </c>
      <c r="I121" s="2">
        <f>IF('Indicator Data'!AS123="No data","x",ROUND(IF('Indicator Data'!AS123&gt;I$140,0,IF('Indicator Data'!AS123&lt;I$139,10,(I$140-'Indicator Data'!AS123)/(I$140-I$139)*10)),1))</f>
        <v>7.9</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9.3000000000000007</v>
      </c>
      <c r="N121" s="2">
        <f>IF('Indicator Data'!AW123="No data","x",ROUND(IF('Indicator Data'!AW123&gt;N$140,0,IF('Indicator Data'!AW123&lt;N$139,10,(N$140-'Indicator Data'!AW123)/(N$140-N$139)*10)),1))</f>
        <v>9.5</v>
      </c>
      <c r="O121" s="2">
        <f>IF('Indicator Data'!AX123="No data","x",ROUND(IF('Indicator Data'!AX123&gt;O$140,0,IF('Indicator Data'!AX123&lt;O$139,10,(O$140-'Indicator Data'!AX123)/(O$140-O$139)*10)),1))</f>
        <v>8.1</v>
      </c>
      <c r="P121" s="3">
        <f>IF(AND(L121="x",M121="x",N121="x",O121="x"),"x",ROUND(AVERAGE(L121,M121,N121,O121),1))</f>
        <v>9.1999999999999993</v>
      </c>
      <c r="Q121" s="2">
        <f>IF('Indicator Data'!AY123="No data","x",ROUND(IF('Indicator Data'!AY123&gt;Q$140,0,IF('Indicator Data'!AY123&lt;Q$139,10,(Q$140-'Indicator Data'!AY123)/(Q$140-Q$139)*10)),1))</f>
        <v>10</v>
      </c>
      <c r="R121" s="2">
        <f>IF('Indicator Data'!AZ123="No data","x",ROUND(IF('Indicator Data'!AZ123&gt;R$140,0,IF('Indicator Data'!AZ123&lt;R$139,10,(R$140-'Indicator Data'!AZ123)/(R$140-R$139)*10)),1))</f>
        <v>8.6999999999999993</v>
      </c>
      <c r="S121" s="3">
        <f>IF(AND(Q121="x",R121="x"),"x",ROUND(AVERAGE(R121,Q121),1))</f>
        <v>9.4</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6.4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9.8000000000000007</v>
      </c>
      <c r="X121" s="3">
        <f>IF(AND(T121="x",V121="x",W121="x"),"x",ROUND(AVERAGE(T121,V121,W121,U121),1))</f>
        <v>8.9</v>
      </c>
      <c r="Y121" s="5">
        <f>ROUND(AVERAGE(S121,P121,X121),1)</f>
        <v>9.1999999999999993</v>
      </c>
      <c r="Z121" s="80"/>
    </row>
    <row r="122" spans="1:26" s="11" customFormat="1" x14ac:dyDescent="0.25">
      <c r="A122" s="11" t="s">
        <v>436</v>
      </c>
      <c r="B122" s="28" t="s">
        <v>4</v>
      </c>
      <c r="C122" s="28" t="s">
        <v>565</v>
      </c>
      <c r="D122" s="2" t="str">
        <f>IF('Indicator Data'!AR124="No data","x",ROUND(IF('Indicator Data'!AR124&gt;D$140,0,IF('Indicator Data'!AR124&lt;D$139,10,(D$140-'Indicator Data'!AR124)/(D$140-D$139)*10)),1))</f>
        <v>x</v>
      </c>
      <c r="E122" s="122">
        <f>('Indicator Data'!BE124+'Indicator Data'!BF124+'Indicator Data'!BG124)/'Indicator Data'!BD124*1000000</f>
        <v>8.3966665254565462E-2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8.1</v>
      </c>
      <c r="I122" s="2">
        <f>IF('Indicator Data'!AS124="No data","x",ROUND(IF('Indicator Data'!AS124&gt;I$140,0,IF('Indicator Data'!AS124&lt;I$139,10,(I$140-'Indicator Data'!AS124)/(I$140-I$139)*10)),1))</f>
        <v>7.9</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9.6999999999999993</v>
      </c>
      <c r="N122" s="2">
        <f>IF('Indicator Data'!AW124="No data","x",ROUND(IF('Indicator Data'!AW124&gt;N$140,0,IF('Indicator Data'!AW124&lt;N$139,10,(N$140-'Indicator Data'!AW124)/(N$140-N$139)*10)),1))</f>
        <v>9.5</v>
      </c>
      <c r="O122" s="2">
        <f>IF('Indicator Data'!AX124="No data","x",ROUND(IF('Indicator Data'!AX124&gt;O$140,0,IF('Indicator Data'!AX124&lt;O$139,10,(O$140-'Indicator Data'!AX124)/(O$140-O$139)*10)),1))</f>
        <v>8.1</v>
      </c>
      <c r="P122" s="3">
        <f t="shared" ref="P122:P137" si="20">IF(AND(L122="x",M122="x",N122="x",O122="x"),"x",ROUND(AVERAGE(L122,M122,N122,O122),1))</f>
        <v>9.3000000000000007</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1.1000000000000001</v>
      </c>
      <c r="S122" s="3">
        <f t="shared" ref="S122:S137" si="21">IF(AND(Q122="x",R122="x"),"x",ROUND(AVERAGE(R122,Q122),1))</f>
        <v>5.6</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6.2</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9.8000000000000007</v>
      </c>
      <c r="X122" s="3">
        <f t="shared" ref="X122:X137" si="22">IF(AND(T122="x",V122="x",W122="x"),"x",ROUND(AVERAGE(T122,V122,W122,U122),1))</f>
        <v>9</v>
      </c>
      <c r="Y122" s="5">
        <f t="shared" ref="Y122:Y137" si="23">ROUND(AVERAGE(S122,P122,X122),1)</f>
        <v>8</v>
      </c>
      <c r="Z122" s="80"/>
    </row>
    <row r="123" spans="1:26" s="11" customFormat="1" x14ac:dyDescent="0.25">
      <c r="A123" s="11" t="s">
        <v>437</v>
      </c>
      <c r="B123" s="28" t="s">
        <v>4</v>
      </c>
      <c r="C123" s="28" t="s">
        <v>566</v>
      </c>
      <c r="D123" s="2" t="str">
        <f>IF('Indicator Data'!AR125="No data","x",ROUND(IF('Indicator Data'!AR125&gt;D$140,0,IF('Indicator Data'!AR125&lt;D$139,10,(D$140-'Indicator Data'!AR125)/(D$140-D$139)*10)),1))</f>
        <v>x</v>
      </c>
      <c r="E123" s="122">
        <f>('Indicator Data'!BE125+'Indicator Data'!BF125+'Indicator Data'!BG125)/'Indicator Data'!BD125*1000000</f>
        <v>8.3966665254565462E-2</v>
      </c>
      <c r="F123" s="2">
        <f t="shared" si="16"/>
        <v>9.1999999999999993</v>
      </c>
      <c r="G123" s="3">
        <f t="shared" si="17"/>
        <v>9.1999999999999993</v>
      </c>
      <c r="H123" s="2">
        <f>IF('Indicator Data'!AT125="No data","x",ROUND(IF('Indicator Data'!AT125&gt;H$140,0,IF('Indicator Data'!AT125&lt;H$139,10,(H$140-'Indicator Data'!AT125)/(H$140-H$139)*10)),1))</f>
        <v>8.1</v>
      </c>
      <c r="I123" s="2">
        <f>IF('Indicator Data'!AS125="No data","x",ROUND(IF('Indicator Data'!AS125&gt;I$140,0,IF('Indicator Data'!AS125&lt;I$139,10,(I$140-'Indicator Data'!AS125)/(I$140-I$139)*10)),1))</f>
        <v>7.9</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9.6999999999999993</v>
      </c>
      <c r="N123" s="2">
        <f>IF('Indicator Data'!AW125="No data","x",ROUND(IF('Indicator Data'!AW125&gt;N$140,0,IF('Indicator Data'!AW125&lt;N$139,10,(N$140-'Indicator Data'!AW125)/(N$140-N$139)*10)),1))</f>
        <v>9.5</v>
      </c>
      <c r="O123" s="2">
        <f>IF('Indicator Data'!AX125="No data","x",ROUND(IF('Indicator Data'!AX125&gt;O$140,0,IF('Indicator Data'!AX125&lt;O$139,10,(O$140-'Indicator Data'!AX125)/(O$140-O$139)*10)),1))</f>
        <v>8.1</v>
      </c>
      <c r="P123" s="3">
        <f t="shared" si="20"/>
        <v>9.3000000000000007</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5.6</v>
      </c>
      <c r="S123" s="3">
        <f t="shared" si="21"/>
        <v>7.8</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7.3</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9.8000000000000007</v>
      </c>
      <c r="X123" s="3">
        <f t="shared" si="22"/>
        <v>9.3000000000000007</v>
      </c>
      <c r="Y123" s="5">
        <f t="shared" si="23"/>
        <v>8.8000000000000007</v>
      </c>
      <c r="Z123" s="80"/>
    </row>
    <row r="124" spans="1:26" s="11" customFormat="1" x14ac:dyDescent="0.25">
      <c r="A124" s="11" t="s">
        <v>438</v>
      </c>
      <c r="B124" s="28" t="s">
        <v>4</v>
      </c>
      <c r="C124" s="28" t="s">
        <v>567</v>
      </c>
      <c r="D124" s="2" t="str">
        <f>IF('Indicator Data'!AR126="No data","x",ROUND(IF('Indicator Data'!AR126&gt;D$140,0,IF('Indicator Data'!AR126&lt;D$139,10,(D$140-'Indicator Data'!AR126)/(D$140-D$139)*10)),1))</f>
        <v>x</v>
      </c>
      <c r="E124" s="122">
        <f>('Indicator Data'!BE126+'Indicator Data'!BF126+'Indicator Data'!BG126)/'Indicator Data'!BD126*1000000</f>
        <v>8.3966665254565462E-2</v>
      </c>
      <c r="F124" s="2">
        <f t="shared" si="16"/>
        <v>9.1999999999999993</v>
      </c>
      <c r="G124" s="3">
        <f t="shared" si="17"/>
        <v>9.1999999999999993</v>
      </c>
      <c r="H124" s="2">
        <f>IF('Indicator Data'!AT126="No data","x",ROUND(IF('Indicator Data'!AT126&gt;H$140,0,IF('Indicator Data'!AT126&lt;H$139,10,(H$140-'Indicator Data'!AT126)/(H$140-H$139)*10)),1))</f>
        <v>8.1</v>
      </c>
      <c r="I124" s="2">
        <f>IF('Indicator Data'!AS126="No data","x",ROUND(IF('Indicator Data'!AS126&gt;I$140,0,IF('Indicator Data'!AS126&lt;I$139,10,(I$140-'Indicator Data'!AS126)/(I$140-I$139)*10)),1))</f>
        <v>7.9</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9.8000000000000007</v>
      </c>
      <c r="N124" s="2">
        <f>IF('Indicator Data'!AW126="No data","x",ROUND(IF('Indicator Data'!AW126&gt;N$140,0,IF('Indicator Data'!AW126&lt;N$139,10,(N$140-'Indicator Data'!AW126)/(N$140-N$139)*10)),1))</f>
        <v>9.5</v>
      </c>
      <c r="O124" s="2">
        <f>IF('Indicator Data'!AX126="No data","x",ROUND(IF('Indicator Data'!AX126&gt;O$140,0,IF('Indicator Data'!AX126&lt;O$139,10,(O$140-'Indicator Data'!AX126)/(O$140-O$139)*10)),1))</f>
        <v>8.1</v>
      </c>
      <c r="P124" s="3">
        <f t="shared" si="20"/>
        <v>9.4</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4</v>
      </c>
      <c r="S124" s="3">
        <f t="shared" si="21"/>
        <v>7</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8.1</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9.8000000000000007</v>
      </c>
      <c r="X124" s="3">
        <f t="shared" si="22"/>
        <v>9.5</v>
      </c>
      <c r="Y124" s="5">
        <f t="shared" si="23"/>
        <v>8.6</v>
      </c>
      <c r="Z124" s="80"/>
    </row>
    <row r="125" spans="1:26" s="11" customFormat="1" x14ac:dyDescent="0.25">
      <c r="A125" s="11" t="s">
        <v>439</v>
      </c>
      <c r="B125" s="28" t="s">
        <v>4</v>
      </c>
      <c r="C125" s="28" t="s">
        <v>568</v>
      </c>
      <c r="D125" s="2" t="str">
        <f>IF('Indicator Data'!AR127="No data","x",ROUND(IF('Indicator Data'!AR127&gt;D$140,0,IF('Indicator Data'!AR127&lt;D$139,10,(D$140-'Indicator Data'!AR127)/(D$140-D$139)*10)),1))</f>
        <v>x</v>
      </c>
      <c r="E125" s="122">
        <f>('Indicator Data'!BE127+'Indicator Data'!BF127+'Indicator Data'!BG127)/'Indicator Data'!BD127*1000000</f>
        <v>8.3966665254565462E-2</v>
      </c>
      <c r="F125" s="2">
        <f t="shared" si="16"/>
        <v>9.1999999999999993</v>
      </c>
      <c r="G125" s="3">
        <f t="shared" si="17"/>
        <v>9.1999999999999993</v>
      </c>
      <c r="H125" s="2">
        <f>IF('Indicator Data'!AT127="No data","x",ROUND(IF('Indicator Data'!AT127&gt;H$140,0,IF('Indicator Data'!AT127&lt;H$139,10,(H$140-'Indicator Data'!AT127)/(H$140-H$139)*10)),1))</f>
        <v>8.1</v>
      </c>
      <c r="I125" s="2">
        <f>IF('Indicator Data'!AS127="No data","x",ROUND(IF('Indicator Data'!AS127&gt;I$140,0,IF('Indicator Data'!AS127&lt;I$139,10,(I$140-'Indicator Data'!AS127)/(I$140-I$139)*10)),1))</f>
        <v>7.9</v>
      </c>
      <c r="J125" s="3">
        <f t="shared" si="18"/>
        <v>8</v>
      </c>
      <c r="K125" s="5">
        <f t="shared" si="19"/>
        <v>8.6</v>
      </c>
      <c r="L125" s="2">
        <f>IF('Indicator Data'!AV127="No data","x",ROUND(IF('Indicator Data'!AV127^2&gt;L$140,0,IF('Indicator Data'!AV127^2&lt;L$139,10,(L$140-'Indicator Data'!AV127^2)/(L$140-L$139)*10)),1))</f>
        <v>9.3000000000000007</v>
      </c>
      <c r="M125" s="2">
        <f>IF(OR('Indicator Data'!AU127=0,'Indicator Data'!AU127="No data"),"x",ROUND(IF('Indicator Data'!AU127&gt;M$140,0,IF('Indicator Data'!AU127&lt;M$139,10,(M$140-'Indicator Data'!AU127)/(M$140-M$139)*10)),1))</f>
        <v>9</v>
      </c>
      <c r="N125" s="2">
        <f>IF('Indicator Data'!AW127="No data","x",ROUND(IF('Indicator Data'!AW127&gt;N$140,0,IF('Indicator Data'!AW127&lt;N$139,10,(N$140-'Indicator Data'!AW127)/(N$140-N$139)*10)),1))</f>
        <v>9.5</v>
      </c>
      <c r="O125" s="2">
        <f>IF('Indicator Data'!AX127="No data","x",ROUND(IF('Indicator Data'!AX127&gt;O$140,0,IF('Indicator Data'!AX127&lt;O$139,10,(O$140-'Indicator Data'!AX127)/(O$140-O$139)*10)),1))</f>
        <v>8.1</v>
      </c>
      <c r="P125" s="3">
        <f t="shared" si="20"/>
        <v>9</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9.1999999999999993</v>
      </c>
      <c r="S125" s="3">
        <f t="shared" si="21"/>
        <v>9.6</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5.9</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9.8000000000000007</v>
      </c>
      <c r="X125" s="3">
        <f t="shared" si="22"/>
        <v>8.9</v>
      </c>
      <c r="Y125" s="5">
        <f t="shared" si="23"/>
        <v>9.1999999999999993</v>
      </c>
      <c r="Z125" s="80"/>
    </row>
    <row r="126" spans="1:26" s="11" customFormat="1" x14ac:dyDescent="0.25">
      <c r="A126" s="11" t="s">
        <v>440</v>
      </c>
      <c r="B126" s="28" t="s">
        <v>4</v>
      </c>
      <c r="C126" s="28" t="s">
        <v>569</v>
      </c>
      <c r="D126" s="2" t="str">
        <f>IF('Indicator Data'!AR128="No data","x",ROUND(IF('Indicator Data'!AR128&gt;D$140,0,IF('Indicator Data'!AR128&lt;D$139,10,(D$140-'Indicator Data'!AR128)/(D$140-D$139)*10)),1))</f>
        <v>x</v>
      </c>
      <c r="E126" s="122">
        <f>('Indicator Data'!BE128+'Indicator Data'!BF128+'Indicator Data'!BG128)/'Indicator Data'!BD128*1000000</f>
        <v>8.3966665254565462E-2</v>
      </c>
      <c r="F126" s="2">
        <f t="shared" si="16"/>
        <v>9.1999999999999993</v>
      </c>
      <c r="G126" s="3">
        <f t="shared" si="17"/>
        <v>9.1999999999999993</v>
      </c>
      <c r="H126" s="2">
        <f>IF('Indicator Data'!AT128="No data","x",ROUND(IF('Indicator Data'!AT128&gt;H$140,0,IF('Indicator Data'!AT128&lt;H$139,10,(H$140-'Indicator Data'!AT128)/(H$140-H$139)*10)),1))</f>
        <v>8.1</v>
      </c>
      <c r="I126" s="2">
        <f>IF('Indicator Data'!AS128="No data","x",ROUND(IF('Indicator Data'!AS128&gt;I$140,0,IF('Indicator Data'!AS128&lt;I$139,10,(I$140-'Indicator Data'!AS128)/(I$140-I$139)*10)),1))</f>
        <v>7.9</v>
      </c>
      <c r="J126" s="3">
        <f t="shared" si="18"/>
        <v>8</v>
      </c>
      <c r="K126" s="5">
        <f t="shared" si="19"/>
        <v>8.6</v>
      </c>
      <c r="L126" s="2">
        <f>IF('Indicator Data'!AV128="No data","x",ROUND(IF('Indicator Data'!AV128^2&gt;L$140,0,IF('Indicator Data'!AV128^2&lt;L$139,10,(L$140-'Indicator Data'!AV128^2)/(L$140-L$139)*10)),1))</f>
        <v>9.8000000000000007</v>
      </c>
      <c r="M126" s="2">
        <f>IF(OR('Indicator Data'!AU128=0,'Indicator Data'!AU128="No data"),"x",ROUND(IF('Indicator Data'!AU128&gt;M$140,0,IF('Indicator Data'!AU128&lt;M$139,10,(M$140-'Indicator Data'!AU128)/(M$140-M$139)*10)),1))</f>
        <v>9.6</v>
      </c>
      <c r="N126" s="2">
        <f>IF('Indicator Data'!AW128="No data","x",ROUND(IF('Indicator Data'!AW128&gt;N$140,0,IF('Indicator Data'!AW128&lt;N$139,10,(N$140-'Indicator Data'!AW128)/(N$140-N$139)*10)),1))</f>
        <v>9.5</v>
      </c>
      <c r="O126" s="2">
        <f>IF('Indicator Data'!AX128="No data","x",ROUND(IF('Indicator Data'!AX128&gt;O$140,0,IF('Indicator Data'!AX128&lt;O$139,10,(O$140-'Indicator Data'!AX128)/(O$140-O$139)*10)),1))</f>
        <v>8.1</v>
      </c>
      <c r="P126" s="3">
        <f t="shared" si="20"/>
        <v>9.3000000000000007</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5.2</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9.8000000000000007</v>
      </c>
      <c r="X126" s="3">
        <f t="shared" si="22"/>
        <v>8.5</v>
      </c>
      <c r="Y126" s="5">
        <f t="shared" si="23"/>
        <v>9.3000000000000007</v>
      </c>
      <c r="Z126" s="80"/>
    </row>
    <row r="127" spans="1:26" s="11" customFormat="1" x14ac:dyDescent="0.25">
      <c r="A127" s="11" t="s">
        <v>441</v>
      </c>
      <c r="B127" s="28" t="s">
        <v>4</v>
      </c>
      <c r="C127" s="28" t="s">
        <v>570</v>
      </c>
      <c r="D127" s="2" t="str">
        <f>IF('Indicator Data'!AR129="No data","x",ROUND(IF('Indicator Data'!AR129&gt;D$140,0,IF('Indicator Data'!AR129&lt;D$139,10,(D$140-'Indicator Data'!AR129)/(D$140-D$139)*10)),1))</f>
        <v>x</v>
      </c>
      <c r="E127" s="122">
        <f>('Indicator Data'!BE129+'Indicator Data'!BF129+'Indicator Data'!BG129)/'Indicator Data'!BD129*1000000</f>
        <v>8.3966665254565462E-2</v>
      </c>
      <c r="F127" s="2">
        <f t="shared" si="16"/>
        <v>9.1999999999999993</v>
      </c>
      <c r="G127" s="3">
        <f t="shared" si="17"/>
        <v>9.1999999999999993</v>
      </c>
      <c r="H127" s="2">
        <f>IF('Indicator Data'!AT129="No data","x",ROUND(IF('Indicator Data'!AT129&gt;H$140,0,IF('Indicator Data'!AT129&lt;H$139,10,(H$140-'Indicator Data'!AT129)/(H$140-H$139)*10)),1))</f>
        <v>8.1</v>
      </c>
      <c r="I127" s="2">
        <f>IF('Indicator Data'!AS129="No data","x",ROUND(IF('Indicator Data'!AS129&gt;I$140,0,IF('Indicator Data'!AS129&lt;I$139,10,(I$140-'Indicator Data'!AS129)/(I$140-I$139)*10)),1))</f>
        <v>7.9</v>
      </c>
      <c r="J127" s="3">
        <f t="shared" si="18"/>
        <v>8</v>
      </c>
      <c r="K127" s="5">
        <f t="shared" si="19"/>
        <v>8.6</v>
      </c>
      <c r="L127" s="2">
        <f>IF('Indicator Data'!AV129="No data","x",ROUND(IF('Indicator Data'!AV129^2&gt;L$140,0,IF('Indicator Data'!AV129^2&lt;L$139,10,(L$140-'Indicator Data'!AV129^2)/(L$140-L$139)*10)),1))</f>
        <v>9.9</v>
      </c>
      <c r="M127" s="2">
        <f>IF(OR('Indicator Data'!AU129=0,'Indicator Data'!AU129="No data"),"x",ROUND(IF('Indicator Data'!AU129&gt;M$140,0,IF('Indicator Data'!AU129&lt;M$139,10,(M$140-'Indicator Data'!AU129)/(M$140-M$139)*10)),1))</f>
        <v>9.9</v>
      </c>
      <c r="N127" s="2">
        <f>IF('Indicator Data'!AW129="No data","x",ROUND(IF('Indicator Data'!AW129&gt;N$140,0,IF('Indicator Data'!AW129&lt;N$139,10,(N$140-'Indicator Data'!AW129)/(N$140-N$139)*10)),1))</f>
        <v>9.5</v>
      </c>
      <c r="O127" s="2">
        <f>IF('Indicator Data'!AX129="No data","x",ROUND(IF('Indicator Data'!AX129&gt;O$140,0,IF('Indicator Data'!AX129&lt;O$139,10,(O$140-'Indicator Data'!AX129)/(O$140-O$139)*10)),1))</f>
        <v>8.1</v>
      </c>
      <c r="P127" s="3">
        <f t="shared" si="20"/>
        <v>9.4</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3</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9.8000000000000007</v>
      </c>
      <c r="X127" s="3">
        <f t="shared" si="22"/>
        <v>7.6</v>
      </c>
      <c r="Y127" s="5">
        <f t="shared" si="23"/>
        <v>9</v>
      </c>
      <c r="Z127" s="80"/>
    </row>
    <row r="128" spans="1:26" s="11" customFormat="1" x14ac:dyDescent="0.25">
      <c r="A128" s="11" t="s">
        <v>443</v>
      </c>
      <c r="B128" s="28" t="s">
        <v>4</v>
      </c>
      <c r="C128" s="28" t="s">
        <v>572</v>
      </c>
      <c r="D128" s="2" t="str">
        <f>IF('Indicator Data'!AR130="No data","x",ROUND(IF('Indicator Data'!AR130&gt;D$140,0,IF('Indicator Data'!AR130&lt;D$139,10,(D$140-'Indicator Data'!AR130)/(D$140-D$139)*10)),1))</f>
        <v>x</v>
      </c>
      <c r="E128" s="122">
        <f>('Indicator Data'!BE130+'Indicator Data'!BF130+'Indicator Data'!BG130)/'Indicator Data'!BD130*1000000</f>
        <v>8.3966665254565462E-2</v>
      </c>
      <c r="F128" s="2">
        <f t="shared" si="16"/>
        <v>9.1999999999999993</v>
      </c>
      <c r="G128" s="3">
        <f t="shared" si="17"/>
        <v>9.1999999999999993</v>
      </c>
      <c r="H128" s="2">
        <f>IF('Indicator Data'!AT130="No data","x",ROUND(IF('Indicator Data'!AT130&gt;H$140,0,IF('Indicator Data'!AT130&lt;H$139,10,(H$140-'Indicator Data'!AT130)/(H$140-H$139)*10)),1))</f>
        <v>8.1</v>
      </c>
      <c r="I128" s="2">
        <f>IF('Indicator Data'!AS130="No data","x",ROUND(IF('Indicator Data'!AS130&gt;I$140,0,IF('Indicator Data'!AS130&lt;I$139,10,(I$140-'Indicator Data'!AS130)/(I$140-I$139)*10)),1))</f>
        <v>7.9</v>
      </c>
      <c r="J128" s="3">
        <f t="shared" si="18"/>
        <v>8</v>
      </c>
      <c r="K128" s="5">
        <f t="shared" si="19"/>
        <v>8.6</v>
      </c>
      <c r="L128" s="2">
        <f>IF('Indicator Data'!AV130="No data","x",ROUND(IF('Indicator Data'!AV130^2&gt;L$140,0,IF('Indicator Data'!AV130^2&lt;L$139,10,(L$140-'Indicator Data'!AV130^2)/(L$140-L$139)*10)),1))</f>
        <v>9.4</v>
      </c>
      <c r="M128" s="2">
        <f>IF(OR('Indicator Data'!AU130=0,'Indicator Data'!AU130="No data"),"x",ROUND(IF('Indicator Data'!AU130&gt;M$140,0,IF('Indicator Data'!AU130&lt;M$139,10,(M$140-'Indicator Data'!AU130)/(M$140-M$139)*10)),1))</f>
        <v>9.8000000000000007</v>
      </c>
      <c r="N128" s="2">
        <f>IF('Indicator Data'!AW130="No data","x",ROUND(IF('Indicator Data'!AW130&gt;N$140,0,IF('Indicator Data'!AW130&lt;N$139,10,(N$140-'Indicator Data'!AW130)/(N$140-N$139)*10)),1))</f>
        <v>9.5</v>
      </c>
      <c r="O128" s="2">
        <f>IF('Indicator Data'!AX130="No data","x",ROUND(IF('Indicator Data'!AX130&gt;O$140,0,IF('Indicator Data'!AX130&lt;O$139,10,(O$140-'Indicator Data'!AX130)/(O$140-O$139)*10)),1))</f>
        <v>8.1</v>
      </c>
      <c r="P128" s="3">
        <f t="shared" si="20"/>
        <v>9.1999999999999993</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9.8000000000000007</v>
      </c>
      <c r="S128" s="3">
        <f t="shared" si="21"/>
        <v>9.9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5.0999999999999996</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9.8000000000000007</v>
      </c>
      <c r="X128" s="3">
        <f t="shared" si="22"/>
        <v>7.8</v>
      </c>
      <c r="Y128" s="5">
        <f t="shared" si="23"/>
        <v>9</v>
      </c>
      <c r="Z128" s="80"/>
    </row>
    <row r="129" spans="1:26" s="11" customFormat="1" x14ac:dyDescent="0.25">
      <c r="A129" s="11" t="s">
        <v>444</v>
      </c>
      <c r="B129" s="28" t="s">
        <v>4</v>
      </c>
      <c r="C129" s="28" t="s">
        <v>573</v>
      </c>
      <c r="D129" s="2" t="str">
        <f>IF('Indicator Data'!AR131="No data","x",ROUND(IF('Indicator Data'!AR131&gt;D$140,0,IF('Indicator Data'!AR131&lt;D$139,10,(D$140-'Indicator Data'!AR131)/(D$140-D$139)*10)),1))</f>
        <v>x</v>
      </c>
      <c r="E129" s="122">
        <f>('Indicator Data'!BE131+'Indicator Data'!BF131+'Indicator Data'!BG131)/'Indicator Data'!BD131*1000000</f>
        <v>8.3966665254565462E-2</v>
      </c>
      <c r="F129" s="2">
        <f t="shared" si="16"/>
        <v>9.1999999999999993</v>
      </c>
      <c r="G129" s="3">
        <f t="shared" si="17"/>
        <v>9.1999999999999993</v>
      </c>
      <c r="H129" s="2">
        <f>IF('Indicator Data'!AT131="No data","x",ROUND(IF('Indicator Data'!AT131&gt;H$140,0,IF('Indicator Data'!AT131&lt;H$139,10,(H$140-'Indicator Data'!AT131)/(H$140-H$139)*10)),1))</f>
        <v>8.1</v>
      </c>
      <c r="I129" s="2">
        <f>IF('Indicator Data'!AS131="No data","x",ROUND(IF('Indicator Data'!AS131&gt;I$140,0,IF('Indicator Data'!AS131&lt;I$139,10,(I$140-'Indicator Data'!AS131)/(I$140-I$139)*10)),1))</f>
        <v>7.9</v>
      </c>
      <c r="J129" s="3">
        <f t="shared" si="18"/>
        <v>8</v>
      </c>
      <c r="K129" s="5">
        <f t="shared" si="19"/>
        <v>8.6</v>
      </c>
      <c r="L129" s="2">
        <f>IF('Indicator Data'!AV131="No data","x",ROUND(IF('Indicator Data'!AV131^2&gt;L$140,0,IF('Indicator Data'!AV131^2&lt;L$139,10,(L$140-'Indicator Data'!AV131^2)/(L$140-L$139)*10)),1))</f>
        <v>8.4</v>
      </c>
      <c r="M129" s="2">
        <f>IF(OR('Indicator Data'!AU131=0,'Indicator Data'!AU131="No data"),"x",ROUND(IF('Indicator Data'!AU131&gt;M$140,0,IF('Indicator Data'!AU131&lt;M$139,10,(M$140-'Indicator Data'!AU131)/(M$140-M$139)*10)),1))</f>
        <v>9.9</v>
      </c>
      <c r="N129" s="2">
        <f>IF('Indicator Data'!AW131="No data","x",ROUND(IF('Indicator Data'!AW131&gt;N$140,0,IF('Indicator Data'!AW131&lt;N$139,10,(N$140-'Indicator Data'!AW131)/(N$140-N$139)*10)),1))</f>
        <v>9.5</v>
      </c>
      <c r="O129" s="2">
        <f>IF('Indicator Data'!AX131="No data","x",ROUND(IF('Indicator Data'!AX131&gt;O$140,0,IF('Indicator Data'!AX131&lt;O$139,10,(O$140-'Indicator Data'!AX131)/(O$140-O$139)*10)),1))</f>
        <v>8.1</v>
      </c>
      <c r="P129" s="3">
        <f t="shared" si="20"/>
        <v>9</v>
      </c>
      <c r="Q129" s="2">
        <f>IF('Indicator Data'!AY131="No data","x",ROUND(IF('Indicator Data'!AY131&gt;Q$140,0,IF('Indicator Data'!AY131&lt;Q$139,10,(Q$140-'Indicator Data'!AY131)/(Q$140-Q$139)*10)),1))</f>
        <v>10</v>
      </c>
      <c r="R129" s="2">
        <f>IF('Indicator Data'!AZ131="No data","x",ROUND(IF('Indicator Data'!AZ131&gt;R$140,0,IF('Indicator Data'!AZ131&lt;R$139,10,(R$140-'Indicator Data'!AZ131)/(R$140-R$139)*10)),1))</f>
        <v>10</v>
      </c>
      <c r="S129" s="3">
        <f t="shared" si="21"/>
        <v>10</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3.1</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9.8000000000000007</v>
      </c>
      <c r="X129" s="3">
        <f t="shared" si="22"/>
        <v>6.7</v>
      </c>
      <c r="Y129" s="5">
        <f t="shared" si="23"/>
        <v>8.6</v>
      </c>
      <c r="Z129" s="80"/>
    </row>
    <row r="130" spans="1:26" s="11" customFormat="1" x14ac:dyDescent="0.25">
      <c r="A130" s="11" t="s">
        <v>442</v>
      </c>
      <c r="B130" s="28" t="s">
        <v>4</v>
      </c>
      <c r="C130" s="28" t="s">
        <v>571</v>
      </c>
      <c r="D130" s="2" t="str">
        <f>IF('Indicator Data'!AR132="No data","x",ROUND(IF('Indicator Data'!AR132&gt;D$140,0,IF('Indicator Data'!AR132&lt;D$139,10,(D$140-'Indicator Data'!AR132)/(D$140-D$139)*10)),1))</f>
        <v>x</v>
      </c>
      <c r="E130" s="122">
        <f>('Indicator Data'!BE132+'Indicator Data'!BF132+'Indicator Data'!BG132)/'Indicator Data'!BD132*1000000</f>
        <v>8.3966665254565462E-2</v>
      </c>
      <c r="F130" s="2">
        <f t="shared" si="16"/>
        <v>9.1999999999999993</v>
      </c>
      <c r="G130" s="3">
        <f t="shared" si="17"/>
        <v>9.1999999999999993</v>
      </c>
      <c r="H130" s="2">
        <f>IF('Indicator Data'!AT132="No data","x",ROUND(IF('Indicator Data'!AT132&gt;H$140,0,IF('Indicator Data'!AT132&lt;H$139,10,(H$140-'Indicator Data'!AT132)/(H$140-H$139)*10)),1))</f>
        <v>8.1</v>
      </c>
      <c r="I130" s="2">
        <f>IF('Indicator Data'!AS132="No data","x",ROUND(IF('Indicator Data'!AS132&gt;I$140,0,IF('Indicator Data'!AS132&lt;I$139,10,(I$140-'Indicator Data'!AS132)/(I$140-I$139)*10)),1))</f>
        <v>7.9</v>
      </c>
      <c r="J130" s="3">
        <f t="shared" si="18"/>
        <v>8</v>
      </c>
      <c r="K130" s="5">
        <f t="shared" si="19"/>
        <v>8.6</v>
      </c>
      <c r="L130" s="2">
        <f>IF('Indicator Data'!AV132="No data","x",ROUND(IF('Indicator Data'!AV132^2&gt;L$140,0,IF('Indicator Data'!AV132^2&lt;L$139,10,(L$140-'Indicator Data'!AV132^2)/(L$140-L$139)*10)),1))</f>
        <v>8.8000000000000007</v>
      </c>
      <c r="M130" s="2">
        <f>IF(OR('Indicator Data'!AU132=0,'Indicator Data'!AU132="No data"),"x",ROUND(IF('Indicator Data'!AU132&gt;M$140,0,IF('Indicator Data'!AU132&lt;M$139,10,(M$140-'Indicator Data'!AU132)/(M$140-M$139)*10)),1))</f>
        <v>8.6</v>
      </c>
      <c r="N130" s="2">
        <f>IF('Indicator Data'!AW132="No data","x",ROUND(IF('Indicator Data'!AW132&gt;N$140,0,IF('Indicator Data'!AW132&lt;N$139,10,(N$140-'Indicator Data'!AW132)/(N$140-N$139)*10)),1))</f>
        <v>9.5</v>
      </c>
      <c r="O130" s="2">
        <f>IF('Indicator Data'!AX132="No data","x",ROUND(IF('Indicator Data'!AX132&gt;O$140,0,IF('Indicator Data'!AX132&lt;O$139,10,(O$140-'Indicator Data'!AX132)/(O$140-O$139)*10)),1))</f>
        <v>8.1</v>
      </c>
      <c r="P130" s="3">
        <f t="shared" si="20"/>
        <v>8.8000000000000007</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9.6999999999999993</v>
      </c>
      <c r="S130" s="3">
        <f t="shared" si="21"/>
        <v>9.6</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5</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9.8000000000000007</v>
      </c>
      <c r="X130" s="3">
        <f t="shared" si="22"/>
        <v>8.6999999999999993</v>
      </c>
      <c r="Y130" s="5">
        <f t="shared" si="23"/>
        <v>9</v>
      </c>
      <c r="Z130" s="80"/>
    </row>
    <row r="131" spans="1:26" s="11" customFormat="1" x14ac:dyDescent="0.25">
      <c r="A131" s="11" t="s">
        <v>446</v>
      </c>
      <c r="B131" s="28" t="s">
        <v>4</v>
      </c>
      <c r="C131" s="28" t="s">
        <v>575</v>
      </c>
      <c r="D131" s="2" t="str">
        <f>IF('Indicator Data'!AR133="No data","x",ROUND(IF('Indicator Data'!AR133&gt;D$140,0,IF('Indicator Data'!AR133&lt;D$139,10,(D$140-'Indicator Data'!AR133)/(D$140-D$139)*10)),1))</f>
        <v>x</v>
      </c>
      <c r="E131" s="122">
        <f>('Indicator Data'!BE133+'Indicator Data'!BF133+'Indicator Data'!BG133)/'Indicator Data'!BD133*1000000</f>
        <v>8.3966665254565462E-2</v>
      </c>
      <c r="F131" s="2">
        <f t="shared" si="16"/>
        <v>9.1999999999999993</v>
      </c>
      <c r="G131" s="3">
        <f t="shared" si="17"/>
        <v>9.1999999999999993</v>
      </c>
      <c r="H131" s="2">
        <f>IF('Indicator Data'!AT133="No data","x",ROUND(IF('Indicator Data'!AT133&gt;H$140,0,IF('Indicator Data'!AT133&lt;H$139,10,(H$140-'Indicator Data'!AT133)/(H$140-H$139)*10)),1))</f>
        <v>8.1</v>
      </c>
      <c r="I131" s="2">
        <f>IF('Indicator Data'!AS133="No data","x",ROUND(IF('Indicator Data'!AS133&gt;I$140,0,IF('Indicator Data'!AS133&lt;I$139,10,(I$140-'Indicator Data'!AS133)/(I$140-I$139)*10)),1))</f>
        <v>7.9</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9.6</v>
      </c>
      <c r="N131" s="2">
        <f>IF('Indicator Data'!AW133="No data","x",ROUND(IF('Indicator Data'!AW133&gt;N$140,0,IF('Indicator Data'!AW133&lt;N$139,10,(N$140-'Indicator Data'!AW133)/(N$140-N$139)*10)),1))</f>
        <v>9.5</v>
      </c>
      <c r="O131" s="2">
        <f>IF('Indicator Data'!AX133="No data","x",ROUND(IF('Indicator Data'!AX133&gt;O$140,0,IF('Indicator Data'!AX133&lt;O$139,10,(O$140-'Indicator Data'!AX133)/(O$140-O$139)*10)),1))</f>
        <v>8.1</v>
      </c>
      <c r="P131" s="3">
        <f t="shared" si="20"/>
        <v>9.3000000000000007</v>
      </c>
      <c r="Q131" s="2">
        <f>IF('Indicator Data'!AY133="No data","x",ROUND(IF('Indicator Data'!AY133&gt;Q$140,0,IF('Indicator Data'!AY133&lt;Q$139,10,(Q$140-'Indicator Data'!AY133)/(Q$140-Q$139)*10)),1))</f>
        <v>10</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9.4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9.8000000000000007</v>
      </c>
      <c r="X131" s="3">
        <f t="shared" si="22"/>
        <v>9.8000000000000007</v>
      </c>
      <c r="Y131" s="5">
        <f t="shared" si="23"/>
        <v>9.6999999999999993</v>
      </c>
      <c r="Z131" s="80"/>
    </row>
    <row r="132" spans="1:26" s="11" customFormat="1" x14ac:dyDescent="0.25">
      <c r="A132" s="11" t="s">
        <v>447</v>
      </c>
      <c r="B132" s="28" t="s">
        <v>4</v>
      </c>
      <c r="C132" s="28" t="s">
        <v>576</v>
      </c>
      <c r="D132" s="2" t="str">
        <f>IF('Indicator Data'!AR134="No data","x",ROUND(IF('Indicator Data'!AR134&gt;D$140,0,IF('Indicator Data'!AR134&lt;D$139,10,(D$140-'Indicator Data'!AR134)/(D$140-D$139)*10)),1))</f>
        <v>x</v>
      </c>
      <c r="E132" s="122">
        <f>('Indicator Data'!BE134+'Indicator Data'!BF134+'Indicator Data'!BG134)/'Indicator Data'!BD134*1000000</f>
        <v>8.3966665254565462E-2</v>
      </c>
      <c r="F132" s="2">
        <f t="shared" si="16"/>
        <v>9.1999999999999993</v>
      </c>
      <c r="G132" s="3">
        <f t="shared" si="17"/>
        <v>9.1999999999999993</v>
      </c>
      <c r="H132" s="2">
        <f>IF('Indicator Data'!AT134="No data","x",ROUND(IF('Indicator Data'!AT134&gt;H$140,0,IF('Indicator Data'!AT134&lt;H$139,10,(H$140-'Indicator Data'!AT134)/(H$140-H$139)*10)),1))</f>
        <v>8.1</v>
      </c>
      <c r="I132" s="2">
        <f>IF('Indicator Data'!AS134="No data","x",ROUND(IF('Indicator Data'!AS134&gt;I$140,0,IF('Indicator Data'!AS134&lt;I$139,10,(I$140-'Indicator Data'!AS134)/(I$140-I$139)*10)),1))</f>
        <v>7.9</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9.5</v>
      </c>
      <c r="N132" s="2">
        <f>IF('Indicator Data'!AW134="No data","x",ROUND(IF('Indicator Data'!AW134&gt;N$140,0,IF('Indicator Data'!AW134&lt;N$139,10,(N$140-'Indicator Data'!AW134)/(N$140-N$139)*10)),1))</f>
        <v>9.5</v>
      </c>
      <c r="O132" s="2">
        <f>IF('Indicator Data'!AX134="No data","x",ROUND(IF('Indicator Data'!AX134&gt;O$140,0,IF('Indicator Data'!AX134&lt;O$139,10,(O$140-'Indicator Data'!AX134)/(O$140-O$139)*10)),1))</f>
        <v>8.1</v>
      </c>
      <c r="P132" s="3">
        <f t="shared" si="20"/>
        <v>9.3000000000000007</v>
      </c>
      <c r="Q132" s="2">
        <f>IF('Indicator Data'!AY134="No data","x",ROUND(IF('Indicator Data'!AY134&gt;Q$140,0,IF('Indicator Data'!AY134&lt;Q$139,10,(Q$140-'Indicator Data'!AY134)/(Q$140-Q$139)*10)),1))</f>
        <v>10</v>
      </c>
      <c r="R132" s="2">
        <f>IF('Indicator Data'!AZ134="No data","x",ROUND(IF('Indicator Data'!AZ134&gt;R$140,0,IF('Indicator Data'!AZ134&lt;R$139,10,(R$140-'Indicator Data'!AZ134)/(R$140-R$139)*10)),1))</f>
        <v>9.8000000000000007</v>
      </c>
      <c r="S132" s="3">
        <f t="shared" si="21"/>
        <v>9.9</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7.5</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9.8000000000000007</v>
      </c>
      <c r="X132" s="3">
        <f t="shared" si="22"/>
        <v>9.3000000000000007</v>
      </c>
      <c r="Y132" s="5">
        <f t="shared" si="23"/>
        <v>9.5</v>
      </c>
      <c r="Z132" s="80"/>
    </row>
    <row r="133" spans="1:26" s="11" customFormat="1" x14ac:dyDescent="0.25">
      <c r="A133" s="11" t="s">
        <v>448</v>
      </c>
      <c r="B133" s="28" t="s">
        <v>4</v>
      </c>
      <c r="C133" s="28" t="s">
        <v>577</v>
      </c>
      <c r="D133" s="2" t="str">
        <f>IF('Indicator Data'!AR135="No data","x",ROUND(IF('Indicator Data'!AR135&gt;D$140,0,IF('Indicator Data'!AR135&lt;D$139,10,(D$140-'Indicator Data'!AR135)/(D$140-D$139)*10)),1))</f>
        <v>x</v>
      </c>
      <c r="E133" s="122">
        <f>('Indicator Data'!BE135+'Indicator Data'!BF135+'Indicator Data'!BG135)/'Indicator Data'!BD135*1000000</f>
        <v>8.3966665254565462E-2</v>
      </c>
      <c r="F133" s="2">
        <f t="shared" si="16"/>
        <v>9.1999999999999993</v>
      </c>
      <c r="G133" s="3">
        <f t="shared" si="17"/>
        <v>9.1999999999999993</v>
      </c>
      <c r="H133" s="2">
        <f>IF('Indicator Data'!AT135="No data","x",ROUND(IF('Indicator Data'!AT135&gt;H$140,0,IF('Indicator Data'!AT135&lt;H$139,10,(H$140-'Indicator Data'!AT135)/(H$140-H$139)*10)),1))</f>
        <v>8.1</v>
      </c>
      <c r="I133" s="2">
        <f>IF('Indicator Data'!AS135="No data","x",ROUND(IF('Indicator Data'!AS135&gt;I$140,0,IF('Indicator Data'!AS135&lt;I$139,10,(I$140-'Indicator Data'!AS135)/(I$140-I$139)*10)),1))</f>
        <v>7.9</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7.7</v>
      </c>
      <c r="N133" s="2">
        <f>IF('Indicator Data'!AW135="No data","x",ROUND(IF('Indicator Data'!AW135&gt;N$140,0,IF('Indicator Data'!AW135&lt;N$139,10,(N$140-'Indicator Data'!AW135)/(N$140-N$139)*10)),1))</f>
        <v>9.5</v>
      </c>
      <c r="O133" s="2">
        <f>IF('Indicator Data'!AX135="No data","x",ROUND(IF('Indicator Data'!AX135&gt;O$140,0,IF('Indicator Data'!AX135&lt;O$139,10,(O$140-'Indicator Data'!AX135)/(O$140-O$139)*10)),1))</f>
        <v>8.1</v>
      </c>
      <c r="P133" s="3">
        <f t="shared" si="20"/>
        <v>8.8000000000000007</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9.4</v>
      </c>
      <c r="S133" s="3">
        <f t="shared" si="21"/>
        <v>9.6999999999999993</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7.5</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9.8000000000000007</v>
      </c>
      <c r="X133" s="3">
        <f t="shared" si="22"/>
        <v>9.3000000000000007</v>
      </c>
      <c r="Y133" s="5">
        <f t="shared" si="23"/>
        <v>9.3000000000000007</v>
      </c>
      <c r="Z133" s="80"/>
    </row>
    <row r="134" spans="1:26" s="11" customFormat="1" x14ac:dyDescent="0.25">
      <c r="A134" s="11" t="s">
        <v>449</v>
      </c>
      <c r="B134" s="28" t="s">
        <v>4</v>
      </c>
      <c r="C134" s="28" t="s">
        <v>578</v>
      </c>
      <c r="D134" s="2" t="str">
        <f>IF('Indicator Data'!AR136="No data","x",ROUND(IF('Indicator Data'!AR136&gt;D$140,0,IF('Indicator Data'!AR136&lt;D$139,10,(D$140-'Indicator Data'!AR136)/(D$140-D$139)*10)),1))</f>
        <v>x</v>
      </c>
      <c r="E134" s="122">
        <f>('Indicator Data'!BE136+'Indicator Data'!BF136+'Indicator Data'!BG136)/'Indicator Data'!BD136*1000000</f>
        <v>8.3966665254565462E-2</v>
      </c>
      <c r="F134" s="2">
        <f t="shared" si="16"/>
        <v>9.1999999999999993</v>
      </c>
      <c r="G134" s="3">
        <f t="shared" si="17"/>
        <v>9.1999999999999993</v>
      </c>
      <c r="H134" s="2">
        <f>IF('Indicator Data'!AT136="No data","x",ROUND(IF('Indicator Data'!AT136&gt;H$140,0,IF('Indicator Data'!AT136&lt;H$139,10,(H$140-'Indicator Data'!AT136)/(H$140-H$139)*10)),1))</f>
        <v>8.1</v>
      </c>
      <c r="I134" s="2">
        <f>IF('Indicator Data'!AS136="No data","x",ROUND(IF('Indicator Data'!AS136&gt;I$140,0,IF('Indicator Data'!AS136&lt;I$139,10,(I$140-'Indicator Data'!AS136)/(I$140-I$139)*10)),1))</f>
        <v>7.9</v>
      </c>
      <c r="J134" s="3">
        <f t="shared" si="18"/>
        <v>8</v>
      </c>
      <c r="K134" s="5">
        <f t="shared" si="19"/>
        <v>8.6</v>
      </c>
      <c r="L134" s="2">
        <f>IF('Indicator Data'!AV136="No data","x",ROUND(IF('Indicator Data'!AV136^2&gt;L$140,0,IF('Indicator Data'!AV136^2&lt;L$139,10,(L$140-'Indicator Data'!AV136^2)/(L$140-L$139)*10)),1))</f>
        <v>9.6999999999999993</v>
      </c>
      <c r="M134" s="2">
        <f>IF(OR('Indicator Data'!AU136=0,'Indicator Data'!AU136="No data"),"x",ROUND(IF('Indicator Data'!AU136&gt;M$140,0,IF('Indicator Data'!AU136&lt;M$139,10,(M$140-'Indicator Data'!AU136)/(M$140-M$139)*10)),1))</f>
        <v>9.9</v>
      </c>
      <c r="N134" s="2">
        <f>IF('Indicator Data'!AW136="No data","x",ROUND(IF('Indicator Data'!AW136&gt;N$140,0,IF('Indicator Data'!AW136&lt;N$139,10,(N$140-'Indicator Data'!AW136)/(N$140-N$139)*10)),1))</f>
        <v>9.5</v>
      </c>
      <c r="O134" s="2">
        <f>IF('Indicator Data'!AX136="No data","x",ROUND(IF('Indicator Data'!AX136&gt;O$140,0,IF('Indicator Data'!AX136&lt;O$139,10,(O$140-'Indicator Data'!AX136)/(O$140-O$139)*10)),1))</f>
        <v>8.1</v>
      </c>
      <c r="P134" s="3">
        <f t="shared" si="20"/>
        <v>9.3000000000000007</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4.5999999999999996</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9.8000000000000007</v>
      </c>
      <c r="X134" s="3">
        <f t="shared" si="22"/>
        <v>7.3</v>
      </c>
      <c r="Y134" s="5">
        <f t="shared" si="23"/>
        <v>8.9</v>
      </c>
      <c r="Z134" s="80"/>
    </row>
    <row r="135" spans="1:26" s="11" customFormat="1" x14ac:dyDescent="0.25">
      <c r="A135" s="11" t="s">
        <v>450</v>
      </c>
      <c r="B135" s="28" t="s">
        <v>4</v>
      </c>
      <c r="C135" s="28" t="s">
        <v>579</v>
      </c>
      <c r="D135" s="2" t="str">
        <f>IF('Indicator Data'!AR137="No data","x",ROUND(IF('Indicator Data'!AR137&gt;D$140,0,IF('Indicator Data'!AR137&lt;D$139,10,(D$140-'Indicator Data'!AR137)/(D$140-D$139)*10)),1))</f>
        <v>x</v>
      </c>
      <c r="E135" s="122">
        <f>('Indicator Data'!BE137+'Indicator Data'!BF137+'Indicator Data'!BG137)/'Indicator Data'!BD137*1000000</f>
        <v>8.3966665254565462E-2</v>
      </c>
      <c r="F135" s="2">
        <f t="shared" si="16"/>
        <v>9.1999999999999993</v>
      </c>
      <c r="G135" s="3">
        <f t="shared" si="17"/>
        <v>9.1999999999999993</v>
      </c>
      <c r="H135" s="2">
        <f>IF('Indicator Data'!AT137="No data","x",ROUND(IF('Indicator Data'!AT137&gt;H$140,0,IF('Indicator Data'!AT137&lt;H$139,10,(H$140-'Indicator Data'!AT137)/(H$140-H$139)*10)),1))</f>
        <v>8.1</v>
      </c>
      <c r="I135" s="2">
        <f>IF('Indicator Data'!AS137="No data","x",ROUND(IF('Indicator Data'!AS137&gt;I$140,0,IF('Indicator Data'!AS137&lt;I$139,10,(I$140-'Indicator Data'!AS137)/(I$140-I$139)*10)),1))</f>
        <v>7.9</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8.1</v>
      </c>
      <c r="N135" s="2">
        <f>IF('Indicator Data'!AW137="No data","x",ROUND(IF('Indicator Data'!AW137&gt;N$140,0,IF('Indicator Data'!AW137&lt;N$139,10,(N$140-'Indicator Data'!AW137)/(N$140-N$139)*10)),1))</f>
        <v>9.5</v>
      </c>
      <c r="O135" s="2">
        <f>IF('Indicator Data'!AX137="No data","x",ROUND(IF('Indicator Data'!AX137&gt;O$140,0,IF('Indicator Data'!AX137&lt;O$139,10,(O$140-'Indicator Data'!AX137)/(O$140-O$139)*10)),1))</f>
        <v>8.1</v>
      </c>
      <c r="P135" s="3">
        <f t="shared" si="20"/>
        <v>8.9</v>
      </c>
      <c r="Q135" s="2">
        <f>IF('Indicator Data'!AY137="No data","x",ROUND(IF('Indicator Data'!AY137&gt;Q$140,0,IF('Indicator Data'!AY137&lt;Q$139,10,(Q$140-'Indicator Data'!AY137)/(Q$140-Q$139)*10)),1))</f>
        <v>9.9</v>
      </c>
      <c r="R135" s="2">
        <f>IF('Indicator Data'!AZ137="No data","x",ROUND(IF('Indicator Data'!AZ137&gt;R$140,0,IF('Indicator Data'!AZ137&lt;R$139,10,(R$140-'Indicator Data'!AZ137)/(R$140-R$139)*10)),1))</f>
        <v>10</v>
      </c>
      <c r="S135" s="3">
        <f t="shared" si="21"/>
        <v>10</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9.1999999999999993</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9.8000000000000007</v>
      </c>
      <c r="X135" s="3">
        <f t="shared" si="22"/>
        <v>9.6999999999999993</v>
      </c>
      <c r="Y135" s="5">
        <f t="shared" si="23"/>
        <v>9.5</v>
      </c>
      <c r="Z135" s="80"/>
    </row>
    <row r="136" spans="1:26" s="11" customFormat="1" x14ac:dyDescent="0.25">
      <c r="A136" s="11" t="s">
        <v>445</v>
      </c>
      <c r="B136" s="28" t="s">
        <v>4</v>
      </c>
      <c r="C136" s="28" t="s">
        <v>574</v>
      </c>
      <c r="D136" s="2" t="str">
        <f>IF('Indicator Data'!AR138="No data","x",ROUND(IF('Indicator Data'!AR138&gt;D$140,0,IF('Indicator Data'!AR138&lt;D$139,10,(D$140-'Indicator Data'!AR138)/(D$140-D$139)*10)),1))</f>
        <v>x</v>
      </c>
      <c r="E136" s="122">
        <f>('Indicator Data'!BE138+'Indicator Data'!BF138+'Indicator Data'!BG138)/'Indicator Data'!BD138*1000000</f>
        <v>8.3966665254565462E-2</v>
      </c>
      <c r="F136" s="2">
        <f t="shared" si="16"/>
        <v>9.1999999999999993</v>
      </c>
      <c r="G136" s="3">
        <f t="shared" si="17"/>
        <v>9.1999999999999993</v>
      </c>
      <c r="H136" s="2">
        <f>IF('Indicator Data'!AT138="No data","x",ROUND(IF('Indicator Data'!AT138&gt;H$140,0,IF('Indicator Data'!AT138&lt;H$139,10,(H$140-'Indicator Data'!AT138)/(H$140-H$139)*10)),1))</f>
        <v>8.1</v>
      </c>
      <c r="I136" s="2">
        <f>IF('Indicator Data'!AS138="No data","x",ROUND(IF('Indicator Data'!AS138&gt;I$140,0,IF('Indicator Data'!AS138&lt;I$139,10,(I$140-'Indicator Data'!AS138)/(I$140-I$139)*10)),1))</f>
        <v>7.9</v>
      </c>
      <c r="J136" s="3">
        <f t="shared" si="18"/>
        <v>8</v>
      </c>
      <c r="K136" s="5">
        <f t="shared" si="19"/>
        <v>8.6</v>
      </c>
      <c r="L136" s="2">
        <f>IF('Indicator Data'!AV138="No data","x",ROUND(IF('Indicator Data'!AV138^2&gt;L$140,0,IF('Indicator Data'!AV138^2&lt;L$139,10,(L$140-'Indicator Data'!AV138^2)/(L$140-L$139)*10)),1))</f>
        <v>6.5</v>
      </c>
      <c r="M136" s="2">
        <f>IF(OR('Indicator Data'!AU138=0,'Indicator Data'!AU138="No data"),"x",ROUND(IF('Indicator Data'!AU138&gt;M$140,0,IF('Indicator Data'!AU138&lt;M$139,10,(M$140-'Indicator Data'!AU138)/(M$140-M$139)*10)),1))</f>
        <v>5</v>
      </c>
      <c r="N136" s="2">
        <f>IF('Indicator Data'!AW138="No data","x",ROUND(IF('Indicator Data'!AW138&gt;N$140,0,IF('Indicator Data'!AW138&lt;N$139,10,(N$140-'Indicator Data'!AW138)/(N$140-N$139)*10)),1))</f>
        <v>9.5</v>
      </c>
      <c r="O136" s="2">
        <f>IF('Indicator Data'!AX138="No data","x",ROUND(IF('Indicator Data'!AX138&gt;O$140,0,IF('Indicator Data'!AX138&lt;O$139,10,(O$140-'Indicator Data'!AX138)/(O$140-O$139)*10)),1))</f>
        <v>8.1</v>
      </c>
      <c r="P136" s="3">
        <f t="shared" si="20"/>
        <v>7.3</v>
      </c>
      <c r="Q136" s="2">
        <f>IF('Indicator Data'!AY138="No data","x",ROUND(IF('Indicator Data'!AY138&gt;Q$140,0,IF('Indicator Data'!AY138&lt;Q$139,10,(Q$140-'Indicator Data'!AY138)/(Q$140-Q$139)*10)),1))</f>
        <v>7.5</v>
      </c>
      <c r="R136" s="2">
        <f>IF('Indicator Data'!AZ138="No data","x",ROUND(IF('Indicator Data'!AZ138&gt;R$140,0,IF('Indicator Data'!AZ138&lt;R$139,10,(R$140-'Indicator Data'!AZ138)/(R$140-R$139)*10)),1))</f>
        <v>0.7</v>
      </c>
      <c r="S136" s="3">
        <f t="shared" si="21"/>
        <v>4.0999999999999996</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4.8</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9.8000000000000007</v>
      </c>
      <c r="X136" s="3">
        <f t="shared" si="22"/>
        <v>7.8</v>
      </c>
      <c r="Y136" s="5">
        <f t="shared" si="23"/>
        <v>6.4</v>
      </c>
      <c r="Z136" s="80"/>
    </row>
    <row r="137" spans="1:26" s="11" customFormat="1" x14ac:dyDescent="0.25">
      <c r="A137" s="11" t="s">
        <v>451</v>
      </c>
      <c r="B137" s="28" t="s">
        <v>4</v>
      </c>
      <c r="C137" s="28" t="s">
        <v>580</v>
      </c>
      <c r="D137" s="2" t="str">
        <f>IF('Indicator Data'!AR139="No data","x",ROUND(IF('Indicator Data'!AR139&gt;D$140,0,IF('Indicator Data'!AR139&lt;D$139,10,(D$140-'Indicator Data'!AR139)/(D$140-D$139)*10)),1))</f>
        <v>x</v>
      </c>
      <c r="E137" s="122">
        <f>('Indicator Data'!BE139+'Indicator Data'!BF139+'Indicator Data'!BG139)/'Indicator Data'!BD139*1000000</f>
        <v>8.3966665254565462E-2</v>
      </c>
      <c r="F137" s="2">
        <f t="shared" si="16"/>
        <v>9.1999999999999993</v>
      </c>
      <c r="G137" s="3">
        <f t="shared" si="17"/>
        <v>9.1999999999999993</v>
      </c>
      <c r="H137" s="2">
        <f>IF('Indicator Data'!AT139="No data","x",ROUND(IF('Indicator Data'!AT139&gt;H$140,0,IF('Indicator Data'!AT139&lt;H$139,10,(H$140-'Indicator Data'!AT139)/(H$140-H$139)*10)),1))</f>
        <v>8.1</v>
      </c>
      <c r="I137" s="2">
        <f>IF('Indicator Data'!AS139="No data","x",ROUND(IF('Indicator Data'!AS139&gt;I$140,0,IF('Indicator Data'!AS139&lt;I$139,10,(I$140-'Indicator Data'!AS139)/(I$140-I$139)*10)),1))</f>
        <v>7.9</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9.9</v>
      </c>
      <c r="N137" s="2">
        <f>IF('Indicator Data'!AW139="No data","x",ROUND(IF('Indicator Data'!AW139&gt;N$140,0,IF('Indicator Data'!AW139&lt;N$139,10,(N$140-'Indicator Data'!AW139)/(N$140-N$139)*10)),1))</f>
        <v>9.5</v>
      </c>
      <c r="O137" s="2">
        <f>IF('Indicator Data'!AX139="No data","x",ROUND(IF('Indicator Data'!AX139&gt;O$140,0,IF('Indicator Data'!AX139&lt;O$139,10,(O$140-'Indicator Data'!AX139)/(O$140-O$139)*10)),1))</f>
        <v>8.1</v>
      </c>
      <c r="P137" s="3">
        <f t="shared" si="20"/>
        <v>9.4</v>
      </c>
      <c r="Q137" s="2">
        <f>IF('Indicator Data'!AY139="No data","x",ROUND(IF('Indicator Data'!AY139&gt;Q$140,0,IF('Indicator Data'!AY139&lt;Q$139,10,(Q$140-'Indicator Data'!AY139)/(Q$140-Q$139)*10)),1))</f>
        <v>10</v>
      </c>
      <c r="R137" s="2">
        <f>IF('Indicator Data'!AZ139="No data","x",ROUND(IF('Indicator Data'!AZ139&gt;R$140,0,IF('Indicator Data'!AZ139&lt;R$139,10,(R$140-'Indicator Data'!AZ139)/(R$140-R$139)*10)),1))</f>
        <v>10</v>
      </c>
      <c r="S137" s="3">
        <f t="shared" si="21"/>
        <v>10</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9.8000000000000007</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9.8000000000000007</v>
      </c>
      <c r="X137" s="3">
        <f t="shared" si="22"/>
        <v>9.9</v>
      </c>
      <c r="Y137" s="5">
        <f t="shared" si="23"/>
        <v>9.8000000000000007</v>
      </c>
      <c r="Z137" s="80"/>
    </row>
    <row r="138" spans="1:26" customFormat="1" x14ac:dyDescent="0.25"/>
    <row r="139" spans="1:26" s="11" customFormat="1" x14ac:dyDescent="0.25">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x14ac:dyDescent="0.25">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xmlns:xlrd2="http://schemas.microsoft.com/office/spreadsheetml/2017/richdata2"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99"/>
  <sheetViews>
    <sheetView showGridLines="0" zoomScaleNormal="100" workbookViewId="0">
      <pane xSplit="3" ySplit="4" topLeftCell="AQ5" activePane="bottomRight" state="frozen"/>
      <selection pane="topRight" activeCell="D1" sqref="D1"/>
      <selection pane="bottomLeft" activeCell="A5" sqref="A5"/>
      <selection pane="bottomRight" activeCell="AZ14" sqref="AZ14"/>
    </sheetView>
  </sheetViews>
  <sheetFormatPr defaultColWidth="9.140625" defaultRowHeight="15" x14ac:dyDescent="0.25"/>
  <cols>
    <col min="1" max="1" width="49.42578125" style="11" bestFit="1" customWidth="1"/>
    <col min="2" max="2" width="5.5703125" style="11" bestFit="1" customWidth="1"/>
    <col min="3" max="3" width="10" style="11" bestFit="1" customWidth="1"/>
    <col min="4" max="21" width="11.42578125" style="11" customWidth="1"/>
    <col min="22" max="23" width="11.42578125" style="198" customWidth="1"/>
    <col min="24" max="41" width="11.42578125" style="148" customWidth="1"/>
    <col min="42" max="43" width="11.42578125" style="198" customWidth="1"/>
    <col min="44" max="56" width="11.42578125" style="148" customWidth="1"/>
    <col min="57" max="57" width="12.42578125" style="148" bestFit="1" customWidth="1"/>
    <col min="58" max="16384" width="9.140625" style="148"/>
  </cols>
  <sheetData>
    <row r="1" spans="1:59" s="11" customFormat="1" x14ac:dyDescent="0.2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row>
    <row r="2" spans="1:59" s="81" customFormat="1" ht="121.5" customHeight="1" x14ac:dyDescent="0.25">
      <c r="A2" s="148" t="s">
        <v>330</v>
      </c>
      <c r="B2" s="148" t="s">
        <v>18</v>
      </c>
      <c r="C2" s="148" t="s">
        <v>752</v>
      </c>
      <c r="D2" s="204" t="s">
        <v>622</v>
      </c>
      <c r="E2" s="204" t="s">
        <v>668</v>
      </c>
      <c r="F2" s="204" t="s">
        <v>669</v>
      </c>
      <c r="G2" s="204" t="s">
        <v>89</v>
      </c>
      <c r="H2" s="204" t="s">
        <v>587</v>
      </c>
      <c r="I2" s="204" t="s">
        <v>94</v>
      </c>
      <c r="J2" s="204" t="s">
        <v>696</v>
      </c>
      <c r="K2" s="204" t="s">
        <v>77</v>
      </c>
      <c r="L2" s="204" t="s">
        <v>583</v>
      </c>
      <c r="M2" s="204" t="s">
        <v>701</v>
      </c>
      <c r="N2" s="204" t="s">
        <v>702</v>
      </c>
      <c r="O2" s="204" t="s">
        <v>38</v>
      </c>
      <c r="P2" s="204" t="s">
        <v>39</v>
      </c>
      <c r="Q2" s="204" t="s">
        <v>664</v>
      </c>
      <c r="R2" s="204" t="s">
        <v>139</v>
      </c>
      <c r="S2" s="204" t="s">
        <v>140</v>
      </c>
      <c r="T2" s="204" t="s">
        <v>140</v>
      </c>
      <c r="U2" s="204" t="s">
        <v>46</v>
      </c>
      <c r="V2" s="204" t="s">
        <v>130</v>
      </c>
      <c r="W2" s="204" t="s">
        <v>590</v>
      </c>
      <c r="X2" s="204" t="s">
        <v>118</v>
      </c>
      <c r="Y2" s="204" t="s">
        <v>691</v>
      </c>
      <c r="Z2" s="204" t="s">
        <v>128</v>
      </c>
      <c r="AA2" s="204" t="s">
        <v>54</v>
      </c>
      <c r="AB2" s="204" t="s">
        <v>53</v>
      </c>
      <c r="AC2" s="204" t="s">
        <v>646</v>
      </c>
      <c r="AD2" s="204" t="s">
        <v>647</v>
      </c>
      <c r="AE2" s="204" t="s">
        <v>129</v>
      </c>
      <c r="AF2" s="204" t="s">
        <v>122</v>
      </c>
      <c r="AG2" s="204" t="s">
        <v>37</v>
      </c>
      <c r="AH2" s="204" t="s">
        <v>131</v>
      </c>
      <c r="AI2" s="204" t="s">
        <v>132</v>
      </c>
      <c r="AJ2" s="204" t="s">
        <v>132</v>
      </c>
      <c r="AK2" s="204" t="s">
        <v>132</v>
      </c>
      <c r="AL2" s="204" t="s">
        <v>622</v>
      </c>
      <c r="AM2" s="204" t="s">
        <v>133</v>
      </c>
      <c r="AN2" s="204" t="s">
        <v>134</v>
      </c>
      <c r="AO2" s="204" t="s">
        <v>47</v>
      </c>
      <c r="AP2" s="204" t="s">
        <v>656</v>
      </c>
      <c r="AQ2" s="204" t="s">
        <v>591</v>
      </c>
      <c r="AR2" s="204" t="s">
        <v>99</v>
      </c>
      <c r="AS2" s="204" t="s">
        <v>20</v>
      </c>
      <c r="AT2" s="204" t="s">
        <v>56</v>
      </c>
      <c r="AU2" s="204" t="s">
        <v>22</v>
      </c>
      <c r="AV2" s="204" t="s">
        <v>75</v>
      </c>
      <c r="AW2" s="204" t="s">
        <v>23</v>
      </c>
      <c r="AX2" s="204" t="s">
        <v>24</v>
      </c>
      <c r="AY2" s="204" t="s">
        <v>41</v>
      </c>
      <c r="AZ2" s="204" t="s">
        <v>40</v>
      </c>
      <c r="BA2" s="204" t="s">
        <v>137</v>
      </c>
      <c r="BB2" s="204" t="s">
        <v>25</v>
      </c>
      <c r="BC2" s="204" t="s">
        <v>690</v>
      </c>
      <c r="BD2" s="204" t="s">
        <v>750</v>
      </c>
      <c r="BE2" s="204" t="s">
        <v>593</v>
      </c>
      <c r="BF2" s="204" t="s">
        <v>594</v>
      </c>
      <c r="BG2" s="204" t="s">
        <v>595</v>
      </c>
    </row>
    <row r="3" spans="1:59" s="11" customFormat="1" x14ac:dyDescent="0.25">
      <c r="A3" s="73" t="s">
        <v>138</v>
      </c>
      <c r="B3"/>
      <c r="C3" s="15"/>
      <c r="D3" s="194" t="s">
        <v>758</v>
      </c>
      <c r="E3" s="194"/>
      <c r="F3" s="194"/>
      <c r="G3" s="194">
        <v>2015</v>
      </c>
      <c r="H3" s="194" t="s">
        <v>761</v>
      </c>
      <c r="I3" s="194" t="s">
        <v>761</v>
      </c>
      <c r="J3" s="194" t="s">
        <v>753</v>
      </c>
      <c r="K3" s="194">
        <v>2018</v>
      </c>
      <c r="L3" s="194" t="s">
        <v>766</v>
      </c>
      <c r="M3" s="194">
        <v>2019</v>
      </c>
      <c r="N3" s="194">
        <v>2019</v>
      </c>
      <c r="O3" s="194">
        <v>2017</v>
      </c>
      <c r="P3" s="194" t="s">
        <v>768</v>
      </c>
      <c r="Q3" s="194">
        <v>2018</v>
      </c>
      <c r="R3" s="194" t="s">
        <v>769</v>
      </c>
      <c r="S3" s="194">
        <v>2016</v>
      </c>
      <c r="T3" s="194">
        <v>2017</v>
      </c>
      <c r="U3" s="194">
        <v>2017</v>
      </c>
      <c r="V3" s="194" t="s">
        <v>768</v>
      </c>
      <c r="W3" s="194">
        <v>2018</v>
      </c>
      <c r="X3" s="194">
        <v>2013</v>
      </c>
      <c r="Y3" s="194" t="s">
        <v>771</v>
      </c>
      <c r="Z3" s="194" t="s">
        <v>771</v>
      </c>
      <c r="AA3" s="194">
        <v>2014</v>
      </c>
      <c r="AB3" s="194" t="s">
        <v>771</v>
      </c>
      <c r="AC3" s="194" t="s">
        <v>777</v>
      </c>
      <c r="AD3" s="194">
        <v>2014</v>
      </c>
      <c r="AE3" s="194">
        <v>2015</v>
      </c>
      <c r="AF3" s="194">
        <v>2016</v>
      </c>
      <c r="AG3" s="194">
        <v>2017</v>
      </c>
      <c r="AH3" s="194" t="s">
        <v>767</v>
      </c>
      <c r="AI3" s="194">
        <v>2016</v>
      </c>
      <c r="AJ3" s="194">
        <v>2017</v>
      </c>
      <c r="AK3" s="194">
        <v>2018</v>
      </c>
      <c r="AL3" s="194">
        <v>2019</v>
      </c>
      <c r="AM3" s="194">
        <v>2019</v>
      </c>
      <c r="AN3" s="194">
        <v>2019</v>
      </c>
      <c r="AO3" s="194">
        <v>2019</v>
      </c>
      <c r="AP3" s="194">
        <v>2018</v>
      </c>
      <c r="AQ3" s="194" t="s">
        <v>770</v>
      </c>
      <c r="AR3" s="194" t="s">
        <v>681</v>
      </c>
      <c r="AS3" s="194">
        <v>2017</v>
      </c>
      <c r="AT3" s="194">
        <v>2018</v>
      </c>
      <c r="AU3" s="194" t="s">
        <v>756</v>
      </c>
      <c r="AV3" s="194" t="s">
        <v>756</v>
      </c>
      <c r="AW3" s="194">
        <v>2016</v>
      </c>
      <c r="AX3" s="194">
        <v>2017</v>
      </c>
      <c r="AY3" s="194" t="s">
        <v>757</v>
      </c>
      <c r="AZ3" s="194" t="s">
        <v>773</v>
      </c>
      <c r="BA3" s="194">
        <v>2013</v>
      </c>
      <c r="BB3" s="194">
        <v>2017</v>
      </c>
      <c r="BC3" s="194">
        <v>2014</v>
      </c>
      <c r="BD3" s="194">
        <v>2017</v>
      </c>
      <c r="BE3" s="88" t="s">
        <v>774</v>
      </c>
      <c r="BF3" s="88" t="s">
        <v>683</v>
      </c>
      <c r="BG3" s="88" t="s">
        <v>100</v>
      </c>
    </row>
    <row r="4" spans="1:59" s="11" customFormat="1" ht="30" x14ac:dyDescent="0.25">
      <c r="A4" s="92" t="s">
        <v>96</v>
      </c>
      <c r="B4" s="74" t="s">
        <v>18</v>
      </c>
      <c r="C4" s="74" t="s">
        <v>329</v>
      </c>
      <c r="D4" s="74" t="s">
        <v>97</v>
      </c>
      <c r="E4" s="74" t="s">
        <v>25</v>
      </c>
      <c r="F4" s="74" t="s">
        <v>25</v>
      </c>
      <c r="G4" s="74" t="s">
        <v>97</v>
      </c>
      <c r="H4" s="74" t="s">
        <v>97</v>
      </c>
      <c r="I4" s="74" t="s">
        <v>97</v>
      </c>
      <c r="J4" s="136" t="s">
        <v>117</v>
      </c>
      <c r="K4" s="74" t="s">
        <v>98</v>
      </c>
      <c r="L4" s="74" t="s">
        <v>97</v>
      </c>
      <c r="M4" s="74" t="s">
        <v>98</v>
      </c>
      <c r="N4" s="74" t="s">
        <v>98</v>
      </c>
      <c r="O4" s="74" t="s">
        <v>98</v>
      </c>
      <c r="P4" s="74" t="s">
        <v>98</v>
      </c>
      <c r="Q4" s="74" t="s">
        <v>320</v>
      </c>
      <c r="R4" s="74" t="s">
        <v>115</v>
      </c>
      <c r="S4" s="74" t="s">
        <v>320</v>
      </c>
      <c r="T4" s="74" t="s">
        <v>320</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74" t="s">
        <v>135</v>
      </c>
      <c r="BB4" s="74" t="s">
        <v>97</v>
      </c>
      <c r="BC4" s="74" t="s">
        <v>97</v>
      </c>
      <c r="BD4" s="74" t="s">
        <v>97</v>
      </c>
      <c r="BE4" s="74" t="s">
        <v>320</v>
      </c>
      <c r="BF4" s="74" t="s">
        <v>320</v>
      </c>
      <c r="BG4" s="74" t="s">
        <v>320</v>
      </c>
    </row>
    <row r="5" spans="1:59" s="11" customFormat="1" x14ac:dyDescent="0.25">
      <c r="A5" t="s">
        <v>331</v>
      </c>
      <c r="B5" t="s">
        <v>0</v>
      </c>
      <c r="C5" s="118" t="s">
        <v>581</v>
      </c>
      <c r="D5" s="70">
        <v>1.375</v>
      </c>
      <c r="E5" s="72">
        <v>790015</v>
      </c>
      <c r="F5" s="72">
        <v>609863</v>
      </c>
      <c r="G5" s="72">
        <v>6776.9552944384995</v>
      </c>
      <c r="H5" s="70">
        <v>0.14000000000000001</v>
      </c>
      <c r="I5" s="72">
        <v>278465.42857142858</v>
      </c>
      <c r="J5" s="70">
        <v>0.17142857142857143</v>
      </c>
      <c r="K5" s="72">
        <v>0</v>
      </c>
      <c r="L5" s="72">
        <v>46</v>
      </c>
      <c r="M5" s="70">
        <v>0.56201095188292727</v>
      </c>
      <c r="N5" s="70">
        <v>9.969966285131468E-2</v>
      </c>
      <c r="O5" s="70">
        <v>0.42299999999999999</v>
      </c>
      <c r="P5" s="70">
        <v>0.56223052740097046</v>
      </c>
      <c r="Q5" s="70">
        <v>437.43173707200003</v>
      </c>
      <c r="R5" s="72">
        <v>251602134</v>
      </c>
      <c r="S5" s="72">
        <v>1027.49</v>
      </c>
      <c r="T5" s="72">
        <v>885.39</v>
      </c>
      <c r="U5" s="70">
        <v>7.427317387375763</v>
      </c>
      <c r="V5" s="171">
        <v>135</v>
      </c>
      <c r="W5" s="171">
        <v>0.16300000000000001</v>
      </c>
      <c r="X5" s="70">
        <v>0.5</v>
      </c>
      <c r="Y5" s="119">
        <v>101.95</v>
      </c>
      <c r="Z5" s="70">
        <v>95.4</v>
      </c>
      <c r="AA5" s="70">
        <v>81</v>
      </c>
      <c r="AB5" s="70">
        <v>0.6</v>
      </c>
      <c r="AC5" s="70">
        <v>0</v>
      </c>
      <c r="AD5" s="70">
        <v>1</v>
      </c>
      <c r="AE5" s="70">
        <v>96</v>
      </c>
      <c r="AF5" s="70">
        <v>114.2</v>
      </c>
      <c r="AG5" s="70">
        <v>0.61</v>
      </c>
      <c r="AH5" s="70">
        <v>0.1</v>
      </c>
      <c r="AI5" s="72">
        <v>4341.9810774963389</v>
      </c>
      <c r="AJ5" s="72">
        <v>884.49320229723219</v>
      </c>
      <c r="AK5" s="72">
        <v>0</v>
      </c>
      <c r="AL5" s="72">
        <v>36522.490000000005</v>
      </c>
      <c r="AM5" s="72">
        <v>8577</v>
      </c>
      <c r="AN5" s="72">
        <v>0</v>
      </c>
      <c r="AO5" s="72">
        <v>0</v>
      </c>
      <c r="AP5" s="70">
        <v>8.4</v>
      </c>
      <c r="AQ5" s="70">
        <v>13</v>
      </c>
      <c r="AR5" s="70">
        <v>3.7166666666666672</v>
      </c>
      <c r="AS5" s="70">
        <v>-0.58881372213363647</v>
      </c>
      <c r="AT5" s="70">
        <v>41</v>
      </c>
      <c r="AU5" s="70">
        <v>5.2</v>
      </c>
      <c r="AV5" s="70">
        <v>25.8</v>
      </c>
      <c r="AW5" s="70">
        <v>14</v>
      </c>
      <c r="AX5" s="70">
        <v>93.502932419999993</v>
      </c>
      <c r="AY5" s="70">
        <v>16.3</v>
      </c>
      <c r="AZ5" s="70">
        <v>54.4</v>
      </c>
      <c r="BA5" s="72"/>
      <c r="BB5" s="72">
        <v>1923192</v>
      </c>
      <c r="BC5" s="72">
        <v>1660046.8404900001</v>
      </c>
      <c r="BD5" s="72">
        <v>19632147</v>
      </c>
      <c r="BE5" s="70">
        <v>0.85169499999999987</v>
      </c>
      <c r="BF5" s="70">
        <v>1.55</v>
      </c>
      <c r="BG5" s="70">
        <v>2.3012790000000001</v>
      </c>
    </row>
    <row r="6" spans="1:59" s="11" customFormat="1" x14ac:dyDescent="0.25">
      <c r="A6" s="15" t="s">
        <v>332</v>
      </c>
      <c r="B6" t="s">
        <v>0</v>
      </c>
      <c r="C6" s="118" t="s">
        <v>452</v>
      </c>
      <c r="D6" s="70">
        <v>1.125</v>
      </c>
      <c r="E6" s="72">
        <v>62160</v>
      </c>
      <c r="F6" s="72">
        <v>61335</v>
      </c>
      <c r="G6" s="72">
        <v>705.69483069304999</v>
      </c>
      <c r="H6" s="70">
        <v>0.03</v>
      </c>
      <c r="I6" s="72">
        <v>278465.42857142858</v>
      </c>
      <c r="J6" s="70">
        <v>0.17142857142857143</v>
      </c>
      <c r="K6" s="72">
        <v>0</v>
      </c>
      <c r="L6" s="72">
        <v>16</v>
      </c>
      <c r="M6" s="70">
        <v>0.56201095188292727</v>
      </c>
      <c r="N6" s="70">
        <v>9.969966285131468E-2</v>
      </c>
      <c r="O6" s="70">
        <v>0.42299999999999999</v>
      </c>
      <c r="P6" s="70">
        <v>0.49955439567565918</v>
      </c>
      <c r="Q6" s="70">
        <v>437.43173707200003</v>
      </c>
      <c r="R6" s="72">
        <v>251602134</v>
      </c>
      <c r="S6" s="72">
        <v>1027.49</v>
      </c>
      <c r="T6" s="72">
        <v>885.39</v>
      </c>
      <c r="U6" s="70">
        <v>7.427317387375763</v>
      </c>
      <c r="V6" s="171">
        <v>170</v>
      </c>
      <c r="W6" s="171">
        <v>0.122</v>
      </c>
      <c r="X6" s="70">
        <v>0.5</v>
      </c>
      <c r="Y6" s="119">
        <v>124.69999999999999</v>
      </c>
      <c r="Z6" s="70">
        <v>109.9</v>
      </c>
      <c r="AA6" s="70">
        <v>81</v>
      </c>
      <c r="AB6" s="70">
        <v>1.2</v>
      </c>
      <c r="AC6" s="70">
        <v>0</v>
      </c>
      <c r="AD6" s="70">
        <v>0</v>
      </c>
      <c r="AE6" s="70">
        <v>96</v>
      </c>
      <c r="AF6" s="70">
        <v>114.2</v>
      </c>
      <c r="AG6" s="70">
        <v>0.61</v>
      </c>
      <c r="AH6" s="70">
        <v>0.33</v>
      </c>
      <c r="AI6" s="72">
        <v>1793.0433549531053</v>
      </c>
      <c r="AJ6" s="72">
        <v>365.25600424650446</v>
      </c>
      <c r="AK6" s="72">
        <v>0</v>
      </c>
      <c r="AL6" s="72">
        <v>15129.47</v>
      </c>
      <c r="AM6" s="72">
        <v>268</v>
      </c>
      <c r="AN6" s="72">
        <v>0</v>
      </c>
      <c r="AO6" s="72">
        <v>0</v>
      </c>
      <c r="AP6" s="70">
        <v>5.5</v>
      </c>
      <c r="AQ6" s="70">
        <v>8.9</v>
      </c>
      <c r="AR6" s="70">
        <v>3.7166666666666672</v>
      </c>
      <c r="AS6" s="70">
        <v>-0.58881372213363647</v>
      </c>
      <c r="AT6" s="70">
        <v>41</v>
      </c>
      <c r="AU6" s="70">
        <v>18.7</v>
      </c>
      <c r="AV6" s="70">
        <v>28.7</v>
      </c>
      <c r="AW6" s="70">
        <v>14</v>
      </c>
      <c r="AX6" s="70">
        <v>93.502932419999993</v>
      </c>
      <c r="AY6" s="70">
        <v>24.7</v>
      </c>
      <c r="AZ6" s="70">
        <v>90.5</v>
      </c>
      <c r="BA6" s="72"/>
      <c r="BB6" s="72">
        <v>794192</v>
      </c>
      <c r="BC6" s="72">
        <v>802775.16683300002</v>
      </c>
      <c r="BD6" s="72">
        <v>19632147</v>
      </c>
      <c r="BE6" s="70">
        <v>0.85169499999999987</v>
      </c>
      <c r="BF6" s="70">
        <v>1.55</v>
      </c>
      <c r="BG6" s="70">
        <v>2.3012790000000001</v>
      </c>
    </row>
    <row r="7" spans="1:59" s="11" customFormat="1" x14ac:dyDescent="0.25">
      <c r="A7" s="15" t="s">
        <v>333</v>
      </c>
      <c r="B7" t="s">
        <v>0</v>
      </c>
      <c r="C7" s="118" t="s">
        <v>453</v>
      </c>
      <c r="D7" s="70">
        <v>1.5</v>
      </c>
      <c r="E7" s="72">
        <v>26996</v>
      </c>
      <c r="F7" s="72">
        <v>715942</v>
      </c>
      <c r="G7" s="72">
        <v>160.35950404680497</v>
      </c>
      <c r="H7" s="70">
        <v>0.11</v>
      </c>
      <c r="I7" s="72">
        <v>278465.42857142858</v>
      </c>
      <c r="J7" s="70">
        <v>0.17142857142857143</v>
      </c>
      <c r="K7" s="72">
        <v>3</v>
      </c>
      <c r="L7" s="72">
        <v>4</v>
      </c>
      <c r="M7" s="70">
        <v>0.56201095188292727</v>
      </c>
      <c r="N7" s="70">
        <v>9.969966285131468E-2</v>
      </c>
      <c r="O7" s="70">
        <v>0.42299999999999999</v>
      </c>
      <c r="P7" s="70">
        <v>0.19684931635856628</v>
      </c>
      <c r="Q7" s="70">
        <v>437.43173707200003</v>
      </c>
      <c r="R7" s="72">
        <v>251602134</v>
      </c>
      <c r="S7" s="72">
        <v>1027.49</v>
      </c>
      <c r="T7" s="72">
        <v>885.39</v>
      </c>
      <c r="U7" s="70">
        <v>7.427317387375763</v>
      </c>
      <c r="V7" s="171">
        <v>93</v>
      </c>
      <c r="W7" s="171">
        <v>9.3000000000000013E-2</v>
      </c>
      <c r="X7" s="70">
        <v>0.5</v>
      </c>
      <c r="Y7" s="119">
        <v>113.8</v>
      </c>
      <c r="Z7" s="70">
        <v>105</v>
      </c>
      <c r="AA7" s="70">
        <v>81</v>
      </c>
      <c r="AB7" s="70">
        <v>2</v>
      </c>
      <c r="AC7" s="70">
        <v>0</v>
      </c>
      <c r="AD7" s="70">
        <v>7</v>
      </c>
      <c r="AE7" s="70">
        <v>96</v>
      </c>
      <c r="AF7" s="70">
        <v>114.2</v>
      </c>
      <c r="AG7" s="70">
        <v>0.61</v>
      </c>
      <c r="AH7" s="70">
        <v>0.3</v>
      </c>
      <c r="AI7" s="72">
        <v>6196.618869071609</v>
      </c>
      <c r="AJ7" s="72">
        <v>1262.2964423605836</v>
      </c>
      <c r="AK7" s="72">
        <v>0</v>
      </c>
      <c r="AL7" s="72">
        <v>59019.5</v>
      </c>
      <c r="AM7" s="72">
        <v>1051</v>
      </c>
      <c r="AN7" s="72">
        <v>642</v>
      </c>
      <c r="AO7" s="72">
        <v>0</v>
      </c>
      <c r="AP7" s="70">
        <v>8.5</v>
      </c>
      <c r="AQ7" s="70">
        <v>7.7</v>
      </c>
      <c r="AR7" s="70">
        <v>3.7166666666666672</v>
      </c>
      <c r="AS7" s="70">
        <v>-0.58881372213363647</v>
      </c>
      <c r="AT7" s="70">
        <v>41</v>
      </c>
      <c r="AU7" s="70">
        <v>60</v>
      </c>
      <c r="AV7" s="70">
        <v>64.599999999999994</v>
      </c>
      <c r="AW7" s="70">
        <v>14</v>
      </c>
      <c r="AX7" s="70">
        <v>93.502932419999993</v>
      </c>
      <c r="AY7" s="70">
        <v>56.4</v>
      </c>
      <c r="AZ7" s="70">
        <v>94.6</v>
      </c>
      <c r="BA7" s="72"/>
      <c r="BB7" s="72">
        <v>2744666</v>
      </c>
      <c r="BC7" s="72">
        <v>2908227.59516</v>
      </c>
      <c r="BD7" s="72">
        <v>19632147</v>
      </c>
      <c r="BE7" s="70">
        <v>0.85169499999999987</v>
      </c>
      <c r="BF7" s="70">
        <v>1.55</v>
      </c>
      <c r="BG7" s="70">
        <v>2.3012790000000001</v>
      </c>
    </row>
    <row r="8" spans="1:59" s="11" customFormat="1" x14ac:dyDescent="0.25">
      <c r="A8" s="15" t="s">
        <v>334</v>
      </c>
      <c r="B8" t="s">
        <v>0</v>
      </c>
      <c r="C8" s="118" t="s">
        <v>454</v>
      </c>
      <c r="D8" s="70">
        <v>1.5</v>
      </c>
      <c r="E8" s="72">
        <v>341414</v>
      </c>
      <c r="F8" s="72">
        <v>246614</v>
      </c>
      <c r="G8" s="72">
        <v>6561.3455235519996</v>
      </c>
      <c r="H8" s="70">
        <v>0.11</v>
      </c>
      <c r="I8" s="72">
        <v>278465.42857142858</v>
      </c>
      <c r="J8" s="70">
        <v>0.17142857142857143</v>
      </c>
      <c r="K8" s="72">
        <v>0</v>
      </c>
      <c r="L8" s="72">
        <v>30</v>
      </c>
      <c r="M8" s="70">
        <v>0.56201095188292727</v>
      </c>
      <c r="N8" s="70">
        <v>9.969966285131468E-2</v>
      </c>
      <c r="O8" s="70">
        <v>0.42299999999999999</v>
      </c>
      <c r="P8" s="70">
        <v>0.56435883045196533</v>
      </c>
      <c r="Q8" s="70">
        <v>437.43173707200003</v>
      </c>
      <c r="R8" s="72">
        <v>251602134</v>
      </c>
      <c r="S8" s="72">
        <v>1027.49</v>
      </c>
      <c r="T8" s="72">
        <v>885.39</v>
      </c>
      <c r="U8" s="70">
        <v>7.427317387375763</v>
      </c>
      <c r="V8" s="171">
        <v>80</v>
      </c>
      <c r="W8" s="171">
        <v>0.17300000000000001</v>
      </c>
      <c r="X8" s="70">
        <v>0.5</v>
      </c>
      <c r="Y8" s="119">
        <v>76.099999999999994</v>
      </c>
      <c r="Z8" s="70">
        <v>91.6</v>
      </c>
      <c r="AA8" s="70">
        <v>81</v>
      </c>
      <c r="AB8" s="70">
        <v>0.9</v>
      </c>
      <c r="AC8" s="70">
        <v>0</v>
      </c>
      <c r="AD8" s="70">
        <v>33</v>
      </c>
      <c r="AE8" s="70">
        <v>96</v>
      </c>
      <c r="AF8" s="70">
        <v>114.2</v>
      </c>
      <c r="AG8" s="70">
        <v>0.61</v>
      </c>
      <c r="AH8" s="70">
        <v>0.35</v>
      </c>
      <c r="AI8" s="72">
        <v>0</v>
      </c>
      <c r="AJ8" s="72">
        <v>718.01352302425198</v>
      </c>
      <c r="AK8" s="72">
        <v>0</v>
      </c>
      <c r="AL8" s="72">
        <v>4782.8</v>
      </c>
      <c r="AM8" s="72">
        <v>129</v>
      </c>
      <c r="AN8" s="72">
        <v>0</v>
      </c>
      <c r="AO8" s="72">
        <v>0</v>
      </c>
      <c r="AP8" s="70">
        <v>7.4</v>
      </c>
      <c r="AQ8" s="70">
        <v>17.100000000000001</v>
      </c>
      <c r="AR8" s="70">
        <v>3.7166666666666672</v>
      </c>
      <c r="AS8" s="70">
        <v>-0.58881372213363647</v>
      </c>
      <c r="AT8" s="70">
        <v>41</v>
      </c>
      <c r="AU8" s="70">
        <v>11.9</v>
      </c>
      <c r="AV8" s="70">
        <v>24</v>
      </c>
      <c r="AW8" s="70">
        <v>14</v>
      </c>
      <c r="AX8" s="70">
        <v>93.502932419999993</v>
      </c>
      <c r="AY8" s="70">
        <v>19.8</v>
      </c>
      <c r="AZ8" s="70">
        <v>85.8</v>
      </c>
      <c r="BA8" s="72"/>
      <c r="BB8" s="72">
        <v>1561208</v>
      </c>
      <c r="BC8" s="72">
        <v>1365144.5823599999</v>
      </c>
      <c r="BD8" s="72">
        <v>19632147</v>
      </c>
      <c r="BE8" s="70">
        <v>0.85169499999999987</v>
      </c>
      <c r="BF8" s="70">
        <v>1.55</v>
      </c>
      <c r="BG8" s="70">
        <v>2.3012790000000001</v>
      </c>
    </row>
    <row r="9" spans="1:59" s="11" customFormat="1" x14ac:dyDescent="0.25">
      <c r="A9" s="15" t="s">
        <v>335</v>
      </c>
      <c r="B9" t="s">
        <v>0</v>
      </c>
      <c r="C9" s="118" t="s">
        <v>455</v>
      </c>
      <c r="D9" s="70">
        <v>2.25</v>
      </c>
      <c r="E9" s="72">
        <v>934632</v>
      </c>
      <c r="F9" s="72">
        <v>151521</v>
      </c>
      <c r="G9" s="72">
        <v>9304.7529498784988</v>
      </c>
      <c r="H9" s="70">
        <v>0.14000000000000001</v>
      </c>
      <c r="I9" s="72">
        <v>278465.42857142858</v>
      </c>
      <c r="J9" s="70">
        <v>0.17142857142857143</v>
      </c>
      <c r="K9" s="72">
        <v>0</v>
      </c>
      <c r="L9" s="72">
        <v>147</v>
      </c>
      <c r="M9" s="70">
        <v>0.56201095188292727</v>
      </c>
      <c r="N9" s="70">
        <v>9.969966285131468E-2</v>
      </c>
      <c r="O9" s="70">
        <v>0.42299999999999999</v>
      </c>
      <c r="P9" s="70">
        <v>0.57271772623062134</v>
      </c>
      <c r="Q9" s="70">
        <v>437.43173707200003</v>
      </c>
      <c r="R9" s="72">
        <v>251602134</v>
      </c>
      <c r="S9" s="72">
        <v>1027.49</v>
      </c>
      <c r="T9" s="72">
        <v>885.39</v>
      </c>
      <c r="U9" s="70">
        <v>7.427317387375763</v>
      </c>
      <c r="V9" s="171">
        <v>115.99999999999997</v>
      </c>
      <c r="W9" s="171">
        <v>0.187</v>
      </c>
      <c r="X9" s="70">
        <v>0.5</v>
      </c>
      <c r="Y9" s="119">
        <v>111.25</v>
      </c>
      <c r="Z9" s="70">
        <v>92.8</v>
      </c>
      <c r="AA9" s="70">
        <v>81</v>
      </c>
      <c r="AB9" s="70">
        <v>0.5</v>
      </c>
      <c r="AC9" s="70">
        <v>0</v>
      </c>
      <c r="AD9" s="70">
        <v>2</v>
      </c>
      <c r="AE9" s="70">
        <v>96</v>
      </c>
      <c r="AF9" s="70">
        <v>114.2</v>
      </c>
      <c r="AG9" s="70">
        <v>0.61</v>
      </c>
      <c r="AH9" s="70">
        <v>0.33</v>
      </c>
      <c r="AI9" s="72">
        <v>3702.5431364821407</v>
      </c>
      <c r="AJ9" s="72">
        <v>754.23503165496868</v>
      </c>
      <c r="AK9" s="72">
        <v>0</v>
      </c>
      <c r="AL9" s="72">
        <v>92905.94</v>
      </c>
      <c r="AM9" s="72">
        <v>82660</v>
      </c>
      <c r="AN9" s="72">
        <v>0</v>
      </c>
      <c r="AO9" s="72">
        <v>0</v>
      </c>
      <c r="AP9" s="70">
        <v>9.1999999999999993</v>
      </c>
      <c r="AQ9" s="70">
        <v>14.9</v>
      </c>
      <c r="AR9" s="70">
        <v>3.7166666666666672</v>
      </c>
      <c r="AS9" s="70">
        <v>-0.58881372213363647</v>
      </c>
      <c r="AT9" s="70">
        <v>41</v>
      </c>
      <c r="AU9" s="70">
        <v>8.9</v>
      </c>
      <c r="AV9" s="70">
        <v>26.3</v>
      </c>
      <c r="AW9" s="70">
        <v>14</v>
      </c>
      <c r="AX9" s="70">
        <v>93.502932419999993</v>
      </c>
      <c r="AY9" s="70">
        <v>34.4</v>
      </c>
      <c r="AZ9" s="70">
        <v>88</v>
      </c>
      <c r="BA9" s="72"/>
      <c r="BB9" s="72">
        <v>1639966</v>
      </c>
      <c r="BC9" s="72">
        <v>1463010.85617</v>
      </c>
      <c r="BD9" s="72">
        <v>19632147</v>
      </c>
      <c r="BE9" s="70">
        <v>0.85169499999999987</v>
      </c>
      <c r="BF9" s="70">
        <v>1.55</v>
      </c>
      <c r="BG9" s="70">
        <v>2.3012790000000001</v>
      </c>
    </row>
    <row r="10" spans="1:59" s="11" customFormat="1" x14ac:dyDescent="0.25">
      <c r="A10" s="15" t="s">
        <v>336</v>
      </c>
      <c r="B10" t="s">
        <v>0</v>
      </c>
      <c r="C10" s="118" t="s">
        <v>456</v>
      </c>
      <c r="D10" s="70">
        <v>1.875</v>
      </c>
      <c r="E10" s="72">
        <v>465000</v>
      </c>
      <c r="F10" s="72">
        <v>552622</v>
      </c>
      <c r="G10" s="72">
        <v>2989.2309495270001</v>
      </c>
      <c r="H10" s="70">
        <v>0.14000000000000001</v>
      </c>
      <c r="I10" s="72">
        <v>278465.42857142858</v>
      </c>
      <c r="J10" s="70">
        <v>0.17142857142857143</v>
      </c>
      <c r="K10" s="72">
        <v>0</v>
      </c>
      <c r="L10" s="72">
        <v>1</v>
      </c>
      <c r="M10" s="70">
        <v>0.56201095188292727</v>
      </c>
      <c r="N10" s="70">
        <v>9.969966285131468E-2</v>
      </c>
      <c r="O10" s="70">
        <v>0.42299999999999999</v>
      </c>
      <c r="P10" s="70">
        <v>0.53234362602233887</v>
      </c>
      <c r="Q10" s="70">
        <v>437.43173707200003</v>
      </c>
      <c r="R10" s="72">
        <v>251602134</v>
      </c>
      <c r="S10" s="72">
        <v>1027.49</v>
      </c>
      <c r="T10" s="72">
        <v>885.39</v>
      </c>
      <c r="U10" s="70">
        <v>7.427317387375763</v>
      </c>
      <c r="V10" s="171">
        <v>142</v>
      </c>
      <c r="W10" s="171">
        <v>0.16200000000000001</v>
      </c>
      <c r="X10" s="70">
        <v>0.5</v>
      </c>
      <c r="Y10" s="119">
        <v>105.25</v>
      </c>
      <c r="Z10" s="70">
        <v>101.7</v>
      </c>
      <c r="AA10" s="70">
        <v>81</v>
      </c>
      <c r="AB10" s="70">
        <v>2.6</v>
      </c>
      <c r="AC10" s="70">
        <v>0</v>
      </c>
      <c r="AD10" s="70">
        <v>3</v>
      </c>
      <c r="AE10" s="70">
        <v>96</v>
      </c>
      <c r="AF10" s="70">
        <v>114.2</v>
      </c>
      <c r="AG10" s="70">
        <v>0.61</v>
      </c>
      <c r="AH10" s="70">
        <v>0.21</v>
      </c>
      <c r="AI10" s="72">
        <v>3608.1556791160069</v>
      </c>
      <c r="AJ10" s="72">
        <v>735.00761842298766</v>
      </c>
      <c r="AK10" s="72">
        <v>0</v>
      </c>
      <c r="AL10" s="72">
        <v>22114.68</v>
      </c>
      <c r="AM10" s="72">
        <v>636</v>
      </c>
      <c r="AN10" s="72">
        <v>0</v>
      </c>
      <c r="AO10" s="72">
        <v>0</v>
      </c>
      <c r="AP10" s="70">
        <v>8.8000000000000007</v>
      </c>
      <c r="AQ10" s="70">
        <v>17.8</v>
      </c>
      <c r="AR10" s="70">
        <v>3.7166666666666672</v>
      </c>
      <c r="AS10" s="70">
        <v>-0.58881372213363647</v>
      </c>
      <c r="AT10" s="70">
        <v>41</v>
      </c>
      <c r="AU10" s="70">
        <v>8.1999999999999993</v>
      </c>
      <c r="AV10" s="70">
        <v>33.5</v>
      </c>
      <c r="AW10" s="70">
        <v>14</v>
      </c>
      <c r="AX10" s="70">
        <v>93.502932419999993</v>
      </c>
      <c r="AY10" s="70">
        <v>33.4</v>
      </c>
      <c r="AZ10" s="70">
        <v>74.599999999999994</v>
      </c>
      <c r="BA10" s="72"/>
      <c r="BB10" s="72">
        <v>1598159</v>
      </c>
      <c r="BC10" s="72">
        <v>1429922.5989300001</v>
      </c>
      <c r="BD10" s="72">
        <v>19632147</v>
      </c>
      <c r="BE10" s="70">
        <v>0.85169499999999987</v>
      </c>
      <c r="BF10" s="70">
        <v>1.55</v>
      </c>
      <c r="BG10" s="70">
        <v>2.3012790000000001</v>
      </c>
    </row>
    <row r="11" spans="1:59" s="11" customFormat="1" x14ac:dyDescent="0.25">
      <c r="A11" s="15" t="s">
        <v>337</v>
      </c>
      <c r="B11" t="s">
        <v>0</v>
      </c>
      <c r="C11" s="118" t="s">
        <v>457</v>
      </c>
      <c r="D11" s="70">
        <v>1.375</v>
      </c>
      <c r="E11" s="72">
        <v>236102</v>
      </c>
      <c r="F11" s="72">
        <v>184772</v>
      </c>
      <c r="G11" s="72">
        <v>3062.5904289609498</v>
      </c>
      <c r="H11" s="70">
        <v>0.09</v>
      </c>
      <c r="I11" s="72">
        <v>278465.42857142858</v>
      </c>
      <c r="J11" s="70">
        <v>0.17142857142857143</v>
      </c>
      <c r="K11" s="72">
        <v>0</v>
      </c>
      <c r="L11" s="72">
        <v>0</v>
      </c>
      <c r="M11" s="70">
        <v>0.56201095188292727</v>
      </c>
      <c r="N11" s="70">
        <v>9.969966285131468E-2</v>
      </c>
      <c r="O11" s="70">
        <v>0.42299999999999999</v>
      </c>
      <c r="P11" s="70">
        <v>0.5271574854850769</v>
      </c>
      <c r="Q11" s="70">
        <v>437.43173707200003</v>
      </c>
      <c r="R11" s="72">
        <v>251602134</v>
      </c>
      <c r="S11" s="72">
        <v>1027.49</v>
      </c>
      <c r="T11" s="72">
        <v>885.39</v>
      </c>
      <c r="U11" s="70">
        <v>7.427317387375763</v>
      </c>
      <c r="V11" s="171">
        <v>127</v>
      </c>
      <c r="W11" s="171">
        <v>0.12300000000000001</v>
      </c>
      <c r="X11" s="70">
        <v>0.5</v>
      </c>
      <c r="Y11" s="119">
        <v>92.65</v>
      </c>
      <c r="Z11" s="70">
        <v>88.3</v>
      </c>
      <c r="AA11" s="70">
        <v>81</v>
      </c>
      <c r="AB11" s="70">
        <v>0.7</v>
      </c>
      <c r="AC11" s="70">
        <v>0</v>
      </c>
      <c r="AD11" s="70">
        <v>2</v>
      </c>
      <c r="AE11" s="70">
        <v>96</v>
      </c>
      <c r="AF11" s="70">
        <v>114.2</v>
      </c>
      <c r="AG11" s="70">
        <v>0.61</v>
      </c>
      <c r="AH11" s="70">
        <v>0.38</v>
      </c>
      <c r="AI11" s="72">
        <v>0</v>
      </c>
      <c r="AJ11" s="72">
        <v>390.43509912593868</v>
      </c>
      <c r="AK11" s="72">
        <v>0</v>
      </c>
      <c r="AL11" s="72">
        <v>12084.34</v>
      </c>
      <c r="AM11" s="72">
        <v>101</v>
      </c>
      <c r="AN11" s="72">
        <v>0</v>
      </c>
      <c r="AO11" s="72">
        <v>0</v>
      </c>
      <c r="AP11" s="70">
        <v>5.4</v>
      </c>
      <c r="AQ11" s="70">
        <v>19.5</v>
      </c>
      <c r="AR11" s="70">
        <v>3.7166666666666672</v>
      </c>
      <c r="AS11" s="70">
        <v>-0.58881372213363647</v>
      </c>
      <c r="AT11" s="70">
        <v>41</v>
      </c>
      <c r="AU11" s="70">
        <v>10.8</v>
      </c>
      <c r="AV11" s="70">
        <v>28.6</v>
      </c>
      <c r="AW11" s="70">
        <v>14</v>
      </c>
      <c r="AX11" s="70">
        <v>93.502932419999993</v>
      </c>
      <c r="AY11" s="70">
        <v>21.6</v>
      </c>
      <c r="AZ11" s="70">
        <v>96.9</v>
      </c>
      <c r="BA11" s="72"/>
      <c r="BB11" s="72">
        <v>848940</v>
      </c>
      <c r="BC11" s="72">
        <v>745611.91555300006</v>
      </c>
      <c r="BD11" s="72">
        <v>19632147</v>
      </c>
      <c r="BE11" s="70">
        <v>0.85169499999999987</v>
      </c>
      <c r="BF11" s="70">
        <v>1.55</v>
      </c>
      <c r="BG11" s="70">
        <v>2.3012790000000001</v>
      </c>
    </row>
    <row r="12" spans="1:59" s="11" customFormat="1" x14ac:dyDescent="0.25">
      <c r="A12" s="15" t="s">
        <v>338</v>
      </c>
      <c r="B12" t="s">
        <v>0</v>
      </c>
      <c r="C12" s="118" t="s">
        <v>458</v>
      </c>
      <c r="D12" s="70">
        <v>2</v>
      </c>
      <c r="E12" s="72">
        <v>811846</v>
      </c>
      <c r="F12" s="72">
        <v>188756</v>
      </c>
      <c r="G12" s="72">
        <v>7448.3719255295</v>
      </c>
      <c r="H12" s="70">
        <v>0.11</v>
      </c>
      <c r="I12" s="72">
        <v>278465.42857142858</v>
      </c>
      <c r="J12" s="70">
        <v>0.17142857142857143</v>
      </c>
      <c r="K12" s="72">
        <v>3</v>
      </c>
      <c r="L12" s="72">
        <v>162</v>
      </c>
      <c r="M12" s="70">
        <v>0.56201095188292727</v>
      </c>
      <c r="N12" s="70">
        <v>9.969966285131468E-2</v>
      </c>
      <c r="O12" s="70">
        <v>0.42299999999999999</v>
      </c>
      <c r="P12" s="70">
        <v>0.66032576560974121</v>
      </c>
      <c r="Q12" s="70">
        <v>437.43173707200003</v>
      </c>
      <c r="R12" s="72">
        <v>251602134</v>
      </c>
      <c r="S12" s="72">
        <v>1027.49</v>
      </c>
      <c r="T12" s="72">
        <v>885.39</v>
      </c>
      <c r="U12" s="70">
        <v>7.427317387375763</v>
      </c>
      <c r="V12" s="171">
        <v>186</v>
      </c>
      <c r="W12" s="171">
        <v>0.214</v>
      </c>
      <c r="X12" s="70">
        <v>0.5</v>
      </c>
      <c r="Y12" s="119">
        <v>108.9</v>
      </c>
      <c r="Z12" s="70">
        <v>107.8</v>
      </c>
      <c r="AA12" s="70">
        <v>81</v>
      </c>
      <c r="AB12" s="70">
        <v>0.4</v>
      </c>
      <c r="AC12" s="70">
        <v>0</v>
      </c>
      <c r="AD12" s="70">
        <v>26</v>
      </c>
      <c r="AE12" s="70">
        <v>96</v>
      </c>
      <c r="AF12" s="70">
        <v>114.2</v>
      </c>
      <c r="AG12" s="70">
        <v>0.61</v>
      </c>
      <c r="AH12" s="70">
        <v>0.22</v>
      </c>
      <c r="AI12" s="72">
        <v>3888.9090905855742</v>
      </c>
      <c r="AJ12" s="72">
        <v>792.1991352754236</v>
      </c>
      <c r="AK12" s="72">
        <v>0</v>
      </c>
      <c r="AL12" s="72">
        <v>53864.770000000011</v>
      </c>
      <c r="AM12" s="72">
        <v>3584</v>
      </c>
      <c r="AN12" s="72">
        <v>0</v>
      </c>
      <c r="AO12" s="72">
        <v>0</v>
      </c>
      <c r="AP12" s="70">
        <v>7.4</v>
      </c>
      <c r="AQ12" s="70">
        <v>31.1</v>
      </c>
      <c r="AR12" s="70">
        <v>3.7166666666666672</v>
      </c>
      <c r="AS12" s="70">
        <v>-0.58881372213363647</v>
      </c>
      <c r="AT12" s="70">
        <v>41</v>
      </c>
      <c r="AU12" s="70">
        <v>7.5</v>
      </c>
      <c r="AV12" s="70">
        <v>22.9</v>
      </c>
      <c r="AW12" s="70">
        <v>14</v>
      </c>
      <c r="AX12" s="70">
        <v>93.502932419999993</v>
      </c>
      <c r="AY12" s="70">
        <v>6.7</v>
      </c>
      <c r="AZ12" s="70">
        <v>83.2</v>
      </c>
      <c r="BA12" s="72"/>
      <c r="BB12" s="72">
        <v>1722513</v>
      </c>
      <c r="BC12" s="72">
        <v>1591210.16989</v>
      </c>
      <c r="BD12" s="72">
        <v>19632147</v>
      </c>
      <c r="BE12" s="70">
        <v>0.85169499999999987</v>
      </c>
      <c r="BF12" s="70">
        <v>1.55</v>
      </c>
      <c r="BG12" s="70">
        <v>2.3012790000000001</v>
      </c>
    </row>
    <row r="13" spans="1:59" s="11" customFormat="1" x14ac:dyDescent="0.25">
      <c r="A13" s="15" t="s">
        <v>339</v>
      </c>
      <c r="B13" t="s">
        <v>0</v>
      </c>
      <c r="C13" s="118" t="s">
        <v>459</v>
      </c>
      <c r="D13" s="70">
        <v>1.125</v>
      </c>
      <c r="E13" s="72">
        <v>654713</v>
      </c>
      <c r="F13" s="72">
        <v>241002</v>
      </c>
      <c r="G13" s="72">
        <v>3064.7216588166998</v>
      </c>
      <c r="H13" s="70">
        <v>0.06</v>
      </c>
      <c r="I13" s="72">
        <v>278465.42857142858</v>
      </c>
      <c r="J13" s="70">
        <v>0.17142857142857143</v>
      </c>
      <c r="K13" s="72">
        <v>0</v>
      </c>
      <c r="L13" s="72">
        <v>10</v>
      </c>
      <c r="M13" s="70">
        <v>0.56201095188292727</v>
      </c>
      <c r="N13" s="70">
        <v>9.969966285131468E-2</v>
      </c>
      <c r="O13" s="70">
        <v>0.42299999999999999</v>
      </c>
      <c r="P13" s="70">
        <v>0.44810488820075989</v>
      </c>
      <c r="Q13" s="70">
        <v>437.43173707200003</v>
      </c>
      <c r="R13" s="72">
        <v>251602134</v>
      </c>
      <c r="S13" s="72">
        <v>1027.49</v>
      </c>
      <c r="T13" s="72">
        <v>885.39</v>
      </c>
      <c r="U13" s="70">
        <v>7.427317387375763</v>
      </c>
      <c r="V13" s="171">
        <v>141</v>
      </c>
      <c r="W13" s="171">
        <v>0.122</v>
      </c>
      <c r="X13" s="70">
        <v>0.5</v>
      </c>
      <c r="Y13" s="119">
        <v>119.45</v>
      </c>
      <c r="Z13" s="70">
        <v>104.1</v>
      </c>
      <c r="AA13" s="70">
        <v>81</v>
      </c>
      <c r="AB13" s="70">
        <v>2.2000000000000002</v>
      </c>
      <c r="AC13" s="70">
        <v>0</v>
      </c>
      <c r="AD13" s="70">
        <v>4</v>
      </c>
      <c r="AE13" s="70">
        <v>96</v>
      </c>
      <c r="AF13" s="70">
        <v>114.2</v>
      </c>
      <c r="AG13" s="70">
        <v>0.61</v>
      </c>
      <c r="AH13" s="70">
        <v>0.41</v>
      </c>
      <c r="AI13" s="72">
        <v>4721.4770401024434</v>
      </c>
      <c r="AJ13" s="72">
        <v>961.79929673509469</v>
      </c>
      <c r="AK13" s="72">
        <v>0</v>
      </c>
      <c r="AL13" s="72">
        <v>14388.76</v>
      </c>
      <c r="AM13" s="72">
        <v>558</v>
      </c>
      <c r="AN13" s="72">
        <v>433</v>
      </c>
      <c r="AO13" s="72">
        <v>0</v>
      </c>
      <c r="AP13" s="70">
        <v>6</v>
      </c>
      <c r="AQ13" s="70">
        <v>11.7</v>
      </c>
      <c r="AR13" s="70">
        <v>3.7166666666666672</v>
      </c>
      <c r="AS13" s="70">
        <v>-0.58881372213363647</v>
      </c>
      <c r="AT13" s="70">
        <v>41</v>
      </c>
      <c r="AU13" s="70">
        <v>32.1</v>
      </c>
      <c r="AV13" s="70">
        <v>42.2</v>
      </c>
      <c r="AW13" s="70">
        <v>14</v>
      </c>
      <c r="AX13" s="70">
        <v>93.502932419999993</v>
      </c>
      <c r="AY13" s="70">
        <v>38.1</v>
      </c>
      <c r="AZ13" s="70">
        <v>79</v>
      </c>
      <c r="BA13" s="72"/>
      <c r="BB13" s="72">
        <v>2091282</v>
      </c>
      <c r="BC13" s="72">
        <v>1950256.97404</v>
      </c>
      <c r="BD13" s="72">
        <v>19632147</v>
      </c>
      <c r="BE13" s="70">
        <v>0.85169499999999987</v>
      </c>
      <c r="BF13" s="70">
        <v>1.55</v>
      </c>
      <c r="BG13" s="70">
        <v>2.3012790000000001</v>
      </c>
    </row>
    <row r="14" spans="1:59" s="11" customFormat="1" x14ac:dyDescent="0.25">
      <c r="A14" s="15" t="s">
        <v>346</v>
      </c>
      <c r="B14" s="15" t="s">
        <v>0</v>
      </c>
      <c r="C14" s="118" t="s">
        <v>584</v>
      </c>
      <c r="D14" s="70">
        <v>2</v>
      </c>
      <c r="E14" s="72">
        <v>417475</v>
      </c>
      <c r="F14" s="72">
        <v>368709</v>
      </c>
      <c r="G14" s="72">
        <v>2081.0297783149499</v>
      </c>
      <c r="H14" s="70">
        <v>0.17</v>
      </c>
      <c r="I14" s="72">
        <v>278465.42857142858</v>
      </c>
      <c r="J14" s="70">
        <v>0.17142857142857143</v>
      </c>
      <c r="K14" s="72">
        <v>0</v>
      </c>
      <c r="L14" s="72">
        <v>128</v>
      </c>
      <c r="M14" s="70">
        <v>0.56201095188292727</v>
      </c>
      <c r="N14" s="70">
        <v>9.969966285131468E-2</v>
      </c>
      <c r="O14" s="70">
        <v>0.42299999999999999</v>
      </c>
      <c r="P14" s="70">
        <v>0.56812852621078491</v>
      </c>
      <c r="Q14" s="70">
        <v>437.43173707200003</v>
      </c>
      <c r="R14" s="72">
        <v>251602134</v>
      </c>
      <c r="S14" s="72">
        <v>1027.49</v>
      </c>
      <c r="T14" s="72">
        <v>885.39</v>
      </c>
      <c r="U14" s="70">
        <v>7.427317387375763</v>
      </c>
      <c r="V14" s="171">
        <v>153</v>
      </c>
      <c r="W14" s="171">
        <v>0.21</v>
      </c>
      <c r="X14" s="70">
        <v>0.5</v>
      </c>
      <c r="Y14" s="119">
        <v>104.75</v>
      </c>
      <c r="Z14" s="70">
        <v>99.3</v>
      </c>
      <c r="AA14" s="70">
        <v>81</v>
      </c>
      <c r="AB14" s="70">
        <v>2.2000000000000002</v>
      </c>
      <c r="AC14" s="70">
        <v>0</v>
      </c>
      <c r="AD14" s="70">
        <v>6</v>
      </c>
      <c r="AE14" s="70">
        <v>96</v>
      </c>
      <c r="AF14" s="70">
        <v>114.2</v>
      </c>
      <c r="AG14" s="70">
        <v>0.61</v>
      </c>
      <c r="AH14" s="70">
        <v>0.42</v>
      </c>
      <c r="AI14" s="72">
        <v>3584.9172238652204</v>
      </c>
      <c r="AJ14" s="72">
        <v>730.27377565989093</v>
      </c>
      <c r="AK14" s="72">
        <v>0</v>
      </c>
      <c r="AL14" s="72">
        <v>85701.049999999988</v>
      </c>
      <c r="AM14" s="72">
        <v>10058</v>
      </c>
      <c r="AN14" s="72">
        <v>0</v>
      </c>
      <c r="AO14" s="72">
        <v>0</v>
      </c>
      <c r="AP14" s="70">
        <v>8.9</v>
      </c>
      <c r="AQ14" s="70">
        <v>19.600000000000001</v>
      </c>
      <c r="AR14" s="70">
        <v>3.7166666666666672</v>
      </c>
      <c r="AS14" s="70">
        <v>-0.58881372213363647</v>
      </c>
      <c r="AT14" s="70">
        <v>41</v>
      </c>
      <c r="AU14" s="70">
        <v>12.7</v>
      </c>
      <c r="AV14" s="70">
        <v>30.8</v>
      </c>
      <c r="AW14" s="70">
        <v>14</v>
      </c>
      <c r="AX14" s="70">
        <v>93.502932419999993</v>
      </c>
      <c r="AY14" s="70">
        <v>16.7</v>
      </c>
      <c r="AZ14" s="70">
        <v>53.8</v>
      </c>
      <c r="BA14" s="72"/>
      <c r="BB14" s="72">
        <v>1587866</v>
      </c>
      <c r="BC14" s="72">
        <v>1359549.80287</v>
      </c>
      <c r="BD14" s="72">
        <v>19632147</v>
      </c>
      <c r="BE14" s="70">
        <v>0.85169499999999987</v>
      </c>
      <c r="BF14" s="70">
        <v>1.55</v>
      </c>
      <c r="BG14" s="70">
        <v>2.3012790000000001</v>
      </c>
    </row>
    <row r="15" spans="1:59" s="11" customFormat="1" x14ac:dyDescent="0.25">
      <c r="A15" s="15" t="s">
        <v>340</v>
      </c>
      <c r="B15" t="s">
        <v>0</v>
      </c>
      <c r="C15" s="118" t="s">
        <v>460</v>
      </c>
      <c r="D15" s="70">
        <v>2</v>
      </c>
      <c r="E15" s="72">
        <v>342074</v>
      </c>
      <c r="F15" s="72">
        <v>377650</v>
      </c>
      <c r="G15" s="72">
        <v>2422.9993469328001</v>
      </c>
      <c r="H15" s="70">
        <v>0.11</v>
      </c>
      <c r="I15" s="72">
        <v>278465.42857142858</v>
      </c>
      <c r="J15" s="70">
        <v>0.17142857142857143</v>
      </c>
      <c r="K15" s="72">
        <v>0</v>
      </c>
      <c r="L15" s="72">
        <v>2</v>
      </c>
      <c r="M15" s="70">
        <v>0.56201095188292727</v>
      </c>
      <c r="N15" s="70">
        <v>9.969966285131468E-2</v>
      </c>
      <c r="O15" s="70">
        <v>0.42299999999999999</v>
      </c>
      <c r="P15" s="70">
        <v>0.52830648422241211</v>
      </c>
      <c r="Q15" s="70">
        <v>437.43173707200003</v>
      </c>
      <c r="R15" s="72">
        <v>251602134</v>
      </c>
      <c r="S15" s="72">
        <v>1027.49</v>
      </c>
      <c r="T15" s="72">
        <v>885.39</v>
      </c>
      <c r="U15" s="70">
        <v>7.427317387375763</v>
      </c>
      <c r="V15" s="171">
        <v>138</v>
      </c>
      <c r="W15" s="171">
        <v>0.16800000000000001</v>
      </c>
      <c r="X15" s="70">
        <v>0.5</v>
      </c>
      <c r="Y15" s="119">
        <v>101.1</v>
      </c>
      <c r="Z15" s="70">
        <v>96</v>
      </c>
      <c r="AA15" s="70">
        <v>81</v>
      </c>
      <c r="AB15" s="70">
        <v>0.2</v>
      </c>
      <c r="AC15" s="70">
        <v>0</v>
      </c>
      <c r="AD15" s="70">
        <v>4</v>
      </c>
      <c r="AE15" s="70">
        <v>96</v>
      </c>
      <c r="AF15" s="70">
        <v>114.2</v>
      </c>
      <c r="AG15" s="70">
        <v>0.61</v>
      </c>
      <c r="AH15" s="70">
        <v>0.28999999999999998</v>
      </c>
      <c r="AI15" s="72">
        <v>0</v>
      </c>
      <c r="AJ15" s="72">
        <v>425.17386132041491</v>
      </c>
      <c r="AK15" s="72">
        <v>0</v>
      </c>
      <c r="AL15" s="72">
        <v>22010.559999999998</v>
      </c>
      <c r="AM15" s="72">
        <v>2429</v>
      </c>
      <c r="AN15" s="72">
        <v>0</v>
      </c>
      <c r="AO15" s="72">
        <v>0</v>
      </c>
      <c r="AP15" s="70">
        <v>8.8000000000000007</v>
      </c>
      <c r="AQ15" s="70">
        <v>12.5</v>
      </c>
      <c r="AR15" s="70">
        <v>3.7166666666666672</v>
      </c>
      <c r="AS15" s="70">
        <v>-0.58881372213363647</v>
      </c>
      <c r="AT15" s="70">
        <v>41</v>
      </c>
      <c r="AU15" s="70">
        <v>7.2</v>
      </c>
      <c r="AV15" s="70">
        <v>23.7</v>
      </c>
      <c r="AW15" s="70">
        <v>14</v>
      </c>
      <c r="AX15" s="70">
        <v>93.502932419999993</v>
      </c>
      <c r="AY15" s="70">
        <v>21.1</v>
      </c>
      <c r="AZ15" s="70">
        <v>92</v>
      </c>
      <c r="BA15" s="72"/>
      <c r="BB15" s="72">
        <v>924474</v>
      </c>
      <c r="BC15" s="72">
        <v>790427.57313399995</v>
      </c>
      <c r="BD15" s="72">
        <v>19632147</v>
      </c>
      <c r="BE15" s="70">
        <v>0.85169499999999987</v>
      </c>
      <c r="BF15" s="70">
        <v>1.55</v>
      </c>
      <c r="BG15" s="70">
        <v>2.3012790000000001</v>
      </c>
    </row>
    <row r="16" spans="1:59" s="11" customFormat="1" x14ac:dyDescent="0.25">
      <c r="A16" s="15" t="s">
        <v>341</v>
      </c>
      <c r="B16" t="s">
        <v>0</v>
      </c>
      <c r="C16" s="118" t="s">
        <v>461</v>
      </c>
      <c r="D16" s="70">
        <v>2.5</v>
      </c>
      <c r="E16" s="72">
        <v>304321</v>
      </c>
      <c r="F16" s="72">
        <v>220398</v>
      </c>
      <c r="G16" s="72">
        <v>6830.6951263045003</v>
      </c>
      <c r="H16" s="70">
        <v>0.17</v>
      </c>
      <c r="I16" s="72">
        <v>278465.42857142858</v>
      </c>
      <c r="J16" s="70">
        <v>0.17142857142857143</v>
      </c>
      <c r="K16" s="72">
        <v>3</v>
      </c>
      <c r="L16" s="72">
        <v>769</v>
      </c>
      <c r="M16" s="70">
        <v>0.56201095188292727</v>
      </c>
      <c r="N16" s="70">
        <v>9.969966285131468E-2</v>
      </c>
      <c r="O16" s="70">
        <v>0.42299999999999999</v>
      </c>
      <c r="P16" s="70">
        <v>0.65508723258972168</v>
      </c>
      <c r="Q16" s="70">
        <v>437.43173707200003</v>
      </c>
      <c r="R16" s="72">
        <v>251602134</v>
      </c>
      <c r="S16" s="72">
        <v>1027.49</v>
      </c>
      <c r="T16" s="72">
        <v>885.39</v>
      </c>
      <c r="U16" s="70">
        <v>7.427317387375763</v>
      </c>
      <c r="V16" s="171">
        <v>235</v>
      </c>
      <c r="W16" s="171">
        <v>0.313</v>
      </c>
      <c r="X16" s="70">
        <v>0.5</v>
      </c>
      <c r="Y16" s="119">
        <v>107.6</v>
      </c>
      <c r="Z16" s="70">
        <v>105.3</v>
      </c>
      <c r="AA16" s="70">
        <v>81</v>
      </c>
      <c r="AB16" s="70">
        <v>0.3</v>
      </c>
      <c r="AC16" s="70">
        <v>0</v>
      </c>
      <c r="AD16" s="70">
        <v>9</v>
      </c>
      <c r="AE16" s="70">
        <v>96</v>
      </c>
      <c r="AF16" s="70">
        <v>114.2</v>
      </c>
      <c r="AG16" s="70">
        <v>0.61</v>
      </c>
      <c r="AH16" s="70">
        <v>0.2</v>
      </c>
      <c r="AI16" s="72">
        <v>3055.3545283275607</v>
      </c>
      <c r="AJ16" s="72">
        <v>1504.3979936071178</v>
      </c>
      <c r="AK16" s="72">
        <v>0</v>
      </c>
      <c r="AL16" s="72">
        <v>252670.46000000002</v>
      </c>
      <c r="AM16" s="72">
        <v>127477</v>
      </c>
      <c r="AN16" s="72">
        <v>24686</v>
      </c>
      <c r="AO16" s="72">
        <v>0</v>
      </c>
      <c r="AP16" s="70">
        <v>12.8</v>
      </c>
      <c r="AQ16" s="70">
        <v>23</v>
      </c>
      <c r="AR16" s="70">
        <v>3.7166666666666672</v>
      </c>
      <c r="AS16" s="70">
        <v>-0.58881372213363647</v>
      </c>
      <c r="AT16" s="70">
        <v>41</v>
      </c>
      <c r="AU16" s="70">
        <v>8.6</v>
      </c>
      <c r="AV16" s="70">
        <v>22</v>
      </c>
      <c r="AW16" s="70">
        <v>14</v>
      </c>
      <c r="AX16" s="70">
        <v>93.502932419999993</v>
      </c>
      <c r="AY16" s="70">
        <v>7</v>
      </c>
      <c r="AZ16" s="70">
        <v>93.5</v>
      </c>
      <c r="BA16" s="72"/>
      <c r="BB16" s="72">
        <v>1353307</v>
      </c>
      <c r="BC16" s="72">
        <v>1206328.62102</v>
      </c>
      <c r="BD16" s="72">
        <v>19632147</v>
      </c>
      <c r="BE16" s="70">
        <v>0.85169499999999987</v>
      </c>
      <c r="BF16" s="70">
        <v>1.55</v>
      </c>
      <c r="BG16" s="70">
        <v>2.3012790000000001</v>
      </c>
    </row>
    <row r="17" spans="1:59" s="11" customFormat="1" x14ac:dyDescent="0.25">
      <c r="A17" s="15" t="s">
        <v>342</v>
      </c>
      <c r="B17" t="s">
        <v>0</v>
      </c>
      <c r="C17" s="118" t="s">
        <v>462</v>
      </c>
      <c r="D17" s="70">
        <v>1.5</v>
      </c>
      <c r="E17" s="72">
        <v>82982</v>
      </c>
      <c r="F17" s="72">
        <v>44332</v>
      </c>
      <c r="G17" s="72">
        <v>485.56629410174997</v>
      </c>
      <c r="H17" s="70">
        <v>0</v>
      </c>
      <c r="I17" s="72">
        <v>278465.42857142858</v>
      </c>
      <c r="J17" s="70">
        <v>0.17142857142857143</v>
      </c>
      <c r="K17" s="72">
        <v>0</v>
      </c>
      <c r="L17" s="72">
        <v>4</v>
      </c>
      <c r="M17" s="70">
        <v>0.56201095188292727</v>
      </c>
      <c r="N17" s="70">
        <v>9.969966285131468E-2</v>
      </c>
      <c r="O17" s="70">
        <v>0.42299999999999999</v>
      </c>
      <c r="P17" s="70">
        <v>0.61761713027954102</v>
      </c>
      <c r="Q17" s="70">
        <v>437.43173707200003</v>
      </c>
      <c r="R17" s="72">
        <v>251602134</v>
      </c>
      <c r="S17" s="72">
        <v>1027.49</v>
      </c>
      <c r="T17" s="72">
        <v>885.39</v>
      </c>
      <c r="U17" s="70">
        <v>7.427317387375763</v>
      </c>
      <c r="V17" s="171">
        <v>195</v>
      </c>
      <c r="W17" s="171">
        <v>0.17800000000000002</v>
      </c>
      <c r="X17" s="70">
        <v>0.5</v>
      </c>
      <c r="Y17" s="119">
        <v>109.95</v>
      </c>
      <c r="Z17" s="70">
        <v>99.7</v>
      </c>
      <c r="AA17" s="70">
        <v>81</v>
      </c>
      <c r="AB17" s="70">
        <v>1.2</v>
      </c>
      <c r="AC17" s="70">
        <v>0</v>
      </c>
      <c r="AD17" s="70">
        <v>3</v>
      </c>
      <c r="AE17" s="70">
        <v>96</v>
      </c>
      <c r="AF17" s="70">
        <v>114.2</v>
      </c>
      <c r="AG17" s="70">
        <v>0.61</v>
      </c>
      <c r="AH17" s="70">
        <v>0.4</v>
      </c>
      <c r="AI17" s="72">
        <v>0</v>
      </c>
      <c r="AJ17" s="72">
        <v>387.41901626959088</v>
      </c>
      <c r="AK17" s="72">
        <v>0</v>
      </c>
      <c r="AL17" s="72">
        <v>16263.400000000001</v>
      </c>
      <c r="AM17" s="72">
        <v>241</v>
      </c>
      <c r="AN17" s="72">
        <v>0</v>
      </c>
      <c r="AO17" s="72">
        <v>0</v>
      </c>
      <c r="AP17" s="70">
        <v>8.1999999999999993</v>
      </c>
      <c r="AQ17" s="70">
        <v>15.2</v>
      </c>
      <c r="AR17" s="70">
        <v>3.7166666666666672</v>
      </c>
      <c r="AS17" s="70">
        <v>-0.58881372213363647</v>
      </c>
      <c r="AT17" s="70">
        <v>41</v>
      </c>
      <c r="AU17" s="70">
        <v>6.2</v>
      </c>
      <c r="AV17" s="70">
        <v>26.2</v>
      </c>
      <c r="AW17" s="70">
        <v>14</v>
      </c>
      <c r="AX17" s="70">
        <v>93.502932419999993</v>
      </c>
      <c r="AY17" s="70">
        <v>13.8</v>
      </c>
      <c r="AZ17" s="70">
        <v>70.599999999999994</v>
      </c>
      <c r="BA17" s="72"/>
      <c r="BB17" s="72">
        <v>842382</v>
      </c>
      <c r="BC17" s="72">
        <v>755528.69191099994</v>
      </c>
      <c r="BD17" s="72">
        <v>19632147</v>
      </c>
      <c r="BE17" s="70">
        <v>0.85169499999999987</v>
      </c>
      <c r="BF17" s="70">
        <v>1.55</v>
      </c>
      <c r="BG17" s="70">
        <v>2.3012790000000001</v>
      </c>
    </row>
    <row r="18" spans="1:59" s="11" customFormat="1" x14ac:dyDescent="0.25">
      <c r="A18" s="15" t="s">
        <v>343</v>
      </c>
      <c r="B18" t="s">
        <v>2</v>
      </c>
      <c r="C18" s="118" t="s">
        <v>463</v>
      </c>
      <c r="D18" s="70">
        <v>1</v>
      </c>
      <c r="E18" s="72">
        <v>753567</v>
      </c>
      <c r="F18" s="72">
        <v>31838</v>
      </c>
      <c r="G18" s="72">
        <v>6885.7922573130008</v>
      </c>
      <c r="H18" s="70">
        <v>0</v>
      </c>
      <c r="I18" s="72">
        <v>5682.8571428571431</v>
      </c>
      <c r="J18" s="70">
        <v>5.8823529411764705E-2</v>
      </c>
      <c r="K18" s="72">
        <v>0</v>
      </c>
      <c r="L18" s="72">
        <v>18</v>
      </c>
      <c r="M18" s="70">
        <v>0.94812304743470388</v>
      </c>
      <c r="N18" s="70">
        <v>0.71573167642660318</v>
      </c>
      <c r="O18" s="70">
        <v>0.55600000000000005</v>
      </c>
      <c r="P18" s="70">
        <v>0.31509754061698914</v>
      </c>
      <c r="Q18" s="70">
        <v>345.41256198242996</v>
      </c>
      <c r="R18" s="72">
        <v>611005484</v>
      </c>
      <c r="S18" s="72">
        <v>757.05</v>
      </c>
      <c r="T18" s="72">
        <v>1212.5999999999999</v>
      </c>
      <c r="U18" s="70">
        <v>3.5392622195163379</v>
      </c>
      <c r="V18" s="171">
        <v>127</v>
      </c>
      <c r="W18" s="171">
        <v>0.125</v>
      </c>
      <c r="X18" s="70">
        <v>0.8</v>
      </c>
      <c r="Y18" s="119">
        <v>64.8</v>
      </c>
      <c r="Z18" s="70">
        <v>61.1</v>
      </c>
      <c r="AA18" s="70">
        <v>266</v>
      </c>
      <c r="AB18" s="70">
        <v>4.0999999999999996</v>
      </c>
      <c r="AC18" s="70">
        <v>0</v>
      </c>
      <c r="AD18" s="70">
        <v>5</v>
      </c>
      <c r="AE18" s="70">
        <v>163</v>
      </c>
      <c r="AF18" s="70">
        <v>39.9</v>
      </c>
      <c r="AG18" s="70">
        <v>0.56899999999999995</v>
      </c>
      <c r="AH18" s="70">
        <v>0.46600000000000003</v>
      </c>
      <c r="AI18" s="72">
        <v>0</v>
      </c>
      <c r="AJ18" s="72">
        <v>0</v>
      </c>
      <c r="AK18" s="72">
        <v>0</v>
      </c>
      <c r="AL18" s="72">
        <v>0</v>
      </c>
      <c r="AM18" s="72">
        <v>0</v>
      </c>
      <c r="AN18" s="72">
        <v>63451</v>
      </c>
      <c r="AO18" s="72">
        <v>0</v>
      </c>
      <c r="AP18" s="70">
        <v>4.0999999999999996</v>
      </c>
      <c r="AQ18" s="70">
        <v>16.8</v>
      </c>
      <c r="AR18" s="70">
        <v>3.9666666666666663</v>
      </c>
      <c r="AS18" s="70">
        <v>-0.81979125738143921</v>
      </c>
      <c r="AT18" s="70">
        <v>25</v>
      </c>
      <c r="AU18" s="70">
        <v>46.3</v>
      </c>
      <c r="AV18" s="70">
        <v>51.4</v>
      </c>
      <c r="AW18" s="70">
        <v>23.2</v>
      </c>
      <c r="AX18" s="70">
        <v>83.710054580000005</v>
      </c>
      <c r="AY18" s="70">
        <v>49.5</v>
      </c>
      <c r="AZ18" s="70">
        <v>72.7</v>
      </c>
      <c r="BA18" s="72"/>
      <c r="BB18" s="72">
        <v>1239726</v>
      </c>
      <c r="BC18" s="72">
        <v>1205045.5808999999</v>
      </c>
      <c r="BD18" s="72">
        <v>24253764</v>
      </c>
      <c r="BE18" s="70">
        <v>0</v>
      </c>
      <c r="BF18" s="70">
        <v>0.72</v>
      </c>
      <c r="BG18" s="70">
        <v>4.4480113333333335</v>
      </c>
    </row>
    <row r="19" spans="1:59" s="11" customFormat="1" x14ac:dyDescent="0.25">
      <c r="A19" s="15" t="s">
        <v>333</v>
      </c>
      <c r="B19" t="s">
        <v>2</v>
      </c>
      <c r="C19" s="118" t="s">
        <v>464</v>
      </c>
      <c r="D19" s="70" t="s">
        <v>101</v>
      </c>
      <c r="E19" s="72">
        <v>401840</v>
      </c>
      <c r="F19" s="72">
        <v>617055</v>
      </c>
      <c r="G19" s="72">
        <v>5604.4248911235009</v>
      </c>
      <c r="H19" s="70">
        <v>0.06</v>
      </c>
      <c r="I19" s="72">
        <v>5682.8571428571431</v>
      </c>
      <c r="J19" s="70">
        <v>5.8823529411764705E-2</v>
      </c>
      <c r="K19" s="72">
        <v>0</v>
      </c>
      <c r="L19" s="72">
        <v>11</v>
      </c>
      <c r="M19" s="70">
        <v>0.94812304743470388</v>
      </c>
      <c r="N19" s="70">
        <v>0.71573167642660318</v>
      </c>
      <c r="O19" s="70">
        <v>0.55600000000000005</v>
      </c>
      <c r="P19" s="70">
        <v>7.8999999999999987E-2</v>
      </c>
      <c r="Q19" s="70">
        <v>345.41256198242996</v>
      </c>
      <c r="R19" s="72">
        <v>611005484</v>
      </c>
      <c r="S19" s="72">
        <v>757.05</v>
      </c>
      <c r="T19" s="72">
        <v>1212.5999999999999</v>
      </c>
      <c r="U19" s="70">
        <v>3.5392622195163379</v>
      </c>
      <c r="V19" s="171">
        <v>96</v>
      </c>
      <c r="W19" s="171" t="s">
        <v>101</v>
      </c>
      <c r="X19" s="70">
        <v>0.8</v>
      </c>
      <c r="Y19" s="119">
        <v>84.406010928961763</v>
      </c>
      <c r="Z19" s="70">
        <v>72.900546448087425</v>
      </c>
      <c r="AA19" s="70">
        <v>266</v>
      </c>
      <c r="AB19" s="70">
        <v>2.9376153562200074</v>
      </c>
      <c r="AC19" s="70">
        <v>44</v>
      </c>
      <c r="AD19" s="70">
        <v>27</v>
      </c>
      <c r="AE19" s="70">
        <v>163</v>
      </c>
      <c r="AF19" s="70">
        <v>39.9</v>
      </c>
      <c r="AG19" s="70">
        <v>0.56899999999999995</v>
      </c>
      <c r="AH19" s="70">
        <v>0.46600000000000003</v>
      </c>
      <c r="AI19" s="72">
        <v>0</v>
      </c>
      <c r="AJ19" s="72">
        <v>0</v>
      </c>
      <c r="AK19" s="72">
        <v>278.53730951706831</v>
      </c>
      <c r="AL19" s="72" t="s">
        <v>101</v>
      </c>
      <c r="AM19" s="72">
        <v>0</v>
      </c>
      <c r="AN19" s="72">
        <v>14781</v>
      </c>
      <c r="AO19" s="72">
        <v>0</v>
      </c>
      <c r="AP19" s="70" t="s">
        <v>101</v>
      </c>
      <c r="AQ19" s="70">
        <v>3.6</v>
      </c>
      <c r="AR19" s="70">
        <v>3.9666666666666663</v>
      </c>
      <c r="AS19" s="70">
        <v>-0.81979125738143921</v>
      </c>
      <c r="AT19" s="70">
        <v>25</v>
      </c>
      <c r="AU19" s="70">
        <v>81.382112436115847</v>
      </c>
      <c r="AV19" s="70">
        <v>81.8</v>
      </c>
      <c r="AW19" s="70">
        <v>23.2</v>
      </c>
      <c r="AX19" s="70">
        <v>83.710054580000005</v>
      </c>
      <c r="AY19" s="70">
        <v>47.063569749758059</v>
      </c>
      <c r="AZ19" s="70">
        <v>86.784031522189963</v>
      </c>
      <c r="BA19" s="72"/>
      <c r="BB19" s="72">
        <v>4483380</v>
      </c>
      <c r="BC19" s="72">
        <v>4545056.9010899998</v>
      </c>
      <c r="BD19" s="72">
        <v>24253764</v>
      </c>
      <c r="BE19" s="70">
        <v>0</v>
      </c>
      <c r="BF19" s="70">
        <v>0.72</v>
      </c>
      <c r="BG19" s="70">
        <v>4.4480113333333335</v>
      </c>
    </row>
    <row r="20" spans="1:59" s="11" customFormat="1" x14ac:dyDescent="0.25">
      <c r="A20" s="15" t="s">
        <v>338</v>
      </c>
      <c r="B20" t="s">
        <v>2</v>
      </c>
      <c r="C20" s="118" t="s">
        <v>466</v>
      </c>
      <c r="D20" s="70">
        <v>1.5</v>
      </c>
      <c r="E20" s="72">
        <v>496640</v>
      </c>
      <c r="F20" s="72">
        <v>308635</v>
      </c>
      <c r="G20" s="72">
        <v>6821.6525640270002</v>
      </c>
      <c r="H20" s="70">
        <v>0.03</v>
      </c>
      <c r="I20" s="72">
        <v>5682.8571428571431</v>
      </c>
      <c r="J20" s="70">
        <v>5.8823529411764705E-2</v>
      </c>
      <c r="K20" s="72">
        <v>0</v>
      </c>
      <c r="L20" s="72">
        <v>0</v>
      </c>
      <c r="M20" s="70">
        <v>0.94812304743470388</v>
      </c>
      <c r="N20" s="70">
        <v>0.71573167642660318</v>
      </c>
      <c r="O20" s="70">
        <v>0.55600000000000005</v>
      </c>
      <c r="P20" s="70">
        <v>0.30735734105110168</v>
      </c>
      <c r="Q20" s="70">
        <v>345.41256198242996</v>
      </c>
      <c r="R20" s="72">
        <v>611005484</v>
      </c>
      <c r="S20" s="72">
        <v>757.05</v>
      </c>
      <c r="T20" s="72">
        <v>1212.5999999999999</v>
      </c>
      <c r="U20" s="70">
        <v>3.5392622195163379</v>
      </c>
      <c r="V20" s="171">
        <v>127</v>
      </c>
      <c r="W20" s="171">
        <v>0.13600000000000001</v>
      </c>
      <c r="X20" s="70">
        <v>0.8</v>
      </c>
      <c r="Y20" s="119">
        <v>73.099999999999994</v>
      </c>
      <c r="Z20" s="70">
        <v>64.8</v>
      </c>
      <c r="AA20" s="70">
        <v>266</v>
      </c>
      <c r="AB20" s="70">
        <v>5.6</v>
      </c>
      <c r="AC20" s="70">
        <v>0</v>
      </c>
      <c r="AD20" s="70">
        <v>15</v>
      </c>
      <c r="AE20" s="70">
        <v>163</v>
      </c>
      <c r="AF20" s="70">
        <v>39.9</v>
      </c>
      <c r="AG20" s="70">
        <v>0.56899999999999995</v>
      </c>
      <c r="AH20" s="70">
        <v>0.46600000000000003</v>
      </c>
      <c r="AI20" s="72">
        <v>0</v>
      </c>
      <c r="AJ20" s="72">
        <v>0</v>
      </c>
      <c r="AK20" s="72">
        <v>0</v>
      </c>
      <c r="AL20" s="72">
        <v>32733.060000000005</v>
      </c>
      <c r="AM20" s="72">
        <v>0</v>
      </c>
      <c r="AN20" s="72">
        <v>180674</v>
      </c>
      <c r="AO20" s="72">
        <v>0</v>
      </c>
      <c r="AP20" s="70">
        <v>2.5</v>
      </c>
      <c r="AQ20" s="70">
        <v>10.5</v>
      </c>
      <c r="AR20" s="70">
        <v>3.9666666666666663</v>
      </c>
      <c r="AS20" s="70">
        <v>-0.81979125738143921</v>
      </c>
      <c r="AT20" s="70">
        <v>25</v>
      </c>
      <c r="AU20" s="70">
        <v>45.5</v>
      </c>
      <c r="AV20" s="70">
        <v>65.3</v>
      </c>
      <c r="AW20" s="70">
        <v>23.2</v>
      </c>
      <c r="AX20" s="70">
        <v>83.710054580000005</v>
      </c>
      <c r="AY20" s="70">
        <v>30</v>
      </c>
      <c r="AZ20" s="70">
        <v>67.900000000000006</v>
      </c>
      <c r="BA20" s="72"/>
      <c r="BB20" s="72">
        <v>1070380</v>
      </c>
      <c r="BC20" s="72">
        <v>941079.67727800005</v>
      </c>
      <c r="BD20" s="72">
        <v>24253764</v>
      </c>
      <c r="BE20" s="70">
        <v>0</v>
      </c>
      <c r="BF20" s="70">
        <v>0.72</v>
      </c>
      <c r="BG20" s="70">
        <v>4.4480113333333335</v>
      </c>
    </row>
    <row r="21" spans="1:59" s="11" customFormat="1" x14ac:dyDescent="0.25">
      <c r="A21" s="15" t="s">
        <v>344</v>
      </c>
      <c r="B21" t="s">
        <v>2</v>
      </c>
      <c r="C21" s="118" t="s">
        <v>465</v>
      </c>
      <c r="D21" s="70">
        <v>2</v>
      </c>
      <c r="E21" s="72">
        <v>2314962</v>
      </c>
      <c r="F21" s="72">
        <v>27815</v>
      </c>
      <c r="G21" s="72">
        <v>38717.038091859999</v>
      </c>
      <c r="H21" s="70">
        <v>0.11</v>
      </c>
      <c r="I21" s="72">
        <v>5682.8571428571431</v>
      </c>
      <c r="J21" s="70">
        <v>5.8823529411764705E-2</v>
      </c>
      <c r="K21" s="72">
        <v>3</v>
      </c>
      <c r="L21" s="72">
        <v>395</v>
      </c>
      <c r="M21" s="70">
        <v>0.94812304743470388</v>
      </c>
      <c r="N21" s="70">
        <v>0.71573167642660318</v>
      </c>
      <c r="O21" s="70">
        <v>0.55600000000000005</v>
      </c>
      <c r="P21" s="70">
        <v>0.47994443774223328</v>
      </c>
      <c r="Q21" s="70">
        <v>345.41256198242996</v>
      </c>
      <c r="R21" s="72">
        <v>611005484</v>
      </c>
      <c r="S21" s="72">
        <v>757.05</v>
      </c>
      <c r="T21" s="72">
        <v>1212.5999999999999</v>
      </c>
      <c r="U21" s="70">
        <v>3.5392622195163379</v>
      </c>
      <c r="V21" s="171">
        <v>154</v>
      </c>
      <c r="W21" s="171">
        <v>0.217</v>
      </c>
      <c r="X21" s="70">
        <v>0.8</v>
      </c>
      <c r="Y21" s="119">
        <v>69.349999999999994</v>
      </c>
      <c r="Z21" s="70">
        <v>53.2</v>
      </c>
      <c r="AA21" s="70">
        <v>266</v>
      </c>
      <c r="AB21" s="70">
        <v>1.1000000000000001</v>
      </c>
      <c r="AC21" s="70">
        <v>313</v>
      </c>
      <c r="AD21" s="70">
        <v>22</v>
      </c>
      <c r="AE21" s="70">
        <v>163</v>
      </c>
      <c r="AF21" s="70">
        <v>39.9</v>
      </c>
      <c r="AG21" s="70">
        <v>0.56899999999999995</v>
      </c>
      <c r="AH21" s="70">
        <v>0.46600000000000003</v>
      </c>
      <c r="AI21" s="72">
        <v>0</v>
      </c>
      <c r="AJ21" s="72">
        <v>0</v>
      </c>
      <c r="AK21" s="72">
        <v>269.16556886529656</v>
      </c>
      <c r="AL21" s="72">
        <v>316082.20999999996</v>
      </c>
      <c r="AM21" s="72">
        <v>262831</v>
      </c>
      <c r="AN21" s="72">
        <v>92926</v>
      </c>
      <c r="AO21" s="72">
        <v>10050</v>
      </c>
      <c r="AP21" s="70">
        <v>9.6999999999999993</v>
      </c>
      <c r="AQ21" s="70">
        <v>17.399999999999999</v>
      </c>
      <c r="AR21" s="70">
        <v>3.9666666666666663</v>
      </c>
      <c r="AS21" s="70">
        <v>-0.81979125738143921</v>
      </c>
      <c r="AT21" s="70">
        <v>25</v>
      </c>
      <c r="AU21" s="70">
        <v>13.8</v>
      </c>
      <c r="AV21" s="70">
        <v>26.1</v>
      </c>
      <c r="AW21" s="70">
        <v>23.2</v>
      </c>
      <c r="AX21" s="70">
        <v>83.710054580000005</v>
      </c>
      <c r="AY21" s="70">
        <v>12.2</v>
      </c>
      <c r="AZ21" s="70">
        <v>63.7</v>
      </c>
      <c r="BA21" s="72"/>
      <c r="BB21" s="72">
        <v>4332531</v>
      </c>
      <c r="BC21" s="72">
        <v>3900527.7453999999</v>
      </c>
      <c r="BD21" s="72">
        <v>24253764</v>
      </c>
      <c r="BE21" s="70">
        <v>0</v>
      </c>
      <c r="BF21" s="70">
        <v>0.72</v>
      </c>
      <c r="BG21" s="70">
        <v>4.4480113333333335</v>
      </c>
    </row>
    <row r="22" spans="1:59" s="11" customFormat="1" x14ac:dyDescent="0.25">
      <c r="A22" s="15" t="s">
        <v>345</v>
      </c>
      <c r="B22" t="s">
        <v>2</v>
      </c>
      <c r="C22" s="118" t="s">
        <v>467</v>
      </c>
      <c r="D22" s="70" t="s">
        <v>101</v>
      </c>
      <c r="E22" s="72">
        <v>179893</v>
      </c>
      <c r="F22" s="72">
        <v>332296</v>
      </c>
      <c r="G22" s="72">
        <v>20264.103294549503</v>
      </c>
      <c r="H22" s="70">
        <v>0.11</v>
      </c>
      <c r="I22" s="72">
        <v>5682.8571428571431</v>
      </c>
      <c r="J22" s="70">
        <v>5.8823529411764705E-2</v>
      </c>
      <c r="K22" s="72">
        <v>0</v>
      </c>
      <c r="L22" s="72">
        <v>2</v>
      </c>
      <c r="M22" s="70">
        <v>0.94812304743470388</v>
      </c>
      <c r="N22" s="70">
        <v>0.71573167642660318</v>
      </c>
      <c r="O22" s="70">
        <v>0.55600000000000005</v>
      </c>
      <c r="P22" s="70">
        <v>0.05</v>
      </c>
      <c r="Q22" s="70">
        <v>345.41256198242996</v>
      </c>
      <c r="R22" s="72">
        <v>611005484</v>
      </c>
      <c r="S22" s="72">
        <v>757.05</v>
      </c>
      <c r="T22" s="72">
        <v>1212.5999999999999</v>
      </c>
      <c r="U22" s="70">
        <v>3.5392622195163379</v>
      </c>
      <c r="V22" s="171">
        <v>84</v>
      </c>
      <c r="W22" s="171" t="s">
        <v>101</v>
      </c>
      <c r="X22" s="70">
        <v>0.8</v>
      </c>
      <c r="Y22" s="119">
        <v>86.80153846153847</v>
      </c>
      <c r="Z22" s="70">
        <v>81.927692307692311</v>
      </c>
      <c r="AA22" s="70">
        <v>266</v>
      </c>
      <c r="AB22" s="70">
        <v>2.4</v>
      </c>
      <c r="AC22" s="70">
        <v>28</v>
      </c>
      <c r="AD22" s="70">
        <v>4</v>
      </c>
      <c r="AE22" s="70">
        <v>163</v>
      </c>
      <c r="AF22" s="70">
        <v>39.9</v>
      </c>
      <c r="AG22" s="70">
        <v>0.56899999999999995</v>
      </c>
      <c r="AH22" s="70">
        <v>0.46600000000000003</v>
      </c>
      <c r="AI22" s="72">
        <v>0</v>
      </c>
      <c r="AJ22" s="72">
        <v>0</v>
      </c>
      <c r="AK22" s="72">
        <v>229.48516330895953</v>
      </c>
      <c r="AL22" s="72" t="s">
        <v>101</v>
      </c>
      <c r="AM22" s="72">
        <v>54159</v>
      </c>
      <c r="AN22" s="72">
        <v>8793</v>
      </c>
      <c r="AO22" s="72">
        <v>0</v>
      </c>
      <c r="AP22" s="70" t="s">
        <v>101</v>
      </c>
      <c r="AQ22" s="70">
        <v>1.8</v>
      </c>
      <c r="AR22" s="70">
        <v>3.9666666666666663</v>
      </c>
      <c r="AS22" s="70">
        <v>-0.81979125738143921</v>
      </c>
      <c r="AT22" s="70">
        <v>25</v>
      </c>
      <c r="AU22" s="70">
        <v>93.434010152284259</v>
      </c>
      <c r="AV22" s="70">
        <v>91.4</v>
      </c>
      <c r="AW22" s="70">
        <v>23.2</v>
      </c>
      <c r="AX22" s="70">
        <v>83.710054580000005</v>
      </c>
      <c r="AY22" s="70">
        <v>56.886063263388657</v>
      </c>
      <c r="AZ22" s="70">
        <v>93.263012840588786</v>
      </c>
      <c r="BA22" s="72"/>
      <c r="BB22" s="72">
        <v>3693829</v>
      </c>
      <c r="BC22" s="72">
        <v>3541317.9114899999</v>
      </c>
      <c r="BD22" s="72">
        <v>24253764</v>
      </c>
      <c r="BE22" s="70">
        <v>0</v>
      </c>
      <c r="BF22" s="70">
        <v>0.72</v>
      </c>
      <c r="BG22" s="70">
        <v>4.4480113333333335</v>
      </c>
    </row>
    <row r="23" spans="1:59" s="11" customFormat="1" x14ac:dyDescent="0.25">
      <c r="A23" s="15" t="s">
        <v>346</v>
      </c>
      <c r="B23" t="s">
        <v>2</v>
      </c>
      <c r="C23" s="118" t="s">
        <v>468</v>
      </c>
      <c r="D23" s="70">
        <v>1</v>
      </c>
      <c r="E23" s="72">
        <v>860763</v>
      </c>
      <c r="F23" s="72">
        <v>268544</v>
      </c>
      <c r="G23" s="72">
        <v>31081.898694851501</v>
      </c>
      <c r="H23" s="70">
        <v>0</v>
      </c>
      <c r="I23" s="72">
        <v>5682.8571428571431</v>
      </c>
      <c r="J23" s="70">
        <v>5.8823529411764705E-2</v>
      </c>
      <c r="K23" s="72">
        <v>0</v>
      </c>
      <c r="L23" s="72">
        <v>1</v>
      </c>
      <c r="M23" s="70">
        <v>0.94812304743470388</v>
      </c>
      <c r="N23" s="70">
        <v>0.71573167642660318</v>
      </c>
      <c r="O23" s="70">
        <v>0.55600000000000005</v>
      </c>
      <c r="P23" s="70">
        <v>0.42252841591835022</v>
      </c>
      <c r="Q23" s="70">
        <v>345.41256198242996</v>
      </c>
      <c r="R23" s="72">
        <v>611005484</v>
      </c>
      <c r="S23" s="72">
        <v>757.05</v>
      </c>
      <c r="T23" s="72">
        <v>1212.5999999999999</v>
      </c>
      <c r="U23" s="70">
        <v>3.5392622195163379</v>
      </c>
      <c r="V23" s="171">
        <v>173</v>
      </c>
      <c r="W23" s="171">
        <v>0.17399999999999999</v>
      </c>
      <c r="X23" s="70">
        <v>0.8</v>
      </c>
      <c r="Y23" s="119">
        <v>64.95</v>
      </c>
      <c r="Z23" s="70">
        <v>47.2</v>
      </c>
      <c r="AA23" s="70">
        <v>266</v>
      </c>
      <c r="AB23" s="70">
        <v>1.7</v>
      </c>
      <c r="AC23" s="70">
        <v>686</v>
      </c>
      <c r="AD23" s="70">
        <v>12</v>
      </c>
      <c r="AE23" s="70">
        <v>163</v>
      </c>
      <c r="AF23" s="70">
        <v>39.9</v>
      </c>
      <c r="AG23" s="70">
        <v>0.56899999999999995</v>
      </c>
      <c r="AH23" s="70">
        <v>0.46600000000000003</v>
      </c>
      <c r="AI23" s="72">
        <v>0</v>
      </c>
      <c r="AJ23" s="72">
        <v>0</v>
      </c>
      <c r="AK23" s="72">
        <v>164.8119583086756</v>
      </c>
      <c r="AL23" s="72">
        <v>88674.76999999999</v>
      </c>
      <c r="AM23" s="72">
        <v>0</v>
      </c>
      <c r="AN23" s="72">
        <v>22869</v>
      </c>
      <c r="AO23" s="72">
        <v>0</v>
      </c>
      <c r="AP23" s="70">
        <v>5.9</v>
      </c>
      <c r="AQ23" s="70">
        <v>11.4</v>
      </c>
      <c r="AR23" s="70">
        <v>3.9666666666666663</v>
      </c>
      <c r="AS23" s="70">
        <v>-0.81979125738143921</v>
      </c>
      <c r="AT23" s="70">
        <v>25</v>
      </c>
      <c r="AU23" s="70">
        <v>26</v>
      </c>
      <c r="AV23" s="70">
        <v>35.200000000000003</v>
      </c>
      <c r="AW23" s="70">
        <v>23.2</v>
      </c>
      <c r="AX23" s="70">
        <v>83.710054580000005</v>
      </c>
      <c r="AY23" s="70">
        <v>30</v>
      </c>
      <c r="AZ23" s="70">
        <v>56.5</v>
      </c>
      <c r="BA23" s="72"/>
      <c r="BB23" s="72">
        <v>2652839</v>
      </c>
      <c r="BC23" s="72">
        <v>2470708.4595400002</v>
      </c>
      <c r="BD23" s="72">
        <v>24253764</v>
      </c>
      <c r="BE23" s="70">
        <v>0</v>
      </c>
      <c r="BF23" s="70">
        <v>0.72</v>
      </c>
      <c r="BG23" s="70">
        <v>4.4480113333333335</v>
      </c>
    </row>
    <row r="24" spans="1:59" s="11" customFormat="1" x14ac:dyDescent="0.25">
      <c r="A24" s="15" t="s">
        <v>347</v>
      </c>
      <c r="B24" t="s">
        <v>2</v>
      </c>
      <c r="C24" s="118" t="s">
        <v>469</v>
      </c>
      <c r="D24" s="70">
        <v>2</v>
      </c>
      <c r="E24" s="72">
        <v>1451044</v>
      </c>
      <c r="F24" s="72">
        <v>53337</v>
      </c>
      <c r="G24" s="72">
        <v>1565.0767652108</v>
      </c>
      <c r="H24" s="70">
        <v>0.03</v>
      </c>
      <c r="I24" s="72">
        <v>5682.8571428571431</v>
      </c>
      <c r="J24" s="70">
        <v>5.8823529411764705E-2</v>
      </c>
      <c r="K24" s="72">
        <v>0</v>
      </c>
      <c r="L24" s="72">
        <v>836</v>
      </c>
      <c r="M24" s="70">
        <v>0.94812304743470388</v>
      </c>
      <c r="N24" s="70">
        <v>0.71573167642660318</v>
      </c>
      <c r="O24" s="70">
        <v>0.55600000000000005</v>
      </c>
      <c r="P24" s="70">
        <v>0.17292061448097229</v>
      </c>
      <c r="Q24" s="70">
        <v>345.41256198242996</v>
      </c>
      <c r="R24" s="72">
        <v>611005484</v>
      </c>
      <c r="S24" s="72">
        <v>757.05</v>
      </c>
      <c r="T24" s="72">
        <v>1212.5999999999999</v>
      </c>
      <c r="U24" s="70">
        <v>3.5392622195163379</v>
      </c>
      <c r="V24" s="171">
        <v>64</v>
      </c>
      <c r="W24" s="171" t="s">
        <v>101</v>
      </c>
      <c r="X24" s="70">
        <v>0.8</v>
      </c>
      <c r="Y24" s="119">
        <v>90.65</v>
      </c>
      <c r="Z24" s="70">
        <v>87.4</v>
      </c>
      <c r="AA24" s="70">
        <v>266</v>
      </c>
      <c r="AB24" s="70">
        <v>4</v>
      </c>
      <c r="AC24" s="70">
        <v>0</v>
      </c>
      <c r="AD24" s="70">
        <v>13</v>
      </c>
      <c r="AE24" s="70">
        <v>163</v>
      </c>
      <c r="AF24" s="70">
        <v>39.9</v>
      </c>
      <c r="AG24" s="70">
        <v>0.56899999999999995</v>
      </c>
      <c r="AH24" s="70">
        <v>0.46600000000000003</v>
      </c>
      <c r="AI24" s="72">
        <v>0</v>
      </c>
      <c r="AJ24" s="72">
        <v>0</v>
      </c>
      <c r="AK24" s="72">
        <v>0</v>
      </c>
      <c r="AL24" s="72">
        <v>276978.94999999995</v>
      </c>
      <c r="AM24" s="72">
        <v>248030</v>
      </c>
      <c r="AN24" s="72">
        <v>0</v>
      </c>
      <c r="AO24" s="72">
        <v>0</v>
      </c>
      <c r="AP24" s="70" t="s">
        <v>101</v>
      </c>
      <c r="AQ24" s="70">
        <v>2.5</v>
      </c>
      <c r="AR24" s="70">
        <v>3.9666666666666663</v>
      </c>
      <c r="AS24" s="70">
        <v>-0.81979125738143921</v>
      </c>
      <c r="AT24" s="70">
        <v>25</v>
      </c>
      <c r="AU24" s="70">
        <v>49.6</v>
      </c>
      <c r="AV24" s="70">
        <v>75.8</v>
      </c>
      <c r="AW24" s="70">
        <v>23.2</v>
      </c>
      <c r="AX24" s="70">
        <v>83.710054580000005</v>
      </c>
      <c r="AY24" s="70">
        <v>27.9</v>
      </c>
      <c r="AZ24" s="70">
        <v>71.900000000000006</v>
      </c>
      <c r="BA24" s="72"/>
      <c r="BB24" s="72">
        <v>2180309</v>
      </c>
      <c r="BC24" s="72">
        <v>2061950.0800099999</v>
      </c>
      <c r="BD24" s="72">
        <v>24253764</v>
      </c>
      <c r="BE24" s="70">
        <v>0</v>
      </c>
      <c r="BF24" s="70">
        <v>0.72</v>
      </c>
      <c r="BG24" s="70">
        <v>4.4480113333333335</v>
      </c>
    </row>
    <row r="25" spans="1:59" s="11" customFormat="1" x14ac:dyDescent="0.25">
      <c r="A25" s="15" t="s">
        <v>348</v>
      </c>
      <c r="B25" t="s">
        <v>2</v>
      </c>
      <c r="C25" s="118" t="s">
        <v>470</v>
      </c>
      <c r="D25" s="70">
        <v>1.5</v>
      </c>
      <c r="E25" s="72">
        <v>1310257</v>
      </c>
      <c r="F25" s="72">
        <v>46851</v>
      </c>
      <c r="G25" s="72">
        <v>2542.3332790880004</v>
      </c>
      <c r="H25" s="70">
        <v>0.03</v>
      </c>
      <c r="I25" s="72">
        <v>5682.8571428571431</v>
      </c>
      <c r="J25" s="70">
        <v>5.8823529411764705E-2</v>
      </c>
      <c r="K25" s="72">
        <v>0</v>
      </c>
      <c r="L25" s="72">
        <v>10</v>
      </c>
      <c r="M25" s="70">
        <v>0.94812304743470388</v>
      </c>
      <c r="N25" s="70">
        <v>0.71573167642660318</v>
      </c>
      <c r="O25" s="70">
        <v>0.55600000000000005</v>
      </c>
      <c r="P25" s="70">
        <v>0.13933564722537994</v>
      </c>
      <c r="Q25" s="70">
        <v>345.41256198242996</v>
      </c>
      <c r="R25" s="72">
        <v>611005484</v>
      </c>
      <c r="S25" s="72">
        <v>757.05</v>
      </c>
      <c r="T25" s="72">
        <v>1212.5999999999999</v>
      </c>
      <c r="U25" s="70">
        <v>3.5392622195163379</v>
      </c>
      <c r="V25" s="171">
        <v>83</v>
      </c>
      <c r="W25" s="171" t="s">
        <v>101</v>
      </c>
      <c r="X25" s="70">
        <v>0.8</v>
      </c>
      <c r="Y25" s="119">
        <v>82.95</v>
      </c>
      <c r="Z25" s="70">
        <v>68.900000000000006</v>
      </c>
      <c r="AA25" s="70">
        <v>266</v>
      </c>
      <c r="AB25" s="70">
        <v>1.6</v>
      </c>
      <c r="AC25" s="70">
        <v>2</v>
      </c>
      <c r="AD25" s="70">
        <v>12</v>
      </c>
      <c r="AE25" s="70">
        <v>163</v>
      </c>
      <c r="AF25" s="70">
        <v>39.9</v>
      </c>
      <c r="AG25" s="70">
        <v>0.56899999999999995</v>
      </c>
      <c r="AH25" s="70">
        <v>0.46600000000000003</v>
      </c>
      <c r="AI25" s="72">
        <v>0</v>
      </c>
      <c r="AJ25" s="72">
        <v>12890</v>
      </c>
      <c r="AK25" s="72">
        <v>0</v>
      </c>
      <c r="AL25" s="72">
        <v>47540.105783222141</v>
      </c>
      <c r="AM25" s="72">
        <v>32434</v>
      </c>
      <c r="AN25" s="72">
        <v>0</v>
      </c>
      <c r="AO25" s="72">
        <v>0</v>
      </c>
      <c r="AP25" s="70" t="s">
        <v>101</v>
      </c>
      <c r="AQ25" s="70">
        <v>1.6</v>
      </c>
      <c r="AR25" s="70">
        <v>3.9666666666666663</v>
      </c>
      <c r="AS25" s="70">
        <v>-0.81979125738143921</v>
      </c>
      <c r="AT25" s="70">
        <v>25</v>
      </c>
      <c r="AU25" s="70">
        <v>71.900000000000006</v>
      </c>
      <c r="AV25" s="70">
        <v>82</v>
      </c>
      <c r="AW25" s="70">
        <v>23.2</v>
      </c>
      <c r="AX25" s="70">
        <v>83.710054580000005</v>
      </c>
      <c r="AY25" s="70">
        <v>41</v>
      </c>
      <c r="AZ25" s="70">
        <v>69.099999999999994</v>
      </c>
      <c r="BA25" s="72"/>
      <c r="BB25" s="72">
        <v>2040267</v>
      </c>
      <c r="BC25" s="72">
        <v>1954202.06259</v>
      </c>
      <c r="BD25" s="72">
        <v>24253764</v>
      </c>
      <c r="BE25" s="70">
        <v>0</v>
      </c>
      <c r="BF25" s="70">
        <v>0.72</v>
      </c>
      <c r="BG25" s="70">
        <v>4.4480113333333335</v>
      </c>
    </row>
    <row r="26" spans="1:59" s="11" customFormat="1" x14ac:dyDescent="0.25">
      <c r="A26" s="15" t="s">
        <v>349</v>
      </c>
      <c r="B26" t="s">
        <v>2</v>
      </c>
      <c r="C26" s="118" t="s">
        <v>471</v>
      </c>
      <c r="D26" s="70" t="s">
        <v>101</v>
      </c>
      <c r="E26" s="72">
        <v>344951</v>
      </c>
      <c r="F26" s="72">
        <v>359267</v>
      </c>
      <c r="G26" s="72">
        <v>4835.5529102080009</v>
      </c>
      <c r="H26" s="70">
        <v>0.06</v>
      </c>
      <c r="I26" s="72">
        <v>5682.8571428571431</v>
      </c>
      <c r="J26" s="70">
        <v>5.8823529411764705E-2</v>
      </c>
      <c r="K26" s="72">
        <v>0</v>
      </c>
      <c r="L26" s="72">
        <v>0</v>
      </c>
      <c r="M26" s="70">
        <v>0.94812304743470388</v>
      </c>
      <c r="N26" s="70">
        <v>0.71573167642660318</v>
      </c>
      <c r="O26" s="70">
        <v>0.55600000000000005</v>
      </c>
      <c r="P26" s="70">
        <v>0.1278654932975769</v>
      </c>
      <c r="Q26" s="70">
        <v>345.41256198242996</v>
      </c>
      <c r="R26" s="72">
        <v>611005484</v>
      </c>
      <c r="S26" s="72">
        <v>757.05</v>
      </c>
      <c r="T26" s="72">
        <v>1212.5999999999999</v>
      </c>
      <c r="U26" s="70">
        <v>3.5392622195163379</v>
      </c>
      <c r="V26" s="171">
        <v>100</v>
      </c>
      <c r="W26" s="171" t="s">
        <v>101</v>
      </c>
      <c r="X26" s="70">
        <v>0.8</v>
      </c>
      <c r="Y26" s="119">
        <v>84</v>
      </c>
      <c r="Z26" s="70">
        <v>70.599999999999994</v>
      </c>
      <c r="AA26" s="70">
        <v>266</v>
      </c>
      <c r="AB26" s="70">
        <v>5.8</v>
      </c>
      <c r="AC26" s="70">
        <v>0</v>
      </c>
      <c r="AD26" s="70">
        <v>6</v>
      </c>
      <c r="AE26" s="70">
        <v>163</v>
      </c>
      <c r="AF26" s="70">
        <v>39.9</v>
      </c>
      <c r="AG26" s="70">
        <v>0.56899999999999995</v>
      </c>
      <c r="AH26" s="70">
        <v>0.46600000000000003</v>
      </c>
      <c r="AI26" s="72">
        <v>0</v>
      </c>
      <c r="AJ26" s="72">
        <v>0</v>
      </c>
      <c r="AK26" s="72">
        <v>0</v>
      </c>
      <c r="AL26" s="72" t="s">
        <v>101</v>
      </c>
      <c r="AM26" s="72">
        <v>0</v>
      </c>
      <c r="AN26" s="72">
        <v>0</v>
      </c>
      <c r="AO26" s="72">
        <v>0</v>
      </c>
      <c r="AP26" s="70" t="s">
        <v>101</v>
      </c>
      <c r="AQ26" s="70">
        <v>7</v>
      </c>
      <c r="AR26" s="70">
        <v>3.9666666666666663</v>
      </c>
      <c r="AS26" s="70">
        <v>-0.81979125738143921</v>
      </c>
      <c r="AT26" s="70">
        <v>25</v>
      </c>
      <c r="AU26" s="70">
        <v>69.099999999999994</v>
      </c>
      <c r="AV26" s="70">
        <v>94</v>
      </c>
      <c r="AW26" s="70">
        <v>23.2</v>
      </c>
      <c r="AX26" s="70">
        <v>83.710054580000005</v>
      </c>
      <c r="AY26" s="70">
        <v>25</v>
      </c>
      <c r="AZ26" s="70">
        <v>75.2</v>
      </c>
      <c r="BA26" s="72"/>
      <c r="BB26" s="72">
        <v>782433</v>
      </c>
      <c r="BC26" s="72">
        <v>825706.751819</v>
      </c>
      <c r="BD26" s="72">
        <v>24253764</v>
      </c>
      <c r="BE26" s="70">
        <v>0</v>
      </c>
      <c r="BF26" s="70">
        <v>0.72</v>
      </c>
      <c r="BG26" s="70">
        <v>4.4480113333333335</v>
      </c>
    </row>
    <row r="27" spans="1:59" s="11" customFormat="1" x14ac:dyDescent="0.25">
      <c r="A27" s="15" t="s">
        <v>342</v>
      </c>
      <c r="B27" t="s">
        <v>2</v>
      </c>
      <c r="C27" s="118" t="s">
        <v>472</v>
      </c>
      <c r="D27" s="70">
        <v>2.5</v>
      </c>
      <c r="E27" s="72">
        <v>259742</v>
      </c>
      <c r="F27" s="72">
        <v>902540</v>
      </c>
      <c r="G27" s="72">
        <v>6252.1310823160002</v>
      </c>
      <c r="H27" s="70">
        <v>0.06</v>
      </c>
      <c r="I27" s="72">
        <v>5682.8571428571431</v>
      </c>
      <c r="J27" s="70">
        <v>5.8823529411764705E-2</v>
      </c>
      <c r="K27" s="72">
        <v>0</v>
      </c>
      <c r="L27" s="72">
        <v>308</v>
      </c>
      <c r="M27" s="70">
        <v>0.94812304743470388</v>
      </c>
      <c r="N27" s="70">
        <v>0.71573167642660318</v>
      </c>
      <c r="O27" s="70">
        <v>0.55600000000000005</v>
      </c>
      <c r="P27" s="70">
        <v>0.13622744381427765</v>
      </c>
      <c r="Q27" s="70">
        <v>345.41256198242996</v>
      </c>
      <c r="R27" s="72">
        <v>611005484</v>
      </c>
      <c r="S27" s="72">
        <v>757.05</v>
      </c>
      <c r="T27" s="72">
        <v>1212.5999999999999</v>
      </c>
      <c r="U27" s="70">
        <v>3.5392622195163379</v>
      </c>
      <c r="V27" s="171">
        <v>78</v>
      </c>
      <c r="W27" s="171" t="s">
        <v>101</v>
      </c>
      <c r="X27" s="70">
        <v>0.8</v>
      </c>
      <c r="Y27" s="119">
        <v>77.400000000000006</v>
      </c>
      <c r="Z27" s="70">
        <v>65.3</v>
      </c>
      <c r="AA27" s="70">
        <v>266</v>
      </c>
      <c r="AB27" s="70">
        <v>3.2</v>
      </c>
      <c r="AC27" s="70">
        <v>2</v>
      </c>
      <c r="AD27" s="70">
        <v>3</v>
      </c>
      <c r="AE27" s="70">
        <v>163</v>
      </c>
      <c r="AF27" s="70">
        <v>39.9</v>
      </c>
      <c r="AG27" s="70">
        <v>0.56899999999999995</v>
      </c>
      <c r="AH27" s="70">
        <v>0.46600000000000003</v>
      </c>
      <c r="AI27" s="72">
        <v>0</v>
      </c>
      <c r="AJ27" s="72">
        <v>0</v>
      </c>
      <c r="AK27" s="72">
        <v>0</v>
      </c>
      <c r="AL27" s="72">
        <v>331519.04000000004</v>
      </c>
      <c r="AM27" s="72">
        <v>196183</v>
      </c>
      <c r="AN27" s="72">
        <v>621</v>
      </c>
      <c r="AO27" s="72">
        <v>0</v>
      </c>
      <c r="AP27" s="70" t="s">
        <v>101</v>
      </c>
      <c r="AQ27" s="70">
        <v>3.1</v>
      </c>
      <c r="AR27" s="70">
        <v>3.9666666666666663</v>
      </c>
      <c r="AS27" s="70">
        <v>-0.81979125738143921</v>
      </c>
      <c r="AT27" s="70">
        <v>25</v>
      </c>
      <c r="AU27" s="70">
        <v>57.5</v>
      </c>
      <c r="AV27" s="70">
        <v>87.9</v>
      </c>
      <c r="AW27" s="70">
        <v>23.2</v>
      </c>
      <c r="AX27" s="70">
        <v>83.710054580000005</v>
      </c>
      <c r="AY27" s="70">
        <v>37.5</v>
      </c>
      <c r="AZ27" s="70">
        <v>66.599999999999994</v>
      </c>
      <c r="BA27" s="72"/>
      <c r="BB27" s="72">
        <v>1778070</v>
      </c>
      <c r="BC27" s="72">
        <v>1620044.49608</v>
      </c>
      <c r="BD27" s="72">
        <v>24253764</v>
      </c>
      <c r="BE27" s="70">
        <v>0</v>
      </c>
      <c r="BF27" s="70">
        <v>0.72</v>
      </c>
      <c r="BG27" s="70">
        <v>4.4480113333333335</v>
      </c>
    </row>
    <row r="28" spans="1:59" s="11" customFormat="1" x14ac:dyDescent="0.25">
      <c r="A28" s="15" t="s">
        <v>350</v>
      </c>
      <c r="B28" t="s">
        <v>6</v>
      </c>
      <c r="C28" s="118" t="s">
        <v>473</v>
      </c>
      <c r="D28" s="70">
        <v>0.8</v>
      </c>
      <c r="E28" s="72">
        <v>0</v>
      </c>
      <c r="F28" s="72">
        <v>0</v>
      </c>
      <c r="G28" s="72">
        <v>0</v>
      </c>
      <c r="H28" s="70" t="s">
        <v>101</v>
      </c>
      <c r="I28" s="72">
        <v>14031.428571428571</v>
      </c>
      <c r="J28" s="70">
        <v>5.8823529411764705E-2</v>
      </c>
      <c r="K28" s="72">
        <v>3</v>
      </c>
      <c r="L28" s="72">
        <v>0</v>
      </c>
      <c r="M28" s="70">
        <v>0.11501216527856301</v>
      </c>
      <c r="N28" s="70">
        <v>4.3095005814223437E-2</v>
      </c>
      <c r="O28" s="70">
        <v>0.46</v>
      </c>
      <c r="P28" s="70">
        <v>7.3242023587226868E-2</v>
      </c>
      <c r="Q28" s="70">
        <v>244.937047274945</v>
      </c>
      <c r="R28" s="72">
        <v>5739697</v>
      </c>
      <c r="S28" s="72">
        <v>91.72</v>
      </c>
      <c r="T28" s="72">
        <v>269.62</v>
      </c>
      <c r="U28" s="70">
        <v>18.452395598734036</v>
      </c>
      <c r="V28" s="171">
        <v>55</v>
      </c>
      <c r="W28" s="171">
        <v>3.1E-2</v>
      </c>
      <c r="X28" s="70">
        <v>1.1000000000000001</v>
      </c>
      <c r="Y28" s="119">
        <v>84.4</v>
      </c>
      <c r="Z28" s="70">
        <v>81.8</v>
      </c>
      <c r="AA28" s="70">
        <v>126</v>
      </c>
      <c r="AB28" s="70">
        <v>0.2</v>
      </c>
      <c r="AC28" s="70">
        <v>0</v>
      </c>
      <c r="AD28" s="70" t="s">
        <v>101</v>
      </c>
      <c r="AE28" s="70">
        <v>114</v>
      </c>
      <c r="AF28" s="70">
        <v>29.4</v>
      </c>
      <c r="AG28" s="70">
        <v>0.623</v>
      </c>
      <c r="AH28" s="70">
        <v>0.35899999999999999</v>
      </c>
      <c r="AI28" s="72">
        <v>0</v>
      </c>
      <c r="AJ28" s="72">
        <v>0</v>
      </c>
      <c r="AK28" s="72">
        <v>0</v>
      </c>
      <c r="AL28" s="72">
        <v>576.9</v>
      </c>
      <c r="AM28" s="72">
        <v>0</v>
      </c>
      <c r="AN28" s="72">
        <v>0</v>
      </c>
      <c r="AO28" s="72">
        <v>0</v>
      </c>
      <c r="AP28" s="70" t="s">
        <v>101</v>
      </c>
      <c r="AQ28" s="70">
        <v>17.3</v>
      </c>
      <c r="AR28" s="70">
        <v>3.8166666666666673</v>
      </c>
      <c r="AS28" s="70">
        <v>-0.64785939455032349</v>
      </c>
      <c r="AT28" s="70">
        <v>37</v>
      </c>
      <c r="AU28" s="70">
        <v>84.4</v>
      </c>
      <c r="AV28" s="70">
        <v>69.8</v>
      </c>
      <c r="AW28" s="70">
        <v>18.5</v>
      </c>
      <c r="AX28" s="70">
        <v>141.199904</v>
      </c>
      <c r="AY28" s="70">
        <v>52.6</v>
      </c>
      <c r="AZ28" s="70">
        <v>99</v>
      </c>
      <c r="BA28" s="72"/>
      <c r="BB28" s="72">
        <v>24815</v>
      </c>
      <c r="BC28" s="72">
        <v>8072.2129821799999</v>
      </c>
      <c r="BD28" s="72">
        <v>1987257</v>
      </c>
      <c r="BE28" s="70">
        <v>6.4029999999999998E-3</v>
      </c>
      <c r="BF28" s="70">
        <v>0.66</v>
      </c>
      <c r="BG28" s="70">
        <v>2.3313333333333335E-2</v>
      </c>
    </row>
    <row r="29" spans="1:59" s="11" customFormat="1" x14ac:dyDescent="0.25">
      <c r="A29" s="15" t="s">
        <v>730</v>
      </c>
      <c r="B29" t="s">
        <v>6</v>
      </c>
      <c r="C29" s="118" t="s">
        <v>477</v>
      </c>
      <c r="D29" s="70">
        <v>2</v>
      </c>
      <c r="E29" s="72">
        <v>20497</v>
      </c>
      <c r="F29" s="72">
        <v>143910</v>
      </c>
      <c r="G29" s="72">
        <v>3515.2526658696002</v>
      </c>
      <c r="H29" s="70">
        <v>0.06</v>
      </c>
      <c r="I29" s="72">
        <v>14031.428571428571</v>
      </c>
      <c r="J29" s="70">
        <v>5.8823529411764705E-2</v>
      </c>
      <c r="K29" s="72">
        <v>3</v>
      </c>
      <c r="L29" s="72">
        <v>0</v>
      </c>
      <c r="M29" s="70">
        <v>0.11501216527856301</v>
      </c>
      <c r="N29" s="70">
        <v>4.3095005814223437E-2</v>
      </c>
      <c r="O29" s="70">
        <v>0.46</v>
      </c>
      <c r="P29" s="70">
        <v>0.46146529912948608</v>
      </c>
      <c r="Q29" s="70">
        <v>244.937047274945</v>
      </c>
      <c r="R29" s="72">
        <v>5739697</v>
      </c>
      <c r="S29" s="72">
        <v>91.72</v>
      </c>
      <c r="T29" s="72">
        <v>269.62</v>
      </c>
      <c r="U29" s="70">
        <v>18.452395598734036</v>
      </c>
      <c r="V29" s="171">
        <v>92</v>
      </c>
      <c r="W29" s="171">
        <v>0.105</v>
      </c>
      <c r="X29" s="70">
        <v>1.1000000000000001</v>
      </c>
      <c r="Y29" s="119">
        <v>98.05</v>
      </c>
      <c r="Z29" s="70">
        <v>95.1</v>
      </c>
      <c r="AA29" s="70">
        <v>126</v>
      </c>
      <c r="AB29" s="70">
        <v>1.6</v>
      </c>
      <c r="AC29" s="70">
        <v>0</v>
      </c>
      <c r="AD29" s="70" t="s">
        <v>101</v>
      </c>
      <c r="AE29" s="70">
        <v>114</v>
      </c>
      <c r="AF29" s="70">
        <v>29.4</v>
      </c>
      <c r="AG29" s="70">
        <v>0.623</v>
      </c>
      <c r="AH29" s="70">
        <v>0.35899999999999999</v>
      </c>
      <c r="AI29" s="72">
        <v>0</v>
      </c>
      <c r="AJ29" s="72">
        <v>0</v>
      </c>
      <c r="AK29" s="72">
        <v>0</v>
      </c>
      <c r="AL29" s="72">
        <v>19264.350000000002</v>
      </c>
      <c r="AM29" s="72">
        <v>0</v>
      </c>
      <c r="AN29" s="72">
        <v>0</v>
      </c>
      <c r="AO29" s="72">
        <v>0</v>
      </c>
      <c r="AP29" s="70">
        <v>7.5</v>
      </c>
      <c r="AQ29" s="70">
        <v>11.5</v>
      </c>
      <c r="AR29" s="70">
        <v>3.8166666666666673</v>
      </c>
      <c r="AS29" s="70">
        <v>-0.64785939455032349</v>
      </c>
      <c r="AT29" s="70">
        <v>37</v>
      </c>
      <c r="AU29" s="70">
        <v>20.3</v>
      </c>
      <c r="AV29" s="70">
        <v>32.9</v>
      </c>
      <c r="AW29" s="70">
        <v>18.5</v>
      </c>
      <c r="AX29" s="70">
        <v>141.199904</v>
      </c>
      <c r="AY29" s="70">
        <v>39.6</v>
      </c>
      <c r="AZ29" s="70">
        <v>92.7</v>
      </c>
      <c r="BA29" s="72"/>
      <c r="BB29" s="72">
        <v>225423</v>
      </c>
      <c r="BC29" s="72">
        <v>250832.37276299999</v>
      </c>
      <c r="BD29" s="72">
        <v>1987257</v>
      </c>
      <c r="BE29" s="70">
        <v>6.4029999999999998E-3</v>
      </c>
      <c r="BF29" s="70">
        <v>0.66</v>
      </c>
      <c r="BG29" s="70">
        <v>2.3313333333333335E-2</v>
      </c>
    </row>
    <row r="30" spans="1:59" s="11" customFormat="1" x14ac:dyDescent="0.25">
      <c r="A30" s="15" t="s">
        <v>731</v>
      </c>
      <c r="B30" s="15" t="s">
        <v>6</v>
      </c>
      <c r="C30" s="118" t="s">
        <v>478</v>
      </c>
      <c r="D30" s="70">
        <v>2</v>
      </c>
      <c r="E30" s="72">
        <v>371452</v>
      </c>
      <c r="F30" s="72">
        <v>71706</v>
      </c>
      <c r="G30" s="72">
        <v>46.119637525885004</v>
      </c>
      <c r="H30" s="70">
        <v>0.09</v>
      </c>
      <c r="I30" s="72">
        <v>14031.428571428571</v>
      </c>
      <c r="J30" s="70">
        <v>5.8823529411764705E-2</v>
      </c>
      <c r="K30" s="72">
        <v>0</v>
      </c>
      <c r="L30" s="72">
        <v>1</v>
      </c>
      <c r="M30" s="70">
        <v>0.11501216527856301</v>
      </c>
      <c r="N30" s="70">
        <v>4.3095005814223437E-2</v>
      </c>
      <c r="O30" s="70">
        <v>0.46</v>
      </c>
      <c r="P30" s="70">
        <v>0.20434743165969849</v>
      </c>
      <c r="Q30" s="70">
        <v>244.937047274945</v>
      </c>
      <c r="R30" s="72">
        <v>5739697</v>
      </c>
      <c r="S30" s="72">
        <v>91.72</v>
      </c>
      <c r="T30" s="72">
        <v>269.62</v>
      </c>
      <c r="U30" s="70">
        <v>18.452395598734036</v>
      </c>
      <c r="V30" s="171">
        <v>61</v>
      </c>
      <c r="W30" s="171">
        <v>6.7000000000000004E-2</v>
      </c>
      <c r="X30" s="70">
        <v>1.1000000000000001</v>
      </c>
      <c r="Y30" s="119">
        <v>92.25</v>
      </c>
      <c r="Z30" s="70">
        <v>82.9</v>
      </c>
      <c r="AA30" s="70">
        <v>126</v>
      </c>
      <c r="AB30" s="70">
        <v>1.9</v>
      </c>
      <c r="AC30" s="70">
        <v>0</v>
      </c>
      <c r="AD30" s="70" t="s">
        <v>101</v>
      </c>
      <c r="AE30" s="70">
        <v>114</v>
      </c>
      <c r="AF30" s="70">
        <v>29.4</v>
      </c>
      <c r="AG30" s="70">
        <v>0.623</v>
      </c>
      <c r="AH30" s="70">
        <v>0.35899999999999999</v>
      </c>
      <c r="AI30" s="72">
        <v>0</v>
      </c>
      <c r="AJ30" s="72">
        <v>0</v>
      </c>
      <c r="AK30" s="72">
        <v>0</v>
      </c>
      <c r="AL30" s="72">
        <v>28147.14</v>
      </c>
      <c r="AM30" s="72">
        <v>0</v>
      </c>
      <c r="AN30" s="72">
        <v>4038</v>
      </c>
      <c r="AO30" s="72">
        <v>0</v>
      </c>
      <c r="AP30" s="70">
        <v>3.6</v>
      </c>
      <c r="AQ30" s="70">
        <v>13.8</v>
      </c>
      <c r="AR30" s="70">
        <v>3.8166666666666673</v>
      </c>
      <c r="AS30" s="70">
        <v>-0.64785939455032349</v>
      </c>
      <c r="AT30" s="70">
        <v>37</v>
      </c>
      <c r="AU30" s="70">
        <v>45.9</v>
      </c>
      <c r="AV30" s="70">
        <v>61.1</v>
      </c>
      <c r="AW30" s="70">
        <v>18.5</v>
      </c>
      <c r="AX30" s="70">
        <v>141.199904</v>
      </c>
      <c r="AY30" s="70">
        <v>40.799999999999997</v>
      </c>
      <c r="AZ30" s="70">
        <v>86.5</v>
      </c>
      <c r="BA30" s="72"/>
      <c r="BB30" s="72">
        <v>736750</v>
      </c>
      <c r="BC30" s="72">
        <v>783780.18807899999</v>
      </c>
      <c r="BD30" s="72">
        <v>1987257</v>
      </c>
      <c r="BE30" s="70">
        <v>6.4029999999999998E-3</v>
      </c>
      <c r="BF30" s="70">
        <v>0.66</v>
      </c>
      <c r="BG30" s="70">
        <v>2.3313333333333335E-2</v>
      </c>
    </row>
    <row r="31" spans="1:59" s="11" customFormat="1" x14ac:dyDescent="0.25">
      <c r="A31" s="15" t="s">
        <v>732</v>
      </c>
      <c r="B31" t="s">
        <v>6</v>
      </c>
      <c r="C31" s="118" t="s">
        <v>475</v>
      </c>
      <c r="D31" s="70">
        <v>2.2857142857142856</v>
      </c>
      <c r="E31" s="72">
        <v>19118</v>
      </c>
      <c r="F31" s="72">
        <v>0</v>
      </c>
      <c r="G31" s="72">
        <v>592.27375577419991</v>
      </c>
      <c r="H31" s="70">
        <v>0.06</v>
      </c>
      <c r="I31" s="72">
        <v>14031.428571428571</v>
      </c>
      <c r="J31" s="70">
        <v>5.8823529411764705E-2</v>
      </c>
      <c r="K31" s="72">
        <v>0</v>
      </c>
      <c r="L31" s="72">
        <v>0</v>
      </c>
      <c r="M31" s="70">
        <v>0.11501216527856301</v>
      </c>
      <c r="N31" s="70">
        <v>4.3095005814223437E-2</v>
      </c>
      <c r="O31" s="70">
        <v>0.46</v>
      </c>
      <c r="P31" s="70">
        <v>0.42846998572349548</v>
      </c>
      <c r="Q31" s="70">
        <v>244.937047274945</v>
      </c>
      <c r="R31" s="72">
        <v>5739697</v>
      </c>
      <c r="S31" s="72">
        <v>91.72</v>
      </c>
      <c r="T31" s="72">
        <v>269.62</v>
      </c>
      <c r="U31" s="70">
        <v>18.452395598734036</v>
      </c>
      <c r="V31" s="171">
        <v>38</v>
      </c>
      <c r="W31" s="171">
        <v>0.20199999999999999</v>
      </c>
      <c r="X31" s="70">
        <v>1.1000000000000001</v>
      </c>
      <c r="Y31" s="119">
        <v>90.8</v>
      </c>
      <c r="Z31" s="70">
        <v>86.8</v>
      </c>
      <c r="AA31" s="70">
        <v>126</v>
      </c>
      <c r="AB31" s="70">
        <v>1.37</v>
      </c>
      <c r="AC31" s="70">
        <v>0</v>
      </c>
      <c r="AD31" s="70" t="s">
        <v>101</v>
      </c>
      <c r="AE31" s="70">
        <v>114</v>
      </c>
      <c r="AF31" s="70">
        <v>29.4</v>
      </c>
      <c r="AG31" s="70">
        <v>0.623</v>
      </c>
      <c r="AH31" s="70">
        <v>0.35899999999999999</v>
      </c>
      <c r="AI31" s="72">
        <v>0</v>
      </c>
      <c r="AJ31" s="72">
        <v>0</v>
      </c>
      <c r="AK31" s="72">
        <v>0</v>
      </c>
      <c r="AL31" s="72">
        <v>16397.16</v>
      </c>
      <c r="AM31" s="72">
        <v>0</v>
      </c>
      <c r="AN31" s="72">
        <v>0</v>
      </c>
      <c r="AO31" s="72">
        <v>0</v>
      </c>
      <c r="AP31" s="70">
        <v>8.3000000000000007</v>
      </c>
      <c r="AQ31" s="70">
        <v>18.3</v>
      </c>
      <c r="AR31" s="70">
        <v>3.8166666666666673</v>
      </c>
      <c r="AS31" s="70">
        <v>-0.64785939455032349</v>
      </c>
      <c r="AT31" s="70">
        <v>37</v>
      </c>
      <c r="AU31" s="70">
        <v>13.3</v>
      </c>
      <c r="AV31" s="70">
        <v>38.5</v>
      </c>
      <c r="AW31" s="70">
        <v>18.5</v>
      </c>
      <c r="AX31" s="70">
        <v>141.199904</v>
      </c>
      <c r="AY31" s="70">
        <v>44.4</v>
      </c>
      <c r="AZ31" s="70">
        <v>79.099999999999994</v>
      </c>
      <c r="BA31" s="72"/>
      <c r="BB31" s="72">
        <v>132462.71257156509</v>
      </c>
      <c r="BC31" s="72">
        <v>115341.036681</v>
      </c>
      <c r="BD31" s="72">
        <v>1987257</v>
      </c>
      <c r="BE31" s="70">
        <v>6.4029999999999998E-3</v>
      </c>
      <c r="BF31" s="70">
        <v>0.66</v>
      </c>
      <c r="BG31" s="70">
        <v>2.3313333333333335E-2</v>
      </c>
    </row>
    <row r="32" spans="1:59" s="11" customFormat="1" x14ac:dyDescent="0.25">
      <c r="A32" s="15" t="s">
        <v>734</v>
      </c>
      <c r="B32" s="15" t="s">
        <v>6</v>
      </c>
      <c r="C32" s="193" t="s">
        <v>737</v>
      </c>
      <c r="D32" s="70">
        <v>0.8</v>
      </c>
      <c r="E32" s="72">
        <v>73041</v>
      </c>
      <c r="F32" s="72">
        <v>0</v>
      </c>
      <c r="G32" s="72">
        <v>0</v>
      </c>
      <c r="H32" s="70">
        <v>0.09</v>
      </c>
      <c r="I32" s="72">
        <v>14031.428571428571</v>
      </c>
      <c r="J32" s="70">
        <v>5.8823529411764705E-2</v>
      </c>
      <c r="K32" s="72">
        <v>0</v>
      </c>
      <c r="L32" s="72">
        <v>0</v>
      </c>
      <c r="M32" s="70">
        <v>0.11501216527856301</v>
      </c>
      <c r="N32" s="70">
        <v>4.3095005814223437E-2</v>
      </c>
      <c r="O32" s="70">
        <v>0.46</v>
      </c>
      <c r="P32" s="70">
        <v>0.13072311878204346</v>
      </c>
      <c r="Q32" s="70">
        <v>244.937047274945</v>
      </c>
      <c r="R32" s="72">
        <v>5739697</v>
      </c>
      <c r="S32" s="72">
        <v>91.72</v>
      </c>
      <c r="T32" s="72">
        <v>269.62</v>
      </c>
      <c r="U32" s="70">
        <v>18.452395598734036</v>
      </c>
      <c r="V32" s="171">
        <v>52</v>
      </c>
      <c r="W32" s="171">
        <v>6.5000000000000002E-2</v>
      </c>
      <c r="X32" s="70">
        <v>1.1000000000000001</v>
      </c>
      <c r="Y32" s="119">
        <v>88.7</v>
      </c>
      <c r="Z32" s="70">
        <v>84.3</v>
      </c>
      <c r="AA32" s="70">
        <v>126</v>
      </c>
      <c r="AB32" s="70">
        <v>2</v>
      </c>
      <c r="AC32" s="70">
        <v>0</v>
      </c>
      <c r="AD32" s="70" t="s">
        <v>101</v>
      </c>
      <c r="AE32" s="70">
        <v>114</v>
      </c>
      <c r="AF32" s="70">
        <v>29.4</v>
      </c>
      <c r="AG32" s="70">
        <v>0.623</v>
      </c>
      <c r="AH32" s="70">
        <v>0.35899999999999999</v>
      </c>
      <c r="AI32" s="72">
        <v>0</v>
      </c>
      <c r="AJ32" s="72">
        <v>0</v>
      </c>
      <c r="AK32" s="72">
        <v>0</v>
      </c>
      <c r="AL32" s="72">
        <v>4139.24</v>
      </c>
      <c r="AM32" s="72">
        <v>0</v>
      </c>
      <c r="AN32" s="72">
        <v>0</v>
      </c>
      <c r="AO32" s="72">
        <v>0</v>
      </c>
      <c r="AP32" s="70">
        <v>5.7</v>
      </c>
      <c r="AQ32" s="70">
        <v>15.6</v>
      </c>
      <c r="AR32" s="70">
        <v>3.8166666666666673</v>
      </c>
      <c r="AS32" s="70">
        <v>-0.64785939455032349</v>
      </c>
      <c r="AT32" s="70">
        <v>37</v>
      </c>
      <c r="AU32" s="70">
        <v>76.599999999999994</v>
      </c>
      <c r="AV32" s="70">
        <v>69.400000000000006</v>
      </c>
      <c r="AW32" s="70">
        <v>18.5</v>
      </c>
      <c r="AX32" s="70">
        <v>141.199904</v>
      </c>
      <c r="AY32" s="70">
        <v>51.7</v>
      </c>
      <c r="AZ32" s="70">
        <v>98.3</v>
      </c>
      <c r="BA32" s="72"/>
      <c r="BB32" s="72">
        <v>491501</v>
      </c>
      <c r="BC32" s="72">
        <v>371311.69845000003</v>
      </c>
      <c r="BD32" s="72">
        <v>1987257</v>
      </c>
      <c r="BE32" s="70">
        <v>6.4029999999999998E-3</v>
      </c>
      <c r="BF32" s="70">
        <v>0.66</v>
      </c>
      <c r="BG32" s="70">
        <v>2.3313333333333335E-2</v>
      </c>
    </row>
    <row r="33" spans="1:59" s="11" customFormat="1" x14ac:dyDescent="0.25">
      <c r="A33" s="15" t="s">
        <v>735</v>
      </c>
      <c r="B33" t="s">
        <v>6</v>
      </c>
      <c r="C33" s="118" t="s">
        <v>476</v>
      </c>
      <c r="D33" s="70">
        <v>2</v>
      </c>
      <c r="E33" s="72">
        <v>15710</v>
      </c>
      <c r="F33" s="72">
        <v>66599</v>
      </c>
      <c r="G33" s="72">
        <v>228.93545076098999</v>
      </c>
      <c r="H33" s="70">
        <v>0.06</v>
      </c>
      <c r="I33" s="72">
        <v>14031.428571428571</v>
      </c>
      <c r="J33" s="70">
        <v>5.8823529411764705E-2</v>
      </c>
      <c r="K33" s="72">
        <v>0</v>
      </c>
      <c r="L33" s="72">
        <v>0</v>
      </c>
      <c r="M33" s="70">
        <v>0.11501216527856301</v>
      </c>
      <c r="N33" s="70">
        <v>4.3095005814223437E-2</v>
      </c>
      <c r="O33" s="70">
        <v>0.46</v>
      </c>
      <c r="P33" s="70">
        <v>0.36173567175865173</v>
      </c>
      <c r="Q33" s="70">
        <v>244.937047274945</v>
      </c>
      <c r="R33" s="72">
        <v>5739697</v>
      </c>
      <c r="S33" s="72">
        <v>91.72</v>
      </c>
      <c r="T33" s="72">
        <v>269.62</v>
      </c>
      <c r="U33" s="70">
        <v>18.452395598734036</v>
      </c>
      <c r="V33" s="171">
        <v>52</v>
      </c>
      <c r="W33" s="171">
        <v>0.13699999999999998</v>
      </c>
      <c r="X33" s="70">
        <v>1.1000000000000001</v>
      </c>
      <c r="Y33" s="119">
        <v>93.4</v>
      </c>
      <c r="Z33" s="70">
        <v>93.3</v>
      </c>
      <c r="AA33" s="70">
        <v>126</v>
      </c>
      <c r="AB33" s="70">
        <v>0.5</v>
      </c>
      <c r="AC33" s="70">
        <v>0</v>
      </c>
      <c r="AD33" s="70" t="s">
        <v>101</v>
      </c>
      <c r="AE33" s="70">
        <v>114</v>
      </c>
      <c r="AF33" s="70">
        <v>29.4</v>
      </c>
      <c r="AG33" s="70">
        <v>0.623</v>
      </c>
      <c r="AH33" s="70">
        <v>0.35899999999999999</v>
      </c>
      <c r="AI33" s="72">
        <v>0</v>
      </c>
      <c r="AJ33" s="72">
        <v>0</v>
      </c>
      <c r="AK33" s="72">
        <v>0</v>
      </c>
      <c r="AL33" s="72">
        <v>2525.44</v>
      </c>
      <c r="AM33" s="72">
        <v>0</v>
      </c>
      <c r="AN33" s="72">
        <v>0</v>
      </c>
      <c r="AO33" s="72">
        <v>0</v>
      </c>
      <c r="AP33" s="70">
        <v>9.1</v>
      </c>
      <c r="AQ33" s="70">
        <v>20.2</v>
      </c>
      <c r="AR33" s="70">
        <v>3.8166666666666673</v>
      </c>
      <c r="AS33" s="70">
        <v>-0.64785939455032349</v>
      </c>
      <c r="AT33" s="70">
        <v>37</v>
      </c>
      <c r="AU33" s="70">
        <v>23.4</v>
      </c>
      <c r="AV33" s="70">
        <v>46.9</v>
      </c>
      <c r="AW33" s="70">
        <v>18.5</v>
      </c>
      <c r="AX33" s="70">
        <v>141.199904</v>
      </c>
      <c r="AY33" s="70">
        <v>36.299999999999997</v>
      </c>
      <c r="AZ33" s="70">
        <v>87.3</v>
      </c>
      <c r="BA33" s="72"/>
      <c r="BB33" s="72">
        <v>191218</v>
      </c>
      <c r="BC33" s="72">
        <v>233420.115189</v>
      </c>
      <c r="BD33" s="72">
        <v>1987257</v>
      </c>
      <c r="BE33" s="70">
        <v>6.4029999999999998E-3</v>
      </c>
      <c r="BF33" s="70">
        <v>0.66</v>
      </c>
      <c r="BG33" s="70">
        <v>2.3313333333333335E-2</v>
      </c>
    </row>
    <row r="34" spans="1:59" s="11" customFormat="1" x14ac:dyDescent="0.25">
      <c r="A34" s="15" t="s">
        <v>736</v>
      </c>
      <c r="B34" s="15" t="s">
        <v>6</v>
      </c>
      <c r="C34" s="193" t="s">
        <v>738</v>
      </c>
      <c r="D34" s="70">
        <v>2.2857142857142856</v>
      </c>
      <c r="E34" s="72">
        <v>20158</v>
      </c>
      <c r="F34" s="72">
        <v>21464</v>
      </c>
      <c r="G34" s="72">
        <v>1790.9664998405999</v>
      </c>
      <c r="H34" s="70">
        <v>0.06</v>
      </c>
      <c r="I34" s="72">
        <v>14031.428571428571</v>
      </c>
      <c r="J34" s="70">
        <v>5.8823529411764705E-2</v>
      </c>
      <c r="K34" s="72">
        <v>0</v>
      </c>
      <c r="L34" s="72">
        <v>0</v>
      </c>
      <c r="M34" s="70">
        <v>0.11501216527856301</v>
      </c>
      <c r="N34" s="70">
        <v>4.3095005814223437E-2</v>
      </c>
      <c r="O34" s="70">
        <v>0.46</v>
      </c>
      <c r="P34" s="70">
        <v>0.5245894193649292</v>
      </c>
      <c r="Q34" s="70">
        <v>244.937047274945</v>
      </c>
      <c r="R34" s="72">
        <v>5739697</v>
      </c>
      <c r="S34" s="72">
        <v>91.72</v>
      </c>
      <c r="T34" s="72">
        <v>269.62</v>
      </c>
      <c r="U34" s="70">
        <v>18.452395598734036</v>
      </c>
      <c r="V34" s="171">
        <v>70</v>
      </c>
      <c r="W34" s="171">
        <v>0.24199999999999999</v>
      </c>
      <c r="X34" s="70">
        <v>1.1000000000000001</v>
      </c>
      <c r="Y34" s="119">
        <v>94</v>
      </c>
      <c r="Z34" s="70">
        <v>94.5</v>
      </c>
      <c r="AA34" s="70">
        <v>126</v>
      </c>
      <c r="AB34" s="70">
        <v>1.76</v>
      </c>
      <c r="AC34" s="70">
        <v>0</v>
      </c>
      <c r="AD34" s="70" t="s">
        <v>101</v>
      </c>
      <c r="AE34" s="70">
        <v>114</v>
      </c>
      <c r="AF34" s="70">
        <v>29.4</v>
      </c>
      <c r="AG34" s="70">
        <v>0.623</v>
      </c>
      <c r="AH34" s="70">
        <v>0.35899999999999999</v>
      </c>
      <c r="AI34" s="72">
        <v>0</v>
      </c>
      <c r="AJ34" s="72">
        <v>0</v>
      </c>
      <c r="AK34" s="72">
        <v>0</v>
      </c>
      <c r="AL34" s="72">
        <v>11939.73</v>
      </c>
      <c r="AM34" s="72">
        <v>0</v>
      </c>
      <c r="AN34" s="72">
        <v>0</v>
      </c>
      <c r="AO34" s="72">
        <v>0</v>
      </c>
      <c r="AP34" s="70">
        <v>9.8000000000000007</v>
      </c>
      <c r="AQ34" s="70">
        <v>24.5</v>
      </c>
      <c r="AR34" s="70">
        <v>3.8166666666666673</v>
      </c>
      <c r="AS34" s="70">
        <v>-0.64785939455032349</v>
      </c>
      <c r="AT34" s="70">
        <v>37</v>
      </c>
      <c r="AU34" s="70">
        <v>9.8000000000000007</v>
      </c>
      <c r="AV34" s="70">
        <v>31.9</v>
      </c>
      <c r="AW34" s="70">
        <v>18.5</v>
      </c>
      <c r="AX34" s="70">
        <v>141.199904</v>
      </c>
      <c r="AY34" s="70">
        <v>16</v>
      </c>
      <c r="AZ34" s="70">
        <v>82.9</v>
      </c>
      <c r="BA34" s="72"/>
      <c r="BB34" s="72">
        <v>103444.28742843491</v>
      </c>
      <c r="BC34" s="72">
        <v>115035.363683</v>
      </c>
      <c r="BD34" s="72">
        <v>1987257</v>
      </c>
      <c r="BE34" s="70">
        <v>6.4029999999999998E-3</v>
      </c>
      <c r="BF34" s="70">
        <v>0.66</v>
      </c>
      <c r="BG34" s="70">
        <v>2.3313333333333335E-2</v>
      </c>
    </row>
    <row r="35" spans="1:59" s="11" customFormat="1" x14ac:dyDescent="0.25">
      <c r="A35" s="15" t="s">
        <v>733</v>
      </c>
      <c r="B35" t="s">
        <v>6</v>
      </c>
      <c r="C35" s="118" t="s">
        <v>474</v>
      </c>
      <c r="D35" s="70">
        <v>2</v>
      </c>
      <c r="E35" s="72">
        <v>30340</v>
      </c>
      <c r="F35" s="72">
        <v>19372</v>
      </c>
      <c r="G35" s="72">
        <v>459.90772980460002</v>
      </c>
      <c r="H35" s="70">
        <v>0.03</v>
      </c>
      <c r="I35" s="72">
        <v>14031.428571428571</v>
      </c>
      <c r="J35" s="70">
        <v>5.8823529411764705E-2</v>
      </c>
      <c r="K35" s="72">
        <v>0</v>
      </c>
      <c r="L35" s="72">
        <v>0</v>
      </c>
      <c r="M35" s="70">
        <v>0.11501216527856301</v>
      </c>
      <c r="N35" s="70">
        <v>4.3095005814223437E-2</v>
      </c>
      <c r="O35" s="70">
        <v>0.46</v>
      </c>
      <c r="P35" s="70">
        <v>0.32255476713180542</v>
      </c>
      <c r="Q35" s="70">
        <v>244.937047274945</v>
      </c>
      <c r="R35" s="72">
        <v>5739697</v>
      </c>
      <c r="S35" s="72">
        <v>91.72</v>
      </c>
      <c r="T35" s="72">
        <v>269.62</v>
      </c>
      <c r="U35" s="70">
        <v>18.452395598734036</v>
      </c>
      <c r="V35" s="171">
        <v>63</v>
      </c>
      <c r="W35" s="171">
        <v>0.156</v>
      </c>
      <c r="X35" s="70">
        <v>1.1000000000000001</v>
      </c>
      <c r="Y35" s="119">
        <v>96.25</v>
      </c>
      <c r="Z35" s="70">
        <v>92.4</v>
      </c>
      <c r="AA35" s="70">
        <v>126</v>
      </c>
      <c r="AB35" s="70">
        <v>0.2</v>
      </c>
      <c r="AC35" s="70">
        <v>0</v>
      </c>
      <c r="AD35" s="70" t="s">
        <v>101</v>
      </c>
      <c r="AE35" s="70">
        <v>114</v>
      </c>
      <c r="AF35" s="70">
        <v>29.4</v>
      </c>
      <c r="AG35" s="70">
        <v>0.623</v>
      </c>
      <c r="AH35" s="70">
        <v>0.35899999999999999</v>
      </c>
      <c r="AI35" s="72">
        <v>0</v>
      </c>
      <c r="AJ35" s="72">
        <v>0</v>
      </c>
      <c r="AK35" s="72">
        <v>0</v>
      </c>
      <c r="AL35" s="72">
        <v>6086.3600000000006</v>
      </c>
      <c r="AM35" s="72">
        <v>0</v>
      </c>
      <c r="AN35" s="72">
        <v>0</v>
      </c>
      <c r="AO35" s="72">
        <v>0</v>
      </c>
      <c r="AP35" s="70">
        <v>4.0999999999999996</v>
      </c>
      <c r="AQ35" s="70">
        <v>18</v>
      </c>
      <c r="AR35" s="70">
        <v>3.8166666666666673</v>
      </c>
      <c r="AS35" s="70">
        <v>-0.64785939455032349</v>
      </c>
      <c r="AT35" s="70">
        <v>37</v>
      </c>
      <c r="AU35" s="70">
        <v>23.7</v>
      </c>
      <c r="AV35" s="70">
        <v>49.7</v>
      </c>
      <c r="AW35" s="70">
        <v>18.5</v>
      </c>
      <c r="AX35" s="70">
        <v>141.199904</v>
      </c>
      <c r="AY35" s="70">
        <v>15.2</v>
      </c>
      <c r="AZ35" s="70">
        <v>95.9</v>
      </c>
      <c r="BA35" s="72"/>
      <c r="BB35" s="72">
        <v>81643</v>
      </c>
      <c r="BC35" s="72">
        <v>83029.233741799995</v>
      </c>
      <c r="BD35" s="72">
        <v>1987257</v>
      </c>
      <c r="BE35" s="70">
        <v>6.4029999999999998E-3</v>
      </c>
      <c r="BF35" s="70">
        <v>0.66</v>
      </c>
      <c r="BG35" s="70">
        <v>2.3313333333333335E-2</v>
      </c>
    </row>
    <row r="36" spans="1:59" s="11" customFormat="1" x14ac:dyDescent="0.25">
      <c r="A36" s="15" t="s">
        <v>359</v>
      </c>
      <c r="B36" t="s">
        <v>8</v>
      </c>
      <c r="C36" s="118" t="s">
        <v>487</v>
      </c>
      <c r="D36" s="70">
        <v>1.2857142857142858</v>
      </c>
      <c r="E36" s="72">
        <v>96854</v>
      </c>
      <c r="F36" s="72">
        <v>0</v>
      </c>
      <c r="G36" s="72">
        <v>9603.3370642310001</v>
      </c>
      <c r="H36" s="70">
        <v>0.17</v>
      </c>
      <c r="I36" s="72">
        <v>155057.14285714287</v>
      </c>
      <c r="J36" s="70">
        <v>0.14285714285714285</v>
      </c>
      <c r="K36" s="72">
        <v>0</v>
      </c>
      <c r="L36" s="72">
        <v>4</v>
      </c>
      <c r="M36" s="70">
        <v>0.93238147364069635</v>
      </c>
      <c r="N36" s="70">
        <v>0.83849252436261168</v>
      </c>
      <c r="O36" s="70">
        <v>0.42699999999999999</v>
      </c>
      <c r="P36" s="70">
        <v>0.12916946411132813</v>
      </c>
      <c r="Q36" s="70">
        <v>884.54861863999997</v>
      </c>
      <c r="R36" s="72">
        <v>775937766</v>
      </c>
      <c r="S36" s="72">
        <v>1207.8599999999999</v>
      </c>
      <c r="T36" s="72">
        <v>1356.39</v>
      </c>
      <c r="U36" s="70">
        <v>9.0388919568391533</v>
      </c>
      <c r="V36" s="171">
        <v>30</v>
      </c>
      <c r="W36" s="171">
        <v>0.13300000000000001</v>
      </c>
      <c r="X36" s="70">
        <v>0.8</v>
      </c>
      <c r="Y36" s="119">
        <v>87.65</v>
      </c>
      <c r="Z36" s="70">
        <v>83.5</v>
      </c>
      <c r="AA36" s="70">
        <v>91</v>
      </c>
      <c r="AB36" s="70">
        <v>1.7</v>
      </c>
      <c r="AC36" s="70">
        <v>0</v>
      </c>
      <c r="AD36" s="70">
        <v>0</v>
      </c>
      <c r="AE36" s="70">
        <v>118</v>
      </c>
      <c r="AF36" s="70">
        <v>121.1</v>
      </c>
      <c r="AG36" s="70">
        <v>0.67800000000000005</v>
      </c>
      <c r="AH36" s="70">
        <v>0.3</v>
      </c>
      <c r="AI36" s="72">
        <v>1458.4231740667512</v>
      </c>
      <c r="AJ36" s="72">
        <v>0</v>
      </c>
      <c r="AK36" s="72">
        <v>0</v>
      </c>
      <c r="AL36" s="72">
        <v>10348.93</v>
      </c>
      <c r="AM36" s="72">
        <v>1819</v>
      </c>
      <c r="AN36" s="72">
        <v>1891</v>
      </c>
      <c r="AO36" s="72">
        <v>527</v>
      </c>
      <c r="AP36" s="70">
        <v>10.5</v>
      </c>
      <c r="AQ36" s="70">
        <v>8.4</v>
      </c>
      <c r="AR36" s="70">
        <v>3.05</v>
      </c>
      <c r="AS36" s="70">
        <v>-0.93755424022674561</v>
      </c>
      <c r="AT36" s="70">
        <v>32</v>
      </c>
      <c r="AU36" s="70">
        <v>93.1</v>
      </c>
      <c r="AV36" s="70">
        <v>61.5</v>
      </c>
      <c r="AW36" s="70">
        <v>11.1</v>
      </c>
      <c r="AX36" s="70">
        <v>118.8336413</v>
      </c>
      <c r="AY36" s="70">
        <v>59.5</v>
      </c>
      <c r="AZ36" s="70">
        <v>100</v>
      </c>
      <c r="BA36" s="72"/>
      <c r="BB36" s="72">
        <v>2351948.0649999999</v>
      </c>
      <c r="BC36" s="72">
        <v>2367118.9510499998</v>
      </c>
      <c r="BD36" s="72">
        <v>18875000</v>
      </c>
      <c r="BE36" s="70">
        <v>0</v>
      </c>
      <c r="BF36" s="70">
        <v>1.4</v>
      </c>
      <c r="BG36" s="70">
        <v>1.3706593333333332</v>
      </c>
    </row>
    <row r="37" spans="1:59" s="11" customFormat="1" x14ac:dyDescent="0.25">
      <c r="A37" s="15" t="s">
        <v>357</v>
      </c>
      <c r="B37" t="s">
        <v>8</v>
      </c>
      <c r="C37" s="118" t="s">
        <v>485</v>
      </c>
      <c r="D37" s="70">
        <v>2.875</v>
      </c>
      <c r="E37" s="72">
        <v>133762</v>
      </c>
      <c r="F37" s="72">
        <v>45489</v>
      </c>
      <c r="G37" s="72">
        <v>12901.981686119501</v>
      </c>
      <c r="H37" s="70">
        <v>0.26</v>
      </c>
      <c r="I37" s="72">
        <v>155057.14285714287</v>
      </c>
      <c r="J37" s="70">
        <v>0.14285714285714285</v>
      </c>
      <c r="K37" s="72">
        <v>4</v>
      </c>
      <c r="L37" s="72">
        <v>350</v>
      </c>
      <c r="M37" s="70">
        <v>0.93238147364069635</v>
      </c>
      <c r="N37" s="70">
        <v>0.83849252436261168</v>
      </c>
      <c r="O37" s="70">
        <v>0.42699999999999999</v>
      </c>
      <c r="P37" s="70">
        <v>0.52181476354598999</v>
      </c>
      <c r="Q37" s="70">
        <v>884.54861863999997</v>
      </c>
      <c r="R37" s="72">
        <v>775937766</v>
      </c>
      <c r="S37" s="72">
        <v>1207.8599999999999</v>
      </c>
      <c r="T37" s="72">
        <v>1356.39</v>
      </c>
      <c r="U37" s="70">
        <v>9.0388919568391533</v>
      </c>
      <c r="V37" s="171">
        <v>69</v>
      </c>
      <c r="W37" s="171">
        <v>0.2037925204918033</v>
      </c>
      <c r="X37" s="70">
        <v>0.8</v>
      </c>
      <c r="Y37" s="119">
        <v>47.75</v>
      </c>
      <c r="Z37" s="70">
        <v>46.3</v>
      </c>
      <c r="AA37" s="70">
        <v>91</v>
      </c>
      <c r="AB37" s="70" t="s">
        <v>101</v>
      </c>
      <c r="AC37" s="70">
        <v>0</v>
      </c>
      <c r="AD37" s="70">
        <v>3</v>
      </c>
      <c r="AE37" s="70">
        <v>118</v>
      </c>
      <c r="AF37" s="70">
        <v>121.1</v>
      </c>
      <c r="AG37" s="70">
        <v>0.67800000000000005</v>
      </c>
      <c r="AH37" s="70">
        <v>0.26</v>
      </c>
      <c r="AI37" s="72">
        <v>436.87776548587379</v>
      </c>
      <c r="AJ37" s="72">
        <v>0</v>
      </c>
      <c r="AK37" s="72">
        <v>854.68851983736579</v>
      </c>
      <c r="AL37" s="72">
        <v>83140.680000000008</v>
      </c>
      <c r="AM37" s="72">
        <v>38970</v>
      </c>
      <c r="AN37" s="72">
        <v>7108</v>
      </c>
      <c r="AO37" s="72">
        <v>31299</v>
      </c>
      <c r="AP37" s="70">
        <v>13.897700504767245</v>
      </c>
      <c r="AQ37" s="70">
        <v>11.42494481236203</v>
      </c>
      <c r="AR37" s="70">
        <v>3.05</v>
      </c>
      <c r="AS37" s="70">
        <v>-0.93755424022674561</v>
      </c>
      <c r="AT37" s="70">
        <v>32</v>
      </c>
      <c r="AU37" s="70">
        <v>32.200000000000003</v>
      </c>
      <c r="AV37" s="70">
        <v>41</v>
      </c>
      <c r="AW37" s="70">
        <v>11.1</v>
      </c>
      <c r="AX37" s="70">
        <v>118.8336413</v>
      </c>
      <c r="AY37" s="70">
        <v>35.6</v>
      </c>
      <c r="AZ37" s="70">
        <v>79.7</v>
      </c>
      <c r="BA37" s="72"/>
      <c r="BB37" s="72">
        <v>704537.49874999991</v>
      </c>
      <c r="BC37" s="72">
        <v>706124.37436699995</v>
      </c>
      <c r="BD37" s="72">
        <v>18875000</v>
      </c>
      <c r="BE37" s="70">
        <v>0</v>
      </c>
      <c r="BF37" s="70">
        <v>1.4</v>
      </c>
      <c r="BG37" s="70">
        <v>1.3706593333333332</v>
      </c>
    </row>
    <row r="38" spans="1:59" s="11" customFormat="1" x14ac:dyDescent="0.25">
      <c r="A38" s="15" t="s">
        <v>351</v>
      </c>
      <c r="B38" t="s">
        <v>8</v>
      </c>
      <c r="C38" s="118" t="s">
        <v>479</v>
      </c>
      <c r="D38" s="70">
        <v>1.625</v>
      </c>
      <c r="E38" s="72">
        <v>703523</v>
      </c>
      <c r="F38" s="72">
        <v>538875</v>
      </c>
      <c r="G38" s="72">
        <v>17721.8580481545</v>
      </c>
      <c r="H38" s="70">
        <v>0.09</v>
      </c>
      <c r="I38" s="72">
        <v>155057.14285714287</v>
      </c>
      <c r="J38" s="70">
        <v>0.14285714285714285</v>
      </c>
      <c r="K38" s="72">
        <v>0</v>
      </c>
      <c r="L38" s="72">
        <v>2</v>
      </c>
      <c r="M38" s="70">
        <v>0.93238147364069635</v>
      </c>
      <c r="N38" s="70">
        <v>0.83849252436261168</v>
      </c>
      <c r="O38" s="70">
        <v>0.42699999999999999</v>
      </c>
      <c r="P38" s="70">
        <v>0.46447566151618958</v>
      </c>
      <c r="Q38" s="70">
        <v>884.54861863999997</v>
      </c>
      <c r="R38" s="72">
        <v>775937766</v>
      </c>
      <c r="S38" s="72">
        <v>1207.8599999999999</v>
      </c>
      <c r="T38" s="72">
        <v>1356.39</v>
      </c>
      <c r="U38" s="70">
        <v>9.0388919568391533</v>
      </c>
      <c r="V38" s="171">
        <v>98</v>
      </c>
      <c r="W38" s="171">
        <v>0.193</v>
      </c>
      <c r="X38" s="70">
        <v>0.8</v>
      </c>
      <c r="Y38" s="119">
        <v>71.949999999999989</v>
      </c>
      <c r="Z38" s="70">
        <v>61.9</v>
      </c>
      <c r="AA38" s="70">
        <v>91</v>
      </c>
      <c r="AB38" s="70">
        <v>1.1000000000000001</v>
      </c>
      <c r="AC38" s="70">
        <v>0</v>
      </c>
      <c r="AD38" s="70">
        <v>0</v>
      </c>
      <c r="AE38" s="70">
        <v>118</v>
      </c>
      <c r="AF38" s="70">
        <v>121.1</v>
      </c>
      <c r="AG38" s="70">
        <v>0.67800000000000005</v>
      </c>
      <c r="AH38" s="70">
        <v>0.32</v>
      </c>
      <c r="AI38" s="72">
        <v>0</v>
      </c>
      <c r="AJ38" s="72">
        <v>0</v>
      </c>
      <c r="AK38" s="72">
        <v>3142.001527960369</v>
      </c>
      <c r="AL38" s="72">
        <v>5419.83</v>
      </c>
      <c r="AM38" s="72">
        <v>1050</v>
      </c>
      <c r="AN38" s="72">
        <v>15275</v>
      </c>
      <c r="AO38" s="72">
        <v>0</v>
      </c>
      <c r="AP38" s="70">
        <v>9.1999999999999993</v>
      </c>
      <c r="AQ38" s="70">
        <v>12.8</v>
      </c>
      <c r="AR38" s="70">
        <v>3.05</v>
      </c>
      <c r="AS38" s="70">
        <v>-0.93755424022674561</v>
      </c>
      <c r="AT38" s="70">
        <v>32</v>
      </c>
      <c r="AU38" s="70">
        <v>52.7</v>
      </c>
      <c r="AV38" s="70">
        <v>27.5</v>
      </c>
      <c r="AW38" s="70">
        <v>11.1</v>
      </c>
      <c r="AX38" s="70">
        <v>118.8336413</v>
      </c>
      <c r="AY38" s="70">
        <v>44.4</v>
      </c>
      <c r="AZ38" s="70">
        <v>84.4</v>
      </c>
      <c r="BA38" s="72"/>
      <c r="BB38" s="72">
        <v>2590017.1187499999</v>
      </c>
      <c r="BC38" s="72">
        <v>2336874.9556800001</v>
      </c>
      <c r="BD38" s="72">
        <v>18875000</v>
      </c>
      <c r="BE38" s="70">
        <v>0</v>
      </c>
      <c r="BF38" s="70">
        <v>1.4</v>
      </c>
      <c r="BG38" s="70">
        <v>1.3706593333333332</v>
      </c>
    </row>
    <row r="39" spans="1:59" s="11" customFormat="1" x14ac:dyDescent="0.25">
      <c r="A39" s="15" t="s">
        <v>358</v>
      </c>
      <c r="B39" t="s">
        <v>8</v>
      </c>
      <c r="C39" s="118" t="s">
        <v>486</v>
      </c>
      <c r="D39" s="70">
        <v>2.625</v>
      </c>
      <c r="E39" s="72">
        <v>0</v>
      </c>
      <c r="F39" s="72">
        <v>0</v>
      </c>
      <c r="G39" s="72">
        <v>172.23986538336001</v>
      </c>
      <c r="H39" s="70" t="s">
        <v>101</v>
      </c>
      <c r="I39" s="72">
        <v>155057.14285714287</v>
      </c>
      <c r="J39" s="70">
        <v>0.14285714285714285</v>
      </c>
      <c r="K39" s="72">
        <v>4</v>
      </c>
      <c r="L39" s="72">
        <v>57</v>
      </c>
      <c r="M39" s="70">
        <v>0.93238147364069635</v>
      </c>
      <c r="N39" s="70">
        <v>0.83849252436261168</v>
      </c>
      <c r="O39" s="70">
        <v>0.42699999999999999</v>
      </c>
      <c r="P39" s="70">
        <v>0.45676413178443898</v>
      </c>
      <c r="Q39" s="70">
        <v>884.54861863999997</v>
      </c>
      <c r="R39" s="72">
        <v>775937766</v>
      </c>
      <c r="S39" s="72">
        <v>1207.8599999999999</v>
      </c>
      <c r="T39" s="72">
        <v>1356.39</v>
      </c>
      <c r="U39" s="70">
        <v>9.0388919568391533</v>
      </c>
      <c r="V39" s="171" t="s">
        <v>101</v>
      </c>
      <c r="W39" s="171">
        <v>6.7000000000000004E-2</v>
      </c>
      <c r="X39" s="70">
        <v>0.8</v>
      </c>
      <c r="Y39" s="119">
        <v>5.2</v>
      </c>
      <c r="Z39" s="70">
        <v>5.0999999999999996</v>
      </c>
      <c r="AA39" s="70">
        <v>91</v>
      </c>
      <c r="AB39" s="70" t="s">
        <v>101</v>
      </c>
      <c r="AC39" s="70">
        <v>0</v>
      </c>
      <c r="AD39" s="70">
        <v>0</v>
      </c>
      <c r="AE39" s="70">
        <v>118</v>
      </c>
      <c r="AF39" s="70">
        <v>121.1</v>
      </c>
      <c r="AG39" s="70">
        <v>0.67800000000000005</v>
      </c>
      <c r="AH39" s="70">
        <v>0.34</v>
      </c>
      <c r="AI39" s="72">
        <v>0</v>
      </c>
      <c r="AJ39" s="72">
        <v>0</v>
      </c>
      <c r="AK39" s="72">
        <v>106.7588713117823</v>
      </c>
      <c r="AL39" s="72">
        <v>9838.369999999999</v>
      </c>
      <c r="AM39" s="72">
        <v>890</v>
      </c>
      <c r="AN39" s="72">
        <v>0</v>
      </c>
      <c r="AO39" s="72">
        <v>2030</v>
      </c>
      <c r="AP39" s="70">
        <v>4.4000000000000004</v>
      </c>
      <c r="AQ39" s="70">
        <v>0.4</v>
      </c>
      <c r="AR39" s="70">
        <v>3.05</v>
      </c>
      <c r="AS39" s="70">
        <v>-0.93755424022674561</v>
      </c>
      <c r="AT39" s="70">
        <v>32</v>
      </c>
      <c r="AU39" s="70" t="s">
        <v>101</v>
      </c>
      <c r="AV39" s="70" t="s">
        <v>101</v>
      </c>
      <c r="AW39" s="70">
        <v>11.1</v>
      </c>
      <c r="AX39" s="70">
        <v>118.8336413</v>
      </c>
      <c r="AY39" s="70">
        <v>35.6</v>
      </c>
      <c r="AZ39" s="70">
        <v>85.1</v>
      </c>
      <c r="BA39" s="72"/>
      <c r="BB39" s="72">
        <v>88003.555000000008</v>
      </c>
      <c r="BC39" s="72">
        <v>92254.396363899999</v>
      </c>
      <c r="BD39" s="72">
        <v>18875000</v>
      </c>
      <c r="BE39" s="70">
        <v>0</v>
      </c>
      <c r="BF39" s="70">
        <v>1.4</v>
      </c>
      <c r="BG39" s="70">
        <v>1.3706593333333332</v>
      </c>
    </row>
    <row r="40" spans="1:59" s="11" customFormat="1" x14ac:dyDescent="0.25">
      <c r="A40" s="15" t="s">
        <v>352</v>
      </c>
      <c r="B40" t="s">
        <v>8</v>
      </c>
      <c r="C40" s="118" t="s">
        <v>480</v>
      </c>
      <c r="D40" s="70">
        <v>2</v>
      </c>
      <c r="E40" s="72">
        <v>1256594</v>
      </c>
      <c r="F40" s="72">
        <v>261252</v>
      </c>
      <c r="G40" s="72">
        <v>15873.054582991499</v>
      </c>
      <c r="H40" s="70">
        <v>0.11</v>
      </c>
      <c r="I40" s="72">
        <v>155057.14285714287</v>
      </c>
      <c r="J40" s="70">
        <v>0.14285714285714285</v>
      </c>
      <c r="K40" s="72">
        <v>0</v>
      </c>
      <c r="L40" s="72">
        <v>40</v>
      </c>
      <c r="M40" s="70">
        <v>0.93238147364069635</v>
      </c>
      <c r="N40" s="70">
        <v>0.83849252436261168</v>
      </c>
      <c r="O40" s="70">
        <v>0.42699999999999999</v>
      </c>
      <c r="P40" s="70">
        <v>0.45963466167449951</v>
      </c>
      <c r="Q40" s="70">
        <v>884.54861863999997</v>
      </c>
      <c r="R40" s="72">
        <v>775937766</v>
      </c>
      <c r="S40" s="72">
        <v>1207.8599999999999</v>
      </c>
      <c r="T40" s="72">
        <v>1356.39</v>
      </c>
      <c r="U40" s="70">
        <v>9.0388919568391533</v>
      </c>
      <c r="V40" s="171">
        <v>111</v>
      </c>
      <c r="W40" s="171">
        <v>0.17499999999999999</v>
      </c>
      <c r="X40" s="70">
        <v>0.8</v>
      </c>
      <c r="Y40" s="119">
        <v>74.75</v>
      </c>
      <c r="Z40" s="70">
        <v>68</v>
      </c>
      <c r="AA40" s="70">
        <v>91</v>
      </c>
      <c r="AB40" s="70">
        <v>1.2</v>
      </c>
      <c r="AC40" s="70">
        <v>0</v>
      </c>
      <c r="AD40" s="70">
        <v>1</v>
      </c>
      <c r="AE40" s="70">
        <v>118</v>
      </c>
      <c r="AF40" s="70">
        <v>121.1</v>
      </c>
      <c r="AG40" s="70">
        <v>0.67800000000000005</v>
      </c>
      <c r="AH40" s="70">
        <v>0.3</v>
      </c>
      <c r="AI40" s="72">
        <v>1951.2398948309776</v>
      </c>
      <c r="AJ40" s="72">
        <v>0</v>
      </c>
      <c r="AK40" s="72">
        <v>3817.3202422100139</v>
      </c>
      <c r="AL40" s="72">
        <v>28699.559999999998</v>
      </c>
      <c r="AM40" s="72">
        <v>2031</v>
      </c>
      <c r="AN40" s="72">
        <v>0</v>
      </c>
      <c r="AO40" s="72">
        <v>216</v>
      </c>
      <c r="AP40" s="70">
        <v>9.1999999999999993</v>
      </c>
      <c r="AQ40" s="70">
        <v>8</v>
      </c>
      <c r="AR40" s="70">
        <v>3.05</v>
      </c>
      <c r="AS40" s="70">
        <v>-0.93755424022674561</v>
      </c>
      <c r="AT40" s="70">
        <v>32</v>
      </c>
      <c r="AU40" s="70">
        <v>75.3</v>
      </c>
      <c r="AV40" s="70">
        <v>25.2</v>
      </c>
      <c r="AW40" s="70">
        <v>11.1</v>
      </c>
      <c r="AX40" s="70">
        <v>118.8336413</v>
      </c>
      <c r="AY40" s="70">
        <v>43.6</v>
      </c>
      <c r="AZ40" s="70">
        <v>75.7</v>
      </c>
      <c r="BA40" s="72"/>
      <c r="BB40" s="72">
        <v>3146696.3612499996</v>
      </c>
      <c r="BC40" s="72">
        <v>3108732.6095799999</v>
      </c>
      <c r="BD40" s="72">
        <v>18875000</v>
      </c>
      <c r="BE40" s="70">
        <v>0</v>
      </c>
      <c r="BF40" s="70">
        <v>1.4</v>
      </c>
      <c r="BG40" s="70">
        <v>1.3706593333333332</v>
      </c>
    </row>
    <row r="41" spans="1:59" s="11" customFormat="1" x14ac:dyDescent="0.25">
      <c r="A41" s="15" t="s">
        <v>355</v>
      </c>
      <c r="B41" t="s">
        <v>8</v>
      </c>
      <c r="C41" s="118" t="s">
        <v>483</v>
      </c>
      <c r="D41" s="70">
        <v>2.5</v>
      </c>
      <c r="E41" s="72">
        <v>764741</v>
      </c>
      <c r="F41" s="72">
        <v>314820</v>
      </c>
      <c r="G41" s="72">
        <v>37826.635992864998</v>
      </c>
      <c r="H41" s="70">
        <v>0.2</v>
      </c>
      <c r="I41" s="72">
        <v>155057.14285714287</v>
      </c>
      <c r="J41" s="70">
        <v>0.14285714285714285</v>
      </c>
      <c r="K41" s="72">
        <v>3</v>
      </c>
      <c r="L41" s="72">
        <v>1215</v>
      </c>
      <c r="M41" s="70">
        <v>0.93238147364069635</v>
      </c>
      <c r="N41" s="70">
        <v>0.83849252436261168</v>
      </c>
      <c r="O41" s="70">
        <v>0.42699999999999999</v>
      </c>
      <c r="P41" s="70">
        <v>0.56743401288986206</v>
      </c>
      <c r="Q41" s="70">
        <v>884.54861863999997</v>
      </c>
      <c r="R41" s="72">
        <v>775937766</v>
      </c>
      <c r="S41" s="72">
        <v>1207.8599999999999</v>
      </c>
      <c r="T41" s="72">
        <v>1356.39</v>
      </c>
      <c r="U41" s="70">
        <v>9.0388919568391533</v>
      </c>
      <c r="V41" s="171">
        <v>61</v>
      </c>
      <c r="W41" s="171">
        <v>0.191</v>
      </c>
      <c r="X41" s="70">
        <v>0.8</v>
      </c>
      <c r="Y41" s="119">
        <v>74.25</v>
      </c>
      <c r="Z41" s="70">
        <v>66.599999999999994</v>
      </c>
      <c r="AA41" s="70">
        <v>91</v>
      </c>
      <c r="AB41" s="70">
        <v>0.7</v>
      </c>
      <c r="AC41" s="70">
        <v>0</v>
      </c>
      <c r="AD41" s="70">
        <v>1</v>
      </c>
      <c r="AE41" s="70">
        <v>118</v>
      </c>
      <c r="AF41" s="70">
        <v>121.1</v>
      </c>
      <c r="AG41" s="70">
        <v>0.67800000000000005</v>
      </c>
      <c r="AH41" s="70">
        <v>0.3</v>
      </c>
      <c r="AI41" s="72">
        <v>1640.361308546044</v>
      </c>
      <c r="AJ41" s="72">
        <v>0</v>
      </c>
      <c r="AK41" s="72">
        <v>0</v>
      </c>
      <c r="AL41" s="72">
        <v>267220.60000000003</v>
      </c>
      <c r="AM41" s="72">
        <v>50643</v>
      </c>
      <c r="AN41" s="72">
        <v>0</v>
      </c>
      <c r="AO41" s="72">
        <v>4374</v>
      </c>
      <c r="AP41" s="70">
        <v>8.9</v>
      </c>
      <c r="AQ41" s="70">
        <v>9</v>
      </c>
      <c r="AR41" s="70">
        <v>3.05</v>
      </c>
      <c r="AS41" s="70">
        <v>-0.93755424022674561</v>
      </c>
      <c r="AT41" s="70">
        <v>32</v>
      </c>
      <c r="AU41" s="70">
        <v>55.6</v>
      </c>
      <c r="AV41" s="70">
        <v>16.7</v>
      </c>
      <c r="AW41" s="70">
        <v>11.1</v>
      </c>
      <c r="AX41" s="70">
        <v>118.8336413</v>
      </c>
      <c r="AY41" s="70">
        <v>21.2</v>
      </c>
      <c r="AZ41" s="70">
        <v>85.4</v>
      </c>
      <c r="BA41" s="72"/>
      <c r="BB41" s="72">
        <v>2645353.3337499993</v>
      </c>
      <c r="BC41" s="72">
        <v>2333775.4133000001</v>
      </c>
      <c r="BD41" s="72">
        <v>18875000</v>
      </c>
      <c r="BE41" s="70">
        <v>0</v>
      </c>
      <c r="BF41" s="70">
        <v>1.4</v>
      </c>
      <c r="BG41" s="70">
        <v>1.3706593333333332</v>
      </c>
    </row>
    <row r="42" spans="1:59" s="11" customFormat="1" x14ac:dyDescent="0.25">
      <c r="A42" s="15" t="s">
        <v>354</v>
      </c>
      <c r="B42" t="s">
        <v>8</v>
      </c>
      <c r="C42" s="118" t="s">
        <v>482</v>
      </c>
      <c r="D42" s="70">
        <v>1.5</v>
      </c>
      <c r="E42" s="72">
        <v>1859232</v>
      </c>
      <c r="F42" s="72">
        <v>137050</v>
      </c>
      <c r="G42" s="72">
        <v>33349.263675813003</v>
      </c>
      <c r="H42" s="70">
        <v>0.14000000000000001</v>
      </c>
      <c r="I42" s="72">
        <v>155057.14285714287</v>
      </c>
      <c r="J42" s="70">
        <v>0.14285714285714285</v>
      </c>
      <c r="K42" s="72">
        <v>3</v>
      </c>
      <c r="L42" s="72">
        <v>73</v>
      </c>
      <c r="M42" s="70">
        <v>0.93238147364069635</v>
      </c>
      <c r="N42" s="70">
        <v>0.83849252436261168</v>
      </c>
      <c r="O42" s="70">
        <v>0.42699999999999999</v>
      </c>
      <c r="P42" s="70">
        <v>0.45676413178443898</v>
      </c>
      <c r="Q42" s="70">
        <v>884.54861863999997</v>
      </c>
      <c r="R42" s="72">
        <v>775937766</v>
      </c>
      <c r="S42" s="72">
        <v>1207.8599999999999</v>
      </c>
      <c r="T42" s="72">
        <v>1356.39</v>
      </c>
      <c r="U42" s="70">
        <v>9.0388919568391533</v>
      </c>
      <c r="V42" s="171">
        <v>166</v>
      </c>
      <c r="W42" s="171">
        <v>0.218</v>
      </c>
      <c r="X42" s="70">
        <v>0.8</v>
      </c>
      <c r="Y42" s="119">
        <v>78.2</v>
      </c>
      <c r="Z42" s="70">
        <v>79</v>
      </c>
      <c r="AA42" s="70">
        <v>91</v>
      </c>
      <c r="AB42" s="70">
        <v>1.3</v>
      </c>
      <c r="AC42" s="70">
        <v>0</v>
      </c>
      <c r="AD42" s="70">
        <v>0</v>
      </c>
      <c r="AE42" s="70">
        <v>118</v>
      </c>
      <c r="AF42" s="70">
        <v>121.1</v>
      </c>
      <c r="AG42" s="70">
        <v>0.67800000000000005</v>
      </c>
      <c r="AH42" s="70">
        <v>0.32</v>
      </c>
      <c r="AI42" s="72">
        <v>1883.7640815882301</v>
      </c>
      <c r="AJ42" s="72">
        <v>0</v>
      </c>
      <c r="AK42" s="72">
        <v>0</v>
      </c>
      <c r="AL42" s="72">
        <v>55933.81</v>
      </c>
      <c r="AM42" s="72">
        <v>21589</v>
      </c>
      <c r="AN42" s="72">
        <v>5</v>
      </c>
      <c r="AO42" s="72">
        <v>1169</v>
      </c>
      <c r="AP42" s="70">
        <v>11.2</v>
      </c>
      <c r="AQ42" s="70">
        <v>8.9</v>
      </c>
      <c r="AR42" s="70">
        <v>3.05</v>
      </c>
      <c r="AS42" s="70">
        <v>-0.93755424022674561</v>
      </c>
      <c r="AT42" s="70">
        <v>32</v>
      </c>
      <c r="AU42" s="70">
        <v>77.7</v>
      </c>
      <c r="AV42" s="70">
        <v>22.4</v>
      </c>
      <c r="AW42" s="70">
        <v>11.1</v>
      </c>
      <c r="AX42" s="70">
        <v>118.8336413</v>
      </c>
      <c r="AY42" s="70">
        <v>28.2</v>
      </c>
      <c r="AZ42" s="70">
        <v>80</v>
      </c>
      <c r="BA42" s="72"/>
      <c r="BB42" s="72">
        <v>3037880.4762500003</v>
      </c>
      <c r="BC42" s="72">
        <v>2688186.5854799999</v>
      </c>
      <c r="BD42" s="72">
        <v>18875000</v>
      </c>
      <c r="BE42" s="70">
        <v>0</v>
      </c>
      <c r="BF42" s="70">
        <v>1.4</v>
      </c>
      <c r="BG42" s="70">
        <v>1.3706593333333332</v>
      </c>
    </row>
    <row r="43" spans="1:59" s="11" customFormat="1" x14ac:dyDescent="0.25">
      <c r="A43" s="15" t="s">
        <v>353</v>
      </c>
      <c r="B43" t="s">
        <v>8</v>
      </c>
      <c r="C43" s="118" t="s">
        <v>481</v>
      </c>
      <c r="D43" s="70">
        <v>1.25</v>
      </c>
      <c r="E43" s="72">
        <v>867294</v>
      </c>
      <c r="F43" s="72">
        <v>462243</v>
      </c>
      <c r="G43" s="72">
        <v>6714.4276494895003</v>
      </c>
      <c r="H43" s="70">
        <v>0.09</v>
      </c>
      <c r="I43" s="72">
        <v>155057.14285714287</v>
      </c>
      <c r="J43" s="70">
        <v>0.14285714285714285</v>
      </c>
      <c r="K43" s="72">
        <v>0</v>
      </c>
      <c r="L43" s="72">
        <v>9</v>
      </c>
      <c r="M43" s="70">
        <v>0.93238147364069635</v>
      </c>
      <c r="N43" s="70">
        <v>0.83849252436261168</v>
      </c>
      <c r="O43" s="70">
        <v>0.42699999999999999</v>
      </c>
      <c r="P43" s="70">
        <v>0.48218333721160889</v>
      </c>
      <c r="Q43" s="70">
        <v>884.54861863999997</v>
      </c>
      <c r="R43" s="72">
        <v>775937766</v>
      </c>
      <c r="S43" s="72">
        <v>1207.8599999999999</v>
      </c>
      <c r="T43" s="72">
        <v>1356.39</v>
      </c>
      <c r="U43" s="70">
        <v>9.0388919568391533</v>
      </c>
      <c r="V43" s="171">
        <v>124</v>
      </c>
      <c r="W43" s="171">
        <v>0.16200000000000001</v>
      </c>
      <c r="X43" s="70">
        <v>0.8</v>
      </c>
      <c r="Y43" s="119">
        <v>77.550000000000011</v>
      </c>
      <c r="Z43" s="70">
        <v>67.599999999999994</v>
      </c>
      <c r="AA43" s="70">
        <v>91</v>
      </c>
      <c r="AB43" s="70">
        <v>0.9</v>
      </c>
      <c r="AC43" s="70">
        <v>0</v>
      </c>
      <c r="AD43" s="70">
        <v>0</v>
      </c>
      <c r="AE43" s="70">
        <v>118</v>
      </c>
      <c r="AF43" s="70">
        <v>121.1</v>
      </c>
      <c r="AG43" s="70">
        <v>0.67800000000000005</v>
      </c>
      <c r="AH43" s="70">
        <v>0.35</v>
      </c>
      <c r="AI43" s="72">
        <v>2129.3337754821227</v>
      </c>
      <c r="AJ43" s="72">
        <v>0</v>
      </c>
      <c r="AK43" s="72">
        <v>4165.7353076380614</v>
      </c>
      <c r="AL43" s="72">
        <v>21489.42</v>
      </c>
      <c r="AM43" s="72">
        <v>2598</v>
      </c>
      <c r="AN43" s="72">
        <v>168</v>
      </c>
      <c r="AO43" s="72">
        <v>0</v>
      </c>
      <c r="AP43" s="70">
        <v>7.5</v>
      </c>
      <c r="AQ43" s="70">
        <v>8.6999999999999993</v>
      </c>
      <c r="AR43" s="70">
        <v>3.05</v>
      </c>
      <c r="AS43" s="70">
        <v>-0.93755424022674561</v>
      </c>
      <c r="AT43" s="70">
        <v>32</v>
      </c>
      <c r="AU43" s="70">
        <v>86.6</v>
      </c>
      <c r="AV43" s="70">
        <v>33</v>
      </c>
      <c r="AW43" s="70">
        <v>11.1</v>
      </c>
      <c r="AX43" s="70">
        <v>118.8336413</v>
      </c>
      <c r="AY43" s="70">
        <v>21.1</v>
      </c>
      <c r="AZ43" s="70">
        <v>82.5</v>
      </c>
      <c r="BA43" s="72"/>
      <c r="BB43" s="72">
        <v>3433902.13625</v>
      </c>
      <c r="BC43" s="72">
        <v>3136610.2589599998</v>
      </c>
      <c r="BD43" s="72">
        <v>18875000</v>
      </c>
      <c r="BE43" s="70">
        <v>0</v>
      </c>
      <c r="BF43" s="70">
        <v>1.4</v>
      </c>
      <c r="BG43" s="70">
        <v>1.3706593333333332</v>
      </c>
    </row>
    <row r="44" spans="1:59" s="11" customFormat="1" x14ac:dyDescent="0.25">
      <c r="A44" s="15" t="s">
        <v>356</v>
      </c>
      <c r="B44" t="s">
        <v>8</v>
      </c>
      <c r="C44" s="118" t="s">
        <v>484</v>
      </c>
      <c r="D44" s="70">
        <v>2.75</v>
      </c>
      <c r="E44" s="72">
        <v>294058</v>
      </c>
      <c r="F44" s="72">
        <v>67812</v>
      </c>
      <c r="G44" s="72">
        <v>16435.996023780001</v>
      </c>
      <c r="H44" s="70">
        <v>0.2</v>
      </c>
      <c r="I44" s="72">
        <v>155057.14285714287</v>
      </c>
      <c r="J44" s="70">
        <v>0.14285714285714285</v>
      </c>
      <c r="K44" s="72">
        <v>4</v>
      </c>
      <c r="L44" s="72">
        <v>99</v>
      </c>
      <c r="M44" s="70">
        <v>0.93238147364069635</v>
      </c>
      <c r="N44" s="70">
        <v>0.83849252436261168</v>
      </c>
      <c r="O44" s="70">
        <v>0.42699999999999999</v>
      </c>
      <c r="P44" s="70">
        <v>0.57094627618789673</v>
      </c>
      <c r="Q44" s="70">
        <v>884.54861863999997</v>
      </c>
      <c r="R44" s="72">
        <v>775937766</v>
      </c>
      <c r="S44" s="72">
        <v>1207.8599999999999</v>
      </c>
      <c r="T44" s="72">
        <v>1356.39</v>
      </c>
      <c r="U44" s="70">
        <v>9.0388919568391533</v>
      </c>
      <c r="V44" s="171">
        <v>127</v>
      </c>
      <c r="W44" s="171">
        <v>0.15819926873857404</v>
      </c>
      <c r="X44" s="70">
        <v>0.8</v>
      </c>
      <c r="Y44" s="119">
        <v>61.349999999999994</v>
      </c>
      <c r="Z44" s="70">
        <v>60.2</v>
      </c>
      <c r="AA44" s="70">
        <v>91</v>
      </c>
      <c r="AB44" s="70" t="s">
        <v>101</v>
      </c>
      <c r="AC44" s="70">
        <v>0</v>
      </c>
      <c r="AD44" s="70">
        <v>0</v>
      </c>
      <c r="AE44" s="70">
        <v>118</v>
      </c>
      <c r="AF44" s="70">
        <v>121.1</v>
      </c>
      <c r="AG44" s="70">
        <v>0.67800000000000005</v>
      </c>
      <c r="AH44" s="70">
        <v>0.24</v>
      </c>
      <c r="AI44" s="72">
        <v>0</v>
      </c>
      <c r="AJ44" s="72">
        <v>0</v>
      </c>
      <c r="AK44" s="72">
        <v>1063.4955310424089</v>
      </c>
      <c r="AL44" s="72">
        <v>71678.320000000007</v>
      </c>
      <c r="AM44" s="72">
        <v>28271</v>
      </c>
      <c r="AN44" s="72">
        <v>2373</v>
      </c>
      <c r="AO44" s="72">
        <v>34374</v>
      </c>
      <c r="AP44" s="70">
        <v>11.273715810540359</v>
      </c>
      <c r="AQ44" s="70">
        <v>4.2762886597938143</v>
      </c>
      <c r="AR44" s="70">
        <v>3.05</v>
      </c>
      <c r="AS44" s="70">
        <v>-0.93755424022674561</v>
      </c>
      <c r="AT44" s="70">
        <v>32</v>
      </c>
      <c r="AU44" s="70">
        <v>55.2</v>
      </c>
      <c r="AV44" s="70">
        <v>25.3</v>
      </c>
      <c r="AW44" s="70">
        <v>11.1</v>
      </c>
      <c r="AX44" s="70">
        <v>118.8336413</v>
      </c>
      <c r="AY44" s="70">
        <v>35.6</v>
      </c>
      <c r="AZ44" s="70">
        <v>93.6</v>
      </c>
      <c r="BA44" s="72"/>
      <c r="BB44" s="72">
        <v>876661.45500000007</v>
      </c>
      <c r="BC44" s="72">
        <v>826901.99076399999</v>
      </c>
      <c r="BD44" s="72">
        <v>18875000</v>
      </c>
      <c r="BE44" s="70">
        <v>0</v>
      </c>
      <c r="BF44" s="70">
        <v>1.4</v>
      </c>
      <c r="BG44" s="70">
        <v>1.3706593333333332</v>
      </c>
    </row>
    <row r="45" spans="1:59" s="11" customFormat="1" x14ac:dyDescent="0.25">
      <c r="A45" s="15" t="s">
        <v>366</v>
      </c>
      <c r="B45" t="s">
        <v>10</v>
      </c>
      <c r="C45" s="118" t="s">
        <v>494</v>
      </c>
      <c r="D45" s="70">
        <v>2.125</v>
      </c>
      <c r="E45" s="72">
        <v>1201</v>
      </c>
      <c r="F45" s="72">
        <v>0</v>
      </c>
      <c r="G45" s="72">
        <v>257.42986758074505</v>
      </c>
      <c r="H45" s="70" t="s">
        <v>101</v>
      </c>
      <c r="I45" s="72">
        <v>207808.02857142859</v>
      </c>
      <c r="J45" s="70">
        <v>0.2</v>
      </c>
      <c r="K45" s="72">
        <v>0</v>
      </c>
      <c r="L45" s="72">
        <v>0</v>
      </c>
      <c r="M45" s="70">
        <v>0.46763407666383922</v>
      </c>
      <c r="N45" s="70">
        <v>0.10473577241250026</v>
      </c>
      <c r="O45" s="70">
        <v>0.52</v>
      </c>
      <c r="P45" s="70">
        <v>0.16922156512737274</v>
      </c>
      <c r="Q45" s="70">
        <v>0</v>
      </c>
      <c r="R45" s="72">
        <v>171960894</v>
      </c>
      <c r="S45" s="72">
        <v>294.08</v>
      </c>
      <c r="T45" s="72">
        <v>284.45999999999998</v>
      </c>
      <c r="U45" s="70">
        <v>5.8093927998867887</v>
      </c>
      <c r="V45" s="171" t="s">
        <v>101</v>
      </c>
      <c r="W45" s="171">
        <v>0.16200000000000001</v>
      </c>
      <c r="X45" s="70">
        <v>1.3</v>
      </c>
      <c r="Y45" s="119">
        <v>81</v>
      </c>
      <c r="Z45" s="70">
        <v>81.5</v>
      </c>
      <c r="AA45" s="70">
        <v>182</v>
      </c>
      <c r="AB45" s="70">
        <v>0.2</v>
      </c>
      <c r="AC45" s="70">
        <v>0</v>
      </c>
      <c r="AD45" s="70" t="s">
        <v>101</v>
      </c>
      <c r="AE45" s="70">
        <v>177</v>
      </c>
      <c r="AF45" s="70">
        <v>33.9</v>
      </c>
      <c r="AG45" s="70">
        <v>0.61699999999999999</v>
      </c>
      <c r="AH45" s="70">
        <v>0.32600000000000001</v>
      </c>
      <c r="AI45" s="72">
        <v>0</v>
      </c>
      <c r="AJ45" s="72">
        <v>61196</v>
      </c>
      <c r="AK45" s="72">
        <v>5510.1599630589753</v>
      </c>
      <c r="AL45" s="72">
        <v>3052.6000000000004</v>
      </c>
      <c r="AM45" s="72">
        <v>0</v>
      </c>
      <c r="AN45" s="72">
        <v>0</v>
      </c>
      <c r="AO45" s="72">
        <v>0</v>
      </c>
      <c r="AP45" s="70">
        <v>6.5</v>
      </c>
      <c r="AQ45" s="70">
        <v>5.6</v>
      </c>
      <c r="AR45" s="70">
        <v>3.06666666666667</v>
      </c>
      <c r="AS45" s="70">
        <v>-0.72020155191421509</v>
      </c>
      <c r="AT45" s="70">
        <v>27</v>
      </c>
      <c r="AU45" s="70">
        <v>38.6</v>
      </c>
      <c r="AV45" s="70">
        <v>80.5</v>
      </c>
      <c r="AW45" s="70">
        <v>18</v>
      </c>
      <c r="AX45" s="70">
        <v>92.171660729999999</v>
      </c>
      <c r="AY45" s="70">
        <v>52.9</v>
      </c>
      <c r="AZ45" s="70">
        <v>53.7</v>
      </c>
      <c r="BA45" s="72"/>
      <c r="BB45" s="72">
        <v>61196</v>
      </c>
      <c r="BC45" s="72">
        <v>66107.811255599998</v>
      </c>
      <c r="BD45" s="72">
        <v>3893774</v>
      </c>
      <c r="BE45" s="70">
        <v>5.2498000000000003E-2</v>
      </c>
      <c r="BF45" s="70">
        <v>0</v>
      </c>
      <c r="BG45" s="70">
        <v>1.5508706666666667</v>
      </c>
    </row>
    <row r="46" spans="1:59" s="11" customFormat="1" x14ac:dyDescent="0.25">
      <c r="A46" s="15" t="s">
        <v>362</v>
      </c>
      <c r="B46" t="s">
        <v>10</v>
      </c>
      <c r="C46" s="118" t="s">
        <v>490</v>
      </c>
      <c r="D46" s="70">
        <v>2.75</v>
      </c>
      <c r="E46" s="72">
        <v>157120</v>
      </c>
      <c r="F46" s="72">
        <v>81258</v>
      </c>
      <c r="G46" s="72">
        <v>5508.4731179055016</v>
      </c>
      <c r="H46" s="70">
        <v>0.26</v>
      </c>
      <c r="I46" s="72">
        <v>207808.02857142859</v>
      </c>
      <c r="J46" s="70">
        <v>0.2</v>
      </c>
      <c r="K46" s="72">
        <v>0</v>
      </c>
      <c r="L46" s="72">
        <v>0</v>
      </c>
      <c r="M46" s="70">
        <v>0.46763407666383922</v>
      </c>
      <c r="N46" s="70">
        <v>0.10473577241250026</v>
      </c>
      <c r="O46" s="70">
        <v>0.52</v>
      </c>
      <c r="P46" s="70">
        <v>0.36039584875106812</v>
      </c>
      <c r="Q46" s="70">
        <v>0</v>
      </c>
      <c r="R46" s="72">
        <v>171960894</v>
      </c>
      <c r="S46" s="72">
        <v>294.08</v>
      </c>
      <c r="T46" s="72">
        <v>284.45999999999998</v>
      </c>
      <c r="U46" s="70">
        <v>5.8093927998867887</v>
      </c>
      <c r="V46" s="171">
        <v>81</v>
      </c>
      <c r="W46" s="171">
        <v>0.24</v>
      </c>
      <c r="X46" s="70">
        <v>1.3</v>
      </c>
      <c r="Y46" s="119">
        <v>70.95</v>
      </c>
      <c r="Z46" s="70">
        <v>66.2</v>
      </c>
      <c r="AA46" s="70">
        <v>182</v>
      </c>
      <c r="AB46" s="70">
        <v>0.2</v>
      </c>
      <c r="AC46" s="70">
        <v>0</v>
      </c>
      <c r="AD46" s="70" t="s">
        <v>101</v>
      </c>
      <c r="AE46" s="70">
        <v>177</v>
      </c>
      <c r="AF46" s="70">
        <v>33.9</v>
      </c>
      <c r="AG46" s="70">
        <v>0.61699999999999999</v>
      </c>
      <c r="AH46" s="70">
        <v>0.32600000000000001</v>
      </c>
      <c r="AI46" s="72">
        <v>0</v>
      </c>
      <c r="AJ46" s="72">
        <v>361328.64195470518</v>
      </c>
      <c r="AK46" s="72">
        <v>32437.244534479916</v>
      </c>
      <c r="AL46" s="72">
        <v>90637.440000000002</v>
      </c>
      <c r="AM46" s="72">
        <v>0</v>
      </c>
      <c r="AN46" s="72">
        <v>0</v>
      </c>
      <c r="AO46" s="72">
        <v>0</v>
      </c>
      <c r="AP46" s="70">
        <v>15.3</v>
      </c>
      <c r="AQ46" s="70">
        <v>6.3</v>
      </c>
      <c r="AR46" s="70">
        <v>3.06666666666667</v>
      </c>
      <c r="AS46" s="70">
        <v>-0.72020155191421509</v>
      </c>
      <c r="AT46" s="70">
        <v>27</v>
      </c>
      <c r="AU46" s="70">
        <v>17</v>
      </c>
      <c r="AV46" s="70">
        <v>64.400000000000006</v>
      </c>
      <c r="AW46" s="70">
        <v>18</v>
      </c>
      <c r="AX46" s="70">
        <v>92.171660729999999</v>
      </c>
      <c r="AY46" s="70">
        <v>26.7</v>
      </c>
      <c r="AZ46" s="70">
        <v>58.1</v>
      </c>
      <c r="BA46" s="72"/>
      <c r="BB46" s="72">
        <v>360249</v>
      </c>
      <c r="BC46" s="72">
        <v>362627.07218800002</v>
      </c>
      <c r="BD46" s="72">
        <v>3893774</v>
      </c>
      <c r="BE46" s="70">
        <v>5.2498000000000003E-2</v>
      </c>
      <c r="BF46" s="70">
        <v>0</v>
      </c>
      <c r="BG46" s="70">
        <v>1.5508706666666667</v>
      </c>
    </row>
    <row r="47" spans="1:59" s="11" customFormat="1" x14ac:dyDescent="0.25">
      <c r="A47" s="15" t="s">
        <v>364</v>
      </c>
      <c r="B47" t="s">
        <v>10</v>
      </c>
      <c r="C47" s="118" t="s">
        <v>492</v>
      </c>
      <c r="D47" s="70">
        <v>2.625</v>
      </c>
      <c r="E47" s="72">
        <v>78599</v>
      </c>
      <c r="F47" s="72">
        <v>38255</v>
      </c>
      <c r="G47" s="72">
        <v>7442.7842579130001</v>
      </c>
      <c r="H47" s="70">
        <v>0.31</v>
      </c>
      <c r="I47" s="72">
        <v>207808.02857142859</v>
      </c>
      <c r="J47" s="70">
        <v>0.2</v>
      </c>
      <c r="K47" s="72">
        <v>0</v>
      </c>
      <c r="L47" s="72">
        <v>0</v>
      </c>
      <c r="M47" s="70">
        <v>0.46763407666383922</v>
      </c>
      <c r="N47" s="70">
        <v>0.10473577241250026</v>
      </c>
      <c r="O47" s="70">
        <v>0.52</v>
      </c>
      <c r="P47" s="70">
        <v>0.33413788676261902</v>
      </c>
      <c r="Q47" s="70">
        <v>0</v>
      </c>
      <c r="R47" s="72">
        <v>171960894</v>
      </c>
      <c r="S47" s="72">
        <v>294.08</v>
      </c>
      <c r="T47" s="72">
        <v>284.45999999999998</v>
      </c>
      <c r="U47" s="70">
        <v>5.8093927998867887</v>
      </c>
      <c r="V47" s="171">
        <v>28</v>
      </c>
      <c r="W47" s="171">
        <v>0.192</v>
      </c>
      <c r="X47" s="70">
        <v>1.3</v>
      </c>
      <c r="Y47" s="119">
        <v>83</v>
      </c>
      <c r="Z47" s="70">
        <v>78.5</v>
      </c>
      <c r="AA47" s="70">
        <v>182</v>
      </c>
      <c r="AB47" s="70">
        <v>0.2</v>
      </c>
      <c r="AC47" s="70">
        <v>0</v>
      </c>
      <c r="AD47" s="70" t="s">
        <v>101</v>
      </c>
      <c r="AE47" s="70">
        <v>177</v>
      </c>
      <c r="AF47" s="70">
        <v>33.9</v>
      </c>
      <c r="AG47" s="70">
        <v>0.61699999999999999</v>
      </c>
      <c r="AH47" s="70">
        <v>0.32600000000000001</v>
      </c>
      <c r="AI47" s="72">
        <v>0</v>
      </c>
      <c r="AJ47" s="72">
        <v>321407.35804529482</v>
      </c>
      <c r="AK47" s="72">
        <v>28853.425545499045</v>
      </c>
      <c r="AL47" s="72">
        <v>71737.600000000006</v>
      </c>
      <c r="AM47" s="72">
        <v>0</v>
      </c>
      <c r="AN47" s="72">
        <v>0</v>
      </c>
      <c r="AO47" s="72">
        <v>0</v>
      </c>
      <c r="AP47" s="70">
        <v>15.4</v>
      </c>
      <c r="AQ47" s="70">
        <v>11.7</v>
      </c>
      <c r="AR47" s="70">
        <v>3.06666666666667</v>
      </c>
      <c r="AS47" s="70">
        <v>-0.72020155191421509</v>
      </c>
      <c r="AT47" s="70">
        <v>27</v>
      </c>
      <c r="AU47" s="70">
        <v>17.899999999999999</v>
      </c>
      <c r="AV47" s="70">
        <v>62.5</v>
      </c>
      <c r="AW47" s="70">
        <v>18</v>
      </c>
      <c r="AX47" s="70">
        <v>92.171660729999999</v>
      </c>
      <c r="AY47" s="70">
        <v>31</v>
      </c>
      <c r="AZ47" s="70">
        <v>77.2</v>
      </c>
      <c r="BA47" s="72"/>
      <c r="BB47" s="72">
        <v>320447</v>
      </c>
      <c r="BC47" s="72">
        <v>350548.99985099997</v>
      </c>
      <c r="BD47" s="72">
        <v>3893774</v>
      </c>
      <c r="BE47" s="70">
        <v>5.2498000000000003E-2</v>
      </c>
      <c r="BF47" s="70">
        <v>0</v>
      </c>
      <c r="BG47" s="70">
        <v>1.5508706666666667</v>
      </c>
    </row>
    <row r="48" spans="1:59" s="11" customFormat="1" x14ac:dyDescent="0.25">
      <c r="A48" s="15" t="s">
        <v>367</v>
      </c>
      <c r="B48" t="s">
        <v>10</v>
      </c>
      <c r="C48" s="118" t="s">
        <v>495</v>
      </c>
      <c r="D48" s="70">
        <v>1.375</v>
      </c>
      <c r="E48" s="72">
        <v>0</v>
      </c>
      <c r="F48" s="72">
        <v>0</v>
      </c>
      <c r="G48" s="72">
        <v>0</v>
      </c>
      <c r="H48" s="70" t="s">
        <v>101</v>
      </c>
      <c r="I48" s="72">
        <v>207808.02857142859</v>
      </c>
      <c r="J48" s="70">
        <v>0.2</v>
      </c>
      <c r="K48" s="72">
        <v>0</v>
      </c>
      <c r="L48" s="72">
        <v>0</v>
      </c>
      <c r="M48" s="70">
        <v>0.46763407666383922</v>
      </c>
      <c r="N48" s="70">
        <v>0.10473577241250026</v>
      </c>
      <c r="O48" s="70">
        <v>0.52</v>
      </c>
      <c r="P48" s="70">
        <v>3.3659107983112335E-2</v>
      </c>
      <c r="Q48" s="70">
        <v>0</v>
      </c>
      <c r="R48" s="72">
        <v>171960894</v>
      </c>
      <c r="S48" s="72">
        <v>294.08</v>
      </c>
      <c r="T48" s="72">
        <v>284.45999999999998</v>
      </c>
      <c r="U48" s="70">
        <v>5.8093927998867887</v>
      </c>
      <c r="V48" s="171">
        <v>47</v>
      </c>
      <c r="W48" s="171">
        <v>6.4000000000000001E-2</v>
      </c>
      <c r="X48" s="70">
        <v>1.3</v>
      </c>
      <c r="Y48" s="119">
        <v>96.2</v>
      </c>
      <c r="Z48" s="70">
        <v>96.7</v>
      </c>
      <c r="AA48" s="70">
        <v>182</v>
      </c>
      <c r="AB48" s="70">
        <v>0.2</v>
      </c>
      <c r="AC48" s="70">
        <v>0</v>
      </c>
      <c r="AD48" s="70" t="s">
        <v>101</v>
      </c>
      <c r="AE48" s="70">
        <v>177</v>
      </c>
      <c r="AF48" s="70">
        <v>33.9</v>
      </c>
      <c r="AG48" s="70">
        <v>0.61699999999999999</v>
      </c>
      <c r="AH48" s="70">
        <v>0.32600000000000001</v>
      </c>
      <c r="AI48" s="72">
        <v>0</v>
      </c>
      <c r="AJ48" s="72">
        <v>138526</v>
      </c>
      <c r="AK48" s="72">
        <v>12473.044300978949</v>
      </c>
      <c r="AL48" s="72">
        <v>1459.39</v>
      </c>
      <c r="AM48" s="72">
        <v>0</v>
      </c>
      <c r="AN48" s="72">
        <v>0</v>
      </c>
      <c r="AO48" s="72">
        <v>0</v>
      </c>
      <c r="AP48" s="70">
        <v>2.9</v>
      </c>
      <c r="AQ48" s="70">
        <v>6.3</v>
      </c>
      <c r="AR48" s="70">
        <v>3.06666666666667</v>
      </c>
      <c r="AS48" s="70">
        <v>-0.72020155191421509</v>
      </c>
      <c r="AT48" s="70">
        <v>27</v>
      </c>
      <c r="AU48" s="70">
        <v>95</v>
      </c>
      <c r="AV48" s="70">
        <v>81.7</v>
      </c>
      <c r="AW48" s="70">
        <v>18</v>
      </c>
      <c r="AX48" s="70">
        <v>92.171660729999999</v>
      </c>
      <c r="AY48" s="70">
        <v>88.8</v>
      </c>
      <c r="AZ48" s="70">
        <v>98.8</v>
      </c>
      <c r="BA48" s="72"/>
      <c r="BB48" s="72">
        <v>138526</v>
      </c>
      <c r="BC48" s="72">
        <v>138593.81073600001</v>
      </c>
      <c r="BD48" s="72">
        <v>3893774</v>
      </c>
      <c r="BE48" s="70">
        <v>5.2498000000000003E-2</v>
      </c>
      <c r="BF48" s="70">
        <v>0</v>
      </c>
      <c r="BG48" s="70">
        <v>1.5508706666666667</v>
      </c>
    </row>
    <row r="49" spans="1:59" s="11" customFormat="1" x14ac:dyDescent="0.25">
      <c r="A49" s="15" t="s">
        <v>363</v>
      </c>
      <c r="B49" t="s">
        <v>10</v>
      </c>
      <c r="C49" s="118" t="s">
        <v>491</v>
      </c>
      <c r="D49" s="70">
        <v>2.75</v>
      </c>
      <c r="E49" s="72">
        <v>129632</v>
      </c>
      <c r="F49" s="72">
        <v>95744</v>
      </c>
      <c r="G49" s="72">
        <v>7161.6515992304994</v>
      </c>
      <c r="H49" s="70">
        <v>0.17</v>
      </c>
      <c r="I49" s="72">
        <v>207808.02857142859</v>
      </c>
      <c r="J49" s="70">
        <v>0.2</v>
      </c>
      <c r="K49" s="72">
        <v>0</v>
      </c>
      <c r="L49" s="72">
        <v>0</v>
      </c>
      <c r="M49" s="70">
        <v>0.46763407666383922</v>
      </c>
      <c r="N49" s="70">
        <v>0.10473577241250026</v>
      </c>
      <c r="O49" s="70">
        <v>0.52</v>
      </c>
      <c r="P49" s="70">
        <v>0.35895922780036926</v>
      </c>
      <c r="Q49" s="70">
        <v>0</v>
      </c>
      <c r="R49" s="72">
        <v>171960894</v>
      </c>
      <c r="S49" s="72">
        <v>294.08</v>
      </c>
      <c r="T49" s="72">
        <v>284.45999999999998</v>
      </c>
      <c r="U49" s="70">
        <v>5.8093927998867887</v>
      </c>
      <c r="V49" s="171">
        <v>62</v>
      </c>
      <c r="W49" s="171">
        <v>0.183</v>
      </c>
      <c r="X49" s="70">
        <v>1.3</v>
      </c>
      <c r="Y49" s="119">
        <v>72.05</v>
      </c>
      <c r="Z49" s="70">
        <v>62.9</v>
      </c>
      <c r="AA49" s="70">
        <v>182</v>
      </c>
      <c r="AB49" s="70">
        <v>0.2</v>
      </c>
      <c r="AC49" s="70">
        <v>0</v>
      </c>
      <c r="AD49" s="70" t="s">
        <v>101</v>
      </c>
      <c r="AE49" s="70">
        <v>177</v>
      </c>
      <c r="AF49" s="70">
        <v>33.9</v>
      </c>
      <c r="AG49" s="70">
        <v>0.61699999999999999</v>
      </c>
      <c r="AH49" s="70">
        <v>0.32600000000000001</v>
      </c>
      <c r="AI49" s="72">
        <v>0</v>
      </c>
      <c r="AJ49" s="72">
        <v>358027</v>
      </c>
      <c r="AK49" s="72">
        <v>32237.173035723186</v>
      </c>
      <c r="AL49" s="72">
        <v>85075.159999999989</v>
      </c>
      <c r="AM49" s="72">
        <v>0</v>
      </c>
      <c r="AN49" s="72">
        <v>0</v>
      </c>
      <c r="AO49" s="72">
        <v>0</v>
      </c>
      <c r="AP49" s="70">
        <v>13.5</v>
      </c>
      <c r="AQ49" s="70">
        <v>11.6</v>
      </c>
      <c r="AR49" s="70">
        <v>3.06666666666667</v>
      </c>
      <c r="AS49" s="70">
        <v>-0.72020155191421509</v>
      </c>
      <c r="AT49" s="70">
        <v>27</v>
      </c>
      <c r="AU49" s="70">
        <v>17.2</v>
      </c>
      <c r="AV49" s="70">
        <v>44.6</v>
      </c>
      <c r="AW49" s="70">
        <v>18</v>
      </c>
      <c r="AX49" s="70">
        <v>92.171660729999999</v>
      </c>
      <c r="AY49" s="70">
        <v>17.5</v>
      </c>
      <c r="AZ49" s="70">
        <v>56.6</v>
      </c>
      <c r="BA49" s="72"/>
      <c r="BB49" s="72">
        <v>358027</v>
      </c>
      <c r="BC49" s="72">
        <v>383917.01495600003</v>
      </c>
      <c r="BD49" s="72">
        <v>3893774</v>
      </c>
      <c r="BE49" s="70">
        <v>5.2498000000000003E-2</v>
      </c>
      <c r="BF49" s="70">
        <v>0</v>
      </c>
      <c r="BG49" s="70">
        <v>1.5508706666666667</v>
      </c>
    </row>
    <row r="50" spans="1:59" s="11" customFormat="1" x14ac:dyDescent="0.25">
      <c r="A50" s="15" t="s">
        <v>369</v>
      </c>
      <c r="B50" t="s">
        <v>10</v>
      </c>
      <c r="C50" s="118" t="s">
        <v>497</v>
      </c>
      <c r="D50" s="70">
        <v>3</v>
      </c>
      <c r="E50" s="72">
        <v>161693</v>
      </c>
      <c r="F50" s="72">
        <v>35714</v>
      </c>
      <c r="G50" s="72">
        <v>4987.4009759434994</v>
      </c>
      <c r="H50" s="70" t="s">
        <v>101</v>
      </c>
      <c r="I50" s="72">
        <v>207808.02857142859</v>
      </c>
      <c r="J50" s="70">
        <v>0.2</v>
      </c>
      <c r="K50" s="72">
        <v>0</v>
      </c>
      <c r="L50" s="72">
        <v>0</v>
      </c>
      <c r="M50" s="70">
        <v>0.46763407666383922</v>
      </c>
      <c r="N50" s="70">
        <v>0.10473577241250026</v>
      </c>
      <c r="O50" s="70">
        <v>0.52</v>
      </c>
      <c r="P50" s="70">
        <v>0.42053449153900146</v>
      </c>
      <c r="Q50" s="70">
        <v>0</v>
      </c>
      <c r="R50" s="72">
        <v>171960894</v>
      </c>
      <c r="S50" s="72">
        <v>294.08</v>
      </c>
      <c r="T50" s="72">
        <v>284.45999999999998</v>
      </c>
      <c r="U50" s="70">
        <v>5.8093927998867887</v>
      </c>
      <c r="V50" s="171">
        <v>60</v>
      </c>
      <c r="W50" s="171">
        <v>0.27800000000000002</v>
      </c>
      <c r="X50" s="70">
        <v>1.3</v>
      </c>
      <c r="Y50" s="119">
        <v>59.9</v>
      </c>
      <c r="Z50" s="70">
        <v>51.6</v>
      </c>
      <c r="AA50" s="70">
        <v>182</v>
      </c>
      <c r="AB50" s="70">
        <v>0.2</v>
      </c>
      <c r="AC50" s="70">
        <v>0</v>
      </c>
      <c r="AD50" s="70" t="s">
        <v>101</v>
      </c>
      <c r="AE50" s="70">
        <v>177</v>
      </c>
      <c r="AF50" s="70">
        <v>33.9</v>
      </c>
      <c r="AG50" s="70">
        <v>0.61699999999999999</v>
      </c>
      <c r="AH50" s="70">
        <v>0.32600000000000001</v>
      </c>
      <c r="AI50" s="72">
        <v>0</v>
      </c>
      <c r="AJ50" s="72">
        <v>294506</v>
      </c>
      <c r="AK50" s="72">
        <v>26517.667332515961</v>
      </c>
      <c r="AL50" s="72">
        <v>67860.540000000008</v>
      </c>
      <c r="AM50" s="72">
        <v>0</v>
      </c>
      <c r="AN50" s="72">
        <v>0</v>
      </c>
      <c r="AO50" s="72">
        <v>0</v>
      </c>
      <c r="AP50" s="70">
        <v>18.8</v>
      </c>
      <c r="AQ50" s="70">
        <v>11</v>
      </c>
      <c r="AR50" s="70">
        <v>3.06666666666667</v>
      </c>
      <c r="AS50" s="70">
        <v>-0.72020155191421509</v>
      </c>
      <c r="AT50" s="70">
        <v>27</v>
      </c>
      <c r="AU50" s="70">
        <v>15.1</v>
      </c>
      <c r="AV50" s="70">
        <v>41.5</v>
      </c>
      <c r="AW50" s="70">
        <v>18</v>
      </c>
      <c r="AX50" s="70">
        <v>92.171660729999999</v>
      </c>
      <c r="AY50" s="70">
        <v>37.5</v>
      </c>
      <c r="AZ50" s="70">
        <v>51.3</v>
      </c>
      <c r="BA50" s="72"/>
      <c r="BB50" s="72">
        <v>294506</v>
      </c>
      <c r="BC50" s="72">
        <v>325978.779331</v>
      </c>
      <c r="BD50" s="72">
        <v>3893774</v>
      </c>
      <c r="BE50" s="70">
        <v>5.2498000000000003E-2</v>
      </c>
      <c r="BF50" s="70">
        <v>0</v>
      </c>
      <c r="BG50" s="70">
        <v>1.5508706666666667</v>
      </c>
    </row>
    <row r="51" spans="1:59" s="11" customFormat="1" x14ac:dyDescent="0.25">
      <c r="A51" s="15" t="s">
        <v>360</v>
      </c>
      <c r="B51" t="s">
        <v>10</v>
      </c>
      <c r="C51" s="118" t="s">
        <v>488</v>
      </c>
      <c r="D51" s="70">
        <v>2.75</v>
      </c>
      <c r="E51" s="72">
        <v>172911</v>
      </c>
      <c r="F51" s="72">
        <v>14692</v>
      </c>
      <c r="G51" s="72">
        <v>2556.128727579</v>
      </c>
      <c r="H51" s="70">
        <v>0.11</v>
      </c>
      <c r="I51" s="72">
        <v>207808.02857142859</v>
      </c>
      <c r="J51" s="70">
        <v>0.2</v>
      </c>
      <c r="K51" s="72">
        <v>0</v>
      </c>
      <c r="L51" s="72">
        <v>1</v>
      </c>
      <c r="M51" s="70">
        <v>0.46763407666383922</v>
      </c>
      <c r="N51" s="70">
        <v>0.10473577241250026</v>
      </c>
      <c r="O51" s="70">
        <v>0.52</v>
      </c>
      <c r="P51" s="70">
        <v>0.38664558529853821</v>
      </c>
      <c r="Q51" s="70">
        <v>0</v>
      </c>
      <c r="R51" s="72">
        <v>171960894</v>
      </c>
      <c r="S51" s="72">
        <v>294.08</v>
      </c>
      <c r="T51" s="72">
        <v>284.45999999999998</v>
      </c>
      <c r="U51" s="70">
        <v>5.8093927998867887</v>
      </c>
      <c r="V51" s="171">
        <v>68</v>
      </c>
      <c r="W51" s="171">
        <v>0.34200000000000003</v>
      </c>
      <c r="X51" s="70">
        <v>1.3</v>
      </c>
      <c r="Y51" s="119">
        <v>51.3</v>
      </c>
      <c r="Z51" s="70">
        <v>69.3</v>
      </c>
      <c r="AA51" s="70">
        <v>182</v>
      </c>
      <c r="AB51" s="70">
        <v>0.2</v>
      </c>
      <c r="AC51" s="70">
        <v>0</v>
      </c>
      <c r="AD51" s="70" t="s">
        <v>101</v>
      </c>
      <c r="AE51" s="70">
        <v>177</v>
      </c>
      <c r="AF51" s="70">
        <v>33.9</v>
      </c>
      <c r="AG51" s="70">
        <v>0.61699999999999999</v>
      </c>
      <c r="AH51" s="70">
        <v>0.32600000000000001</v>
      </c>
      <c r="AI51" s="72">
        <v>0</v>
      </c>
      <c r="AJ51" s="72">
        <v>478464</v>
      </c>
      <c r="AK51" s="72">
        <v>43081.462457759488</v>
      </c>
      <c r="AL51" s="72">
        <v>105544.74</v>
      </c>
      <c r="AM51" s="72">
        <v>0</v>
      </c>
      <c r="AN51" s="72">
        <v>56923</v>
      </c>
      <c r="AO51" s="72">
        <v>0</v>
      </c>
      <c r="AP51" s="70">
        <v>15.8</v>
      </c>
      <c r="AQ51" s="70">
        <v>6.6</v>
      </c>
      <c r="AR51" s="70">
        <v>3.06666666666667</v>
      </c>
      <c r="AS51" s="70">
        <v>-0.72020155191421509</v>
      </c>
      <c r="AT51" s="70">
        <v>27</v>
      </c>
      <c r="AU51" s="70">
        <v>9</v>
      </c>
      <c r="AV51" s="70">
        <v>65.400000000000006</v>
      </c>
      <c r="AW51" s="70">
        <v>18</v>
      </c>
      <c r="AX51" s="70">
        <v>92.171660729999999</v>
      </c>
      <c r="AY51" s="70">
        <v>12.5</v>
      </c>
      <c r="AZ51" s="70">
        <v>46</v>
      </c>
      <c r="BA51" s="72"/>
      <c r="BB51" s="72">
        <v>478464</v>
      </c>
      <c r="BC51" s="72">
        <v>497314.18226700003</v>
      </c>
      <c r="BD51" s="72">
        <v>3893774</v>
      </c>
      <c r="BE51" s="70">
        <v>5.2498000000000003E-2</v>
      </c>
      <c r="BF51" s="70">
        <v>0</v>
      </c>
      <c r="BG51" s="70">
        <v>1.5508706666666667</v>
      </c>
    </row>
    <row r="52" spans="1:59" s="11" customFormat="1" x14ac:dyDescent="0.25">
      <c r="A52" s="15" t="s">
        <v>361</v>
      </c>
      <c r="B52" t="s">
        <v>10</v>
      </c>
      <c r="C52" s="118" t="s">
        <v>489</v>
      </c>
      <c r="D52" s="70">
        <v>2.625</v>
      </c>
      <c r="E52" s="72">
        <v>110923</v>
      </c>
      <c r="F52" s="72">
        <v>70227</v>
      </c>
      <c r="G52" s="72">
        <v>3317.3123830594004</v>
      </c>
      <c r="H52" s="70">
        <v>0.23</v>
      </c>
      <c r="I52" s="72">
        <v>207808.02857142859</v>
      </c>
      <c r="J52" s="70">
        <v>0.2</v>
      </c>
      <c r="K52" s="72">
        <v>0</v>
      </c>
      <c r="L52" s="72">
        <v>0</v>
      </c>
      <c r="M52" s="70">
        <v>0.46763407666383922</v>
      </c>
      <c r="N52" s="70">
        <v>0.10473577241250026</v>
      </c>
      <c r="O52" s="70">
        <v>0.52</v>
      </c>
      <c r="P52" s="70">
        <v>0.33472144603729248</v>
      </c>
      <c r="Q52" s="70">
        <v>0</v>
      </c>
      <c r="R52" s="72">
        <v>171960894</v>
      </c>
      <c r="S52" s="72">
        <v>294.08</v>
      </c>
      <c r="T52" s="72">
        <v>284.45999999999998</v>
      </c>
      <c r="U52" s="70">
        <v>5.8093927998867887</v>
      </c>
      <c r="V52" s="171">
        <v>71</v>
      </c>
      <c r="W52" s="171">
        <v>0.20399999999999999</v>
      </c>
      <c r="X52" s="70">
        <v>1.3</v>
      </c>
      <c r="Y52" s="119">
        <v>76.849999999999994</v>
      </c>
      <c r="Z52" s="70">
        <v>70.3</v>
      </c>
      <c r="AA52" s="70">
        <v>182</v>
      </c>
      <c r="AB52" s="70">
        <v>0.2</v>
      </c>
      <c r="AC52" s="70">
        <v>0</v>
      </c>
      <c r="AD52" s="70" t="s">
        <v>101</v>
      </c>
      <c r="AE52" s="70">
        <v>177</v>
      </c>
      <c r="AF52" s="70">
        <v>33.9</v>
      </c>
      <c r="AG52" s="70">
        <v>0.61699999999999999</v>
      </c>
      <c r="AH52" s="70">
        <v>0.32600000000000001</v>
      </c>
      <c r="AI52" s="72">
        <v>0</v>
      </c>
      <c r="AJ52" s="72">
        <v>313681</v>
      </c>
      <c r="AK52" s="72">
        <v>28244.20693137301</v>
      </c>
      <c r="AL52" s="72">
        <v>74557.95</v>
      </c>
      <c r="AM52" s="72">
        <v>0</v>
      </c>
      <c r="AN52" s="72">
        <v>0</v>
      </c>
      <c r="AO52" s="72">
        <v>0</v>
      </c>
      <c r="AP52" s="70">
        <v>13</v>
      </c>
      <c r="AQ52" s="70">
        <v>7.7</v>
      </c>
      <c r="AR52" s="70">
        <v>3.06666666666667</v>
      </c>
      <c r="AS52" s="70">
        <v>-0.72020155191421509</v>
      </c>
      <c r="AT52" s="70">
        <v>27</v>
      </c>
      <c r="AU52" s="70">
        <v>12.7</v>
      </c>
      <c r="AV52" s="70">
        <v>52.8</v>
      </c>
      <c r="AW52" s="70">
        <v>18</v>
      </c>
      <c r="AX52" s="70">
        <v>92.171660729999999</v>
      </c>
      <c r="AY52" s="70">
        <v>12.3</v>
      </c>
      <c r="AZ52" s="70">
        <v>53.4</v>
      </c>
      <c r="BA52" s="72"/>
      <c r="BB52" s="72">
        <v>313681</v>
      </c>
      <c r="BC52" s="72">
        <v>335902.49156499997</v>
      </c>
      <c r="BD52" s="72">
        <v>3893774</v>
      </c>
      <c r="BE52" s="70">
        <v>5.2498000000000003E-2</v>
      </c>
      <c r="BF52" s="70">
        <v>0</v>
      </c>
      <c r="BG52" s="70">
        <v>1.5508706666666667</v>
      </c>
    </row>
    <row r="53" spans="1:59" s="11" customFormat="1" x14ac:dyDescent="0.25">
      <c r="A53" s="15" t="s">
        <v>371</v>
      </c>
      <c r="B53" t="s">
        <v>10</v>
      </c>
      <c r="C53" s="118" t="s">
        <v>499</v>
      </c>
      <c r="D53" s="70">
        <v>1.875</v>
      </c>
      <c r="E53" s="72">
        <v>0</v>
      </c>
      <c r="F53" s="72">
        <v>0</v>
      </c>
      <c r="G53" s="72">
        <v>2.7244389696107998</v>
      </c>
      <c r="H53" s="70" t="s">
        <v>101</v>
      </c>
      <c r="I53" s="72">
        <v>207808.02857142859</v>
      </c>
      <c r="J53" s="70">
        <v>0.2</v>
      </c>
      <c r="K53" s="72">
        <v>0</v>
      </c>
      <c r="L53" s="72">
        <v>0</v>
      </c>
      <c r="M53" s="70">
        <v>0.46763407666383922</v>
      </c>
      <c r="N53" s="70">
        <v>0.10473577241250026</v>
      </c>
      <c r="O53" s="70">
        <v>0.52</v>
      </c>
      <c r="P53" s="70">
        <v>7.3366798460483551E-2</v>
      </c>
      <c r="Q53" s="70">
        <v>0</v>
      </c>
      <c r="R53" s="72">
        <v>171960894</v>
      </c>
      <c r="S53" s="72">
        <v>294.08</v>
      </c>
      <c r="T53" s="72">
        <v>284.45999999999998</v>
      </c>
      <c r="U53" s="70">
        <v>5.8093927998867887</v>
      </c>
      <c r="V53" s="171" t="s">
        <v>101</v>
      </c>
      <c r="W53" s="171">
        <v>0.16200000000000001</v>
      </c>
      <c r="X53" s="70">
        <v>1.3</v>
      </c>
      <c r="Y53" s="119">
        <v>90.05</v>
      </c>
      <c r="Z53" s="70">
        <v>92.1</v>
      </c>
      <c r="AA53" s="70">
        <v>182</v>
      </c>
      <c r="AB53" s="70">
        <v>0.2</v>
      </c>
      <c r="AC53" s="70">
        <v>0</v>
      </c>
      <c r="AD53" s="70" t="s">
        <v>101</v>
      </c>
      <c r="AE53" s="70">
        <v>177</v>
      </c>
      <c r="AF53" s="70">
        <v>33.9</v>
      </c>
      <c r="AG53" s="70">
        <v>0.61699999999999999</v>
      </c>
      <c r="AH53" s="70">
        <v>0.32600000000000001</v>
      </c>
      <c r="AI53" s="72">
        <v>0</v>
      </c>
      <c r="AJ53" s="72">
        <v>22833</v>
      </c>
      <c r="AK53" s="72">
        <v>2055.9102300236223</v>
      </c>
      <c r="AL53" s="72">
        <v>732.75</v>
      </c>
      <c r="AM53" s="72">
        <v>0</v>
      </c>
      <c r="AN53" s="72">
        <v>0</v>
      </c>
      <c r="AO53" s="72">
        <v>0</v>
      </c>
      <c r="AP53" s="70">
        <v>6.5</v>
      </c>
      <c r="AQ53" s="70">
        <v>5.59</v>
      </c>
      <c r="AR53" s="70">
        <v>3.06666666666667</v>
      </c>
      <c r="AS53" s="70">
        <v>-0.72020155191421509</v>
      </c>
      <c r="AT53" s="70">
        <v>27</v>
      </c>
      <c r="AU53" s="70">
        <v>81.3</v>
      </c>
      <c r="AV53" s="70">
        <v>83</v>
      </c>
      <c r="AW53" s="70">
        <v>18</v>
      </c>
      <c r="AX53" s="70">
        <v>92.171660729999999</v>
      </c>
      <c r="AY53" s="70">
        <v>79.7</v>
      </c>
      <c r="AZ53" s="70">
        <v>77.900000000000006</v>
      </c>
      <c r="BA53" s="72"/>
      <c r="BB53" s="72">
        <v>22833</v>
      </c>
      <c r="BC53" s="72">
        <v>23053.000268</v>
      </c>
      <c r="BD53" s="72">
        <v>3893774</v>
      </c>
      <c r="BE53" s="70">
        <v>5.2498000000000003E-2</v>
      </c>
      <c r="BF53" s="70">
        <v>0</v>
      </c>
      <c r="BG53" s="70">
        <v>1.5508706666666667</v>
      </c>
    </row>
    <row r="54" spans="1:59" s="11" customFormat="1" x14ac:dyDescent="0.25">
      <c r="A54" s="15" t="s">
        <v>372</v>
      </c>
      <c r="B54" t="s">
        <v>10</v>
      </c>
      <c r="C54" s="118" t="s">
        <v>500</v>
      </c>
      <c r="D54" s="70">
        <v>2.125</v>
      </c>
      <c r="E54" s="72">
        <v>0</v>
      </c>
      <c r="F54" s="72">
        <v>0</v>
      </c>
      <c r="G54" s="72">
        <v>9235.7439601804999</v>
      </c>
      <c r="H54" s="70" t="s">
        <v>101</v>
      </c>
      <c r="I54" s="72">
        <v>207808.02857142859</v>
      </c>
      <c r="J54" s="70">
        <v>0.2</v>
      </c>
      <c r="K54" s="72">
        <v>3</v>
      </c>
      <c r="L54" s="72">
        <v>0</v>
      </c>
      <c r="M54" s="70">
        <v>0.46763407666383922</v>
      </c>
      <c r="N54" s="70">
        <v>0.10473577241250026</v>
      </c>
      <c r="O54" s="70">
        <v>0.52</v>
      </c>
      <c r="P54" s="70">
        <v>7.4152834713459015E-2</v>
      </c>
      <c r="Q54" s="70">
        <v>0</v>
      </c>
      <c r="R54" s="72">
        <v>171960894</v>
      </c>
      <c r="S54" s="72">
        <v>294.08</v>
      </c>
      <c r="T54" s="72">
        <v>284.45999999999998</v>
      </c>
      <c r="U54" s="70">
        <v>5.8093927998867887</v>
      </c>
      <c r="V54" s="171">
        <v>39</v>
      </c>
      <c r="W54" s="171">
        <v>9.6000000000000002E-2</v>
      </c>
      <c r="X54" s="70">
        <v>1.3</v>
      </c>
      <c r="Y54" s="119">
        <v>85.800000000000011</v>
      </c>
      <c r="Z54" s="70">
        <v>80.7</v>
      </c>
      <c r="AA54" s="70">
        <v>182</v>
      </c>
      <c r="AB54" s="70">
        <v>0.2</v>
      </c>
      <c r="AC54" s="70">
        <v>0</v>
      </c>
      <c r="AD54" s="70" t="s">
        <v>101</v>
      </c>
      <c r="AE54" s="70">
        <v>177</v>
      </c>
      <c r="AF54" s="70">
        <v>33.9</v>
      </c>
      <c r="AG54" s="70">
        <v>0.61699999999999999</v>
      </c>
      <c r="AH54" s="70">
        <v>0.32600000000000001</v>
      </c>
      <c r="AI54" s="72">
        <v>0</v>
      </c>
      <c r="AJ54" s="72">
        <v>1116739</v>
      </c>
      <c r="AK54" s="72">
        <v>100552.49570211317</v>
      </c>
      <c r="AL54" s="72">
        <v>59781.8</v>
      </c>
      <c r="AM54" s="72">
        <v>0</v>
      </c>
      <c r="AN54" s="72">
        <v>1438</v>
      </c>
      <c r="AO54" s="72">
        <v>0</v>
      </c>
      <c r="AP54" s="70">
        <v>5.333333333333333</v>
      </c>
      <c r="AQ54" s="70">
        <v>5.9</v>
      </c>
      <c r="AR54" s="70">
        <v>3.06666666666667</v>
      </c>
      <c r="AS54" s="70">
        <v>-0.72020155191421509</v>
      </c>
      <c r="AT54" s="70">
        <v>27</v>
      </c>
      <c r="AU54" s="70">
        <v>90</v>
      </c>
      <c r="AV54" s="70">
        <v>81.900000000000006</v>
      </c>
      <c r="AW54" s="70">
        <v>18</v>
      </c>
      <c r="AX54" s="70">
        <v>92.171660729999999</v>
      </c>
      <c r="AY54" s="70">
        <v>74.8</v>
      </c>
      <c r="AZ54" s="70">
        <v>62.2</v>
      </c>
      <c r="BA54" s="72"/>
      <c r="BB54" s="72">
        <v>1116739</v>
      </c>
      <c r="BC54" s="72">
        <v>1122010.4135</v>
      </c>
      <c r="BD54" s="72">
        <v>3893774</v>
      </c>
      <c r="BE54" s="70">
        <v>5.2498000000000003E-2</v>
      </c>
      <c r="BF54" s="70">
        <v>0</v>
      </c>
      <c r="BG54" s="70">
        <v>1.5508706666666667</v>
      </c>
    </row>
    <row r="55" spans="1:59" s="11" customFormat="1" x14ac:dyDescent="0.25">
      <c r="A55" s="15" t="s">
        <v>368</v>
      </c>
      <c r="B55" t="s">
        <v>10</v>
      </c>
      <c r="C55" s="118" t="s">
        <v>496</v>
      </c>
      <c r="D55" s="70">
        <v>2.625</v>
      </c>
      <c r="E55" s="72">
        <v>20146</v>
      </c>
      <c r="F55" s="72">
        <v>0</v>
      </c>
      <c r="G55" s="72">
        <v>1099.4457413369498</v>
      </c>
      <c r="H55" s="70">
        <v>0.4</v>
      </c>
      <c r="I55" s="72">
        <v>207808.02857142859</v>
      </c>
      <c r="J55" s="70">
        <v>0.2</v>
      </c>
      <c r="K55" s="72">
        <v>0</v>
      </c>
      <c r="L55" s="72">
        <v>0</v>
      </c>
      <c r="M55" s="70">
        <v>0.46763407666383922</v>
      </c>
      <c r="N55" s="70">
        <v>0.10473577241250026</v>
      </c>
      <c r="O55" s="70">
        <v>0.52</v>
      </c>
      <c r="P55" s="70">
        <v>0.26161679625511169</v>
      </c>
      <c r="Q55" s="70">
        <v>0</v>
      </c>
      <c r="R55" s="72">
        <v>171960894</v>
      </c>
      <c r="S55" s="72">
        <v>294.08</v>
      </c>
      <c r="T55" s="72">
        <v>284.45999999999998</v>
      </c>
      <c r="U55" s="70">
        <v>5.8093927998867887</v>
      </c>
      <c r="V55" s="171" t="s">
        <v>101</v>
      </c>
      <c r="W55" s="171">
        <v>0.22399999999999998</v>
      </c>
      <c r="X55" s="70">
        <v>1.3</v>
      </c>
      <c r="Y55" s="119">
        <v>73.150000000000006</v>
      </c>
      <c r="Z55" s="70">
        <v>80</v>
      </c>
      <c r="AA55" s="70">
        <v>182</v>
      </c>
      <c r="AB55" s="70">
        <v>0.2</v>
      </c>
      <c r="AC55" s="70">
        <v>0</v>
      </c>
      <c r="AD55" s="70" t="s">
        <v>101</v>
      </c>
      <c r="AE55" s="70">
        <v>177</v>
      </c>
      <c r="AF55" s="70">
        <v>33.9</v>
      </c>
      <c r="AG55" s="70">
        <v>0.61699999999999999</v>
      </c>
      <c r="AH55" s="70">
        <v>0.32600000000000001</v>
      </c>
      <c r="AI55" s="72">
        <v>0</v>
      </c>
      <c r="AJ55" s="72">
        <v>82683</v>
      </c>
      <c r="AK55" s="72">
        <v>7444.8747667430107</v>
      </c>
      <c r="AL55" s="72">
        <v>20994</v>
      </c>
      <c r="AM55" s="72">
        <v>0</v>
      </c>
      <c r="AN55" s="72">
        <v>0</v>
      </c>
      <c r="AO55" s="72">
        <v>0</v>
      </c>
      <c r="AP55" s="70">
        <v>14.2</v>
      </c>
      <c r="AQ55" s="70">
        <v>6.2</v>
      </c>
      <c r="AR55" s="70">
        <v>3.06666666666667</v>
      </c>
      <c r="AS55" s="70">
        <v>-0.72020155191421509</v>
      </c>
      <c r="AT55" s="70">
        <v>27</v>
      </c>
      <c r="AU55" s="70">
        <v>25.2</v>
      </c>
      <c r="AV55" s="70">
        <v>73.900000000000006</v>
      </c>
      <c r="AW55" s="70">
        <v>18</v>
      </c>
      <c r="AX55" s="70">
        <v>92.171660729999999</v>
      </c>
      <c r="AY55" s="70">
        <v>41.7</v>
      </c>
      <c r="AZ55" s="70">
        <v>66.900000000000006</v>
      </c>
      <c r="BA55" s="72"/>
      <c r="BB55" s="72">
        <v>82683</v>
      </c>
      <c r="BC55" s="72">
        <v>93861.390785800002</v>
      </c>
      <c r="BD55" s="72">
        <v>3893774</v>
      </c>
      <c r="BE55" s="70">
        <v>5.2498000000000003E-2</v>
      </c>
      <c r="BF55" s="70">
        <v>0</v>
      </c>
      <c r="BG55" s="70">
        <v>1.5508706666666667</v>
      </c>
    </row>
    <row r="56" spans="1:59" s="11" customFormat="1" x14ac:dyDescent="0.25">
      <c r="A56" s="15" t="s">
        <v>370</v>
      </c>
      <c r="B56" t="s">
        <v>10</v>
      </c>
      <c r="C56" s="118" t="s">
        <v>498</v>
      </c>
      <c r="D56" s="70">
        <v>1.75</v>
      </c>
      <c r="E56" s="72">
        <v>0</v>
      </c>
      <c r="F56" s="72">
        <v>0</v>
      </c>
      <c r="G56" s="72">
        <v>0</v>
      </c>
      <c r="H56" s="70" t="s">
        <v>101</v>
      </c>
      <c r="I56" s="72">
        <v>207808.02857142859</v>
      </c>
      <c r="J56" s="70">
        <v>0.2</v>
      </c>
      <c r="K56" s="72">
        <v>0</v>
      </c>
      <c r="L56" s="72">
        <v>2</v>
      </c>
      <c r="M56" s="70">
        <v>0.46763407666383922</v>
      </c>
      <c r="N56" s="70">
        <v>0.10473577241250026</v>
      </c>
      <c r="O56" s="70">
        <v>0.52</v>
      </c>
      <c r="P56" s="70">
        <v>3.0628034844994545E-2</v>
      </c>
      <c r="Q56" s="70">
        <v>0</v>
      </c>
      <c r="R56" s="72">
        <v>171960894</v>
      </c>
      <c r="S56" s="72">
        <v>294.08</v>
      </c>
      <c r="T56" s="72">
        <v>284.45999999999998</v>
      </c>
      <c r="U56" s="70">
        <v>5.8093927998867887</v>
      </c>
      <c r="V56" s="171" t="s">
        <v>101</v>
      </c>
      <c r="W56" s="171">
        <v>0.16200000000000001</v>
      </c>
      <c r="X56" s="70">
        <v>1.3</v>
      </c>
      <c r="Y56" s="119">
        <v>89.449999999999989</v>
      </c>
      <c r="Z56" s="70">
        <v>80.900000000000006</v>
      </c>
      <c r="AA56" s="70">
        <v>182</v>
      </c>
      <c r="AB56" s="70">
        <v>0.2</v>
      </c>
      <c r="AC56" s="70">
        <v>0</v>
      </c>
      <c r="AD56" s="70" t="s">
        <v>101</v>
      </c>
      <c r="AE56" s="70">
        <v>177</v>
      </c>
      <c r="AF56" s="70">
        <v>33.9</v>
      </c>
      <c r="AG56" s="70">
        <v>0.61699999999999999</v>
      </c>
      <c r="AH56" s="70">
        <v>0.32600000000000001</v>
      </c>
      <c r="AI56" s="72">
        <v>0</v>
      </c>
      <c r="AJ56" s="72">
        <v>55213</v>
      </c>
      <c r="AK56" s="72">
        <v>4971.4435917441542</v>
      </c>
      <c r="AL56" s="72">
        <v>1128.24</v>
      </c>
      <c r="AM56" s="72">
        <v>0</v>
      </c>
      <c r="AN56" s="72">
        <v>0</v>
      </c>
      <c r="AO56" s="72">
        <v>0</v>
      </c>
      <c r="AP56" s="70">
        <v>6.5</v>
      </c>
      <c r="AQ56" s="70">
        <v>5.6</v>
      </c>
      <c r="AR56" s="70">
        <v>3.06666666666667</v>
      </c>
      <c r="AS56" s="70">
        <v>-0.72020155191421509</v>
      </c>
      <c r="AT56" s="70">
        <v>27</v>
      </c>
      <c r="AU56" s="70">
        <v>95.5</v>
      </c>
      <c r="AV56" s="70">
        <v>89.8</v>
      </c>
      <c r="AW56" s="70">
        <v>18</v>
      </c>
      <c r="AX56" s="70">
        <v>92.171660729999999</v>
      </c>
      <c r="AY56" s="70">
        <v>90.7</v>
      </c>
      <c r="AZ56" s="70">
        <v>41.5</v>
      </c>
      <c r="BA56" s="72"/>
      <c r="BB56" s="72">
        <v>55213</v>
      </c>
      <c r="BC56" s="72">
        <v>59866.519169200001</v>
      </c>
      <c r="BD56" s="72">
        <v>3893774</v>
      </c>
      <c r="BE56" s="70">
        <v>5.2498000000000003E-2</v>
      </c>
      <c r="BF56" s="70">
        <v>0</v>
      </c>
      <c r="BG56" s="70">
        <v>1.5508706666666667</v>
      </c>
    </row>
    <row r="57" spans="1:59" s="11" customFormat="1" x14ac:dyDescent="0.25">
      <c r="A57" s="15" t="s">
        <v>365</v>
      </c>
      <c r="B57" t="s">
        <v>10</v>
      </c>
      <c r="C57" s="118" t="s">
        <v>493</v>
      </c>
      <c r="D57" s="70">
        <v>1.875</v>
      </c>
      <c r="E57" s="72">
        <v>10585</v>
      </c>
      <c r="F57" s="72">
        <v>15882</v>
      </c>
      <c r="G57" s="72">
        <v>6475.7644830085019</v>
      </c>
      <c r="H57" s="70">
        <v>0.23</v>
      </c>
      <c r="I57" s="72">
        <v>207808.02857142859</v>
      </c>
      <c r="J57" s="70">
        <v>0.2</v>
      </c>
      <c r="K57" s="72">
        <v>0</v>
      </c>
      <c r="L57" s="72">
        <v>1</v>
      </c>
      <c r="M57" s="70">
        <v>0.46763407666383922</v>
      </c>
      <c r="N57" s="70">
        <v>0.10473577241250026</v>
      </c>
      <c r="O57" s="70">
        <v>0.52</v>
      </c>
      <c r="P57" s="70">
        <v>0.19067367911338806</v>
      </c>
      <c r="Q57" s="70">
        <v>0</v>
      </c>
      <c r="R57" s="72">
        <v>171960894</v>
      </c>
      <c r="S57" s="72">
        <v>294.08</v>
      </c>
      <c r="T57" s="72">
        <v>284.45999999999998</v>
      </c>
      <c r="U57" s="70">
        <v>5.8093927998867887</v>
      </c>
      <c r="V57" s="171">
        <v>18</v>
      </c>
      <c r="W57" s="171">
        <v>0.193</v>
      </c>
      <c r="X57" s="70">
        <v>1.3</v>
      </c>
      <c r="Y57" s="119">
        <v>84.85</v>
      </c>
      <c r="Z57" s="70">
        <v>81.400000000000006</v>
      </c>
      <c r="AA57" s="70">
        <v>182</v>
      </c>
      <c r="AB57" s="70">
        <v>0.2</v>
      </c>
      <c r="AC57" s="70">
        <v>0</v>
      </c>
      <c r="AD57" s="70" t="s">
        <v>101</v>
      </c>
      <c r="AE57" s="70">
        <v>177</v>
      </c>
      <c r="AF57" s="70">
        <v>33.9</v>
      </c>
      <c r="AG57" s="70">
        <v>0.61699999999999999</v>
      </c>
      <c r="AH57" s="70">
        <v>0.32600000000000001</v>
      </c>
      <c r="AI57" s="72">
        <v>0</v>
      </c>
      <c r="AJ57" s="72">
        <v>291210</v>
      </c>
      <c r="AK57" s="72">
        <v>26220.89160798752</v>
      </c>
      <c r="AL57" s="72">
        <v>24084.799999999999</v>
      </c>
      <c r="AM57" s="72">
        <v>0</v>
      </c>
      <c r="AN57" s="72">
        <v>0</v>
      </c>
      <c r="AO57" s="72">
        <v>0</v>
      </c>
      <c r="AP57" s="70">
        <v>9.4</v>
      </c>
      <c r="AQ57" s="70">
        <v>5.5</v>
      </c>
      <c r="AR57" s="70">
        <v>3.06666666666667</v>
      </c>
      <c r="AS57" s="70">
        <v>-0.72020155191421509</v>
      </c>
      <c r="AT57" s="70">
        <v>27</v>
      </c>
      <c r="AU57" s="70">
        <v>27.6</v>
      </c>
      <c r="AV57" s="70">
        <v>81.599999999999994</v>
      </c>
      <c r="AW57" s="70">
        <v>18</v>
      </c>
      <c r="AX57" s="70">
        <v>92.171660729999999</v>
      </c>
      <c r="AY57" s="70">
        <v>44.4</v>
      </c>
      <c r="AZ57" s="70">
        <v>87.7</v>
      </c>
      <c r="BA57" s="72"/>
      <c r="BB57" s="72">
        <v>291210</v>
      </c>
      <c r="BC57" s="72">
        <v>296704.73334400001</v>
      </c>
      <c r="BD57" s="72">
        <v>3893774</v>
      </c>
      <c r="BE57" s="70">
        <v>5.2498000000000003E-2</v>
      </c>
      <c r="BF57" s="70">
        <v>0</v>
      </c>
      <c r="BG57" s="70">
        <v>1.5508706666666667</v>
      </c>
    </row>
    <row r="58" spans="1:59" s="11" customFormat="1" x14ac:dyDescent="0.25">
      <c r="A58" s="15" t="s">
        <v>373</v>
      </c>
      <c r="B58" t="s">
        <v>12</v>
      </c>
      <c r="C58" s="118" t="s">
        <v>501</v>
      </c>
      <c r="D58" s="70">
        <v>2.375</v>
      </c>
      <c r="E58" s="72">
        <v>19581</v>
      </c>
      <c r="F58" s="72">
        <v>0</v>
      </c>
      <c r="G58" s="72">
        <v>92.385881503740009</v>
      </c>
      <c r="H58" s="70">
        <v>0.31</v>
      </c>
      <c r="I58" s="72">
        <v>681213.88571428566</v>
      </c>
      <c r="J58" s="70">
        <v>0.25714285714285712</v>
      </c>
      <c r="K58" s="72">
        <v>0</v>
      </c>
      <c r="L58" s="72">
        <v>13</v>
      </c>
      <c r="M58" s="70">
        <v>0.92403306279792685</v>
      </c>
      <c r="N58" s="70">
        <v>0.81774261177687668</v>
      </c>
      <c r="O58" s="70">
        <v>0.35399999999999998</v>
      </c>
      <c r="P58" s="70">
        <v>0.4113212525844574</v>
      </c>
      <c r="Q58" s="70">
        <v>282.08971324800001</v>
      </c>
      <c r="R58" s="72">
        <v>928640957</v>
      </c>
      <c r="S58" s="72">
        <v>951.38</v>
      </c>
      <c r="T58" s="72">
        <v>1206.6500000000001</v>
      </c>
      <c r="U58" s="70">
        <v>15.193186140354195</v>
      </c>
      <c r="V58" s="171">
        <v>46</v>
      </c>
      <c r="W58" s="171">
        <v>0.23499999999999999</v>
      </c>
      <c r="X58" s="70">
        <v>0.2</v>
      </c>
      <c r="Y58" s="119">
        <v>92.5</v>
      </c>
      <c r="Z58" s="70">
        <v>88</v>
      </c>
      <c r="AA58" s="70">
        <v>155</v>
      </c>
      <c r="AB58" s="70">
        <v>0.5</v>
      </c>
      <c r="AC58" s="70">
        <v>0</v>
      </c>
      <c r="AD58" s="70">
        <v>0</v>
      </c>
      <c r="AE58" s="70">
        <v>68</v>
      </c>
      <c r="AF58" s="70">
        <v>86.1</v>
      </c>
      <c r="AG58" s="70">
        <v>0.64900000000000002</v>
      </c>
      <c r="AH58" s="70">
        <v>0.34300000000000003</v>
      </c>
      <c r="AI58" s="72">
        <v>3576.2213031287733</v>
      </c>
      <c r="AJ58" s="72">
        <v>5700.0267651506683</v>
      </c>
      <c r="AK58" s="72">
        <v>7600.0931712475549</v>
      </c>
      <c r="AL58" s="72">
        <v>36663.340000000004</v>
      </c>
      <c r="AM58" s="72">
        <v>0</v>
      </c>
      <c r="AN58" s="72">
        <v>0</v>
      </c>
      <c r="AO58" s="72">
        <v>0</v>
      </c>
      <c r="AP58" s="70">
        <v>8.6</v>
      </c>
      <c r="AQ58" s="70">
        <v>14.9</v>
      </c>
      <c r="AR58" s="70">
        <v>2.9</v>
      </c>
      <c r="AS58" s="70">
        <v>-0.67331677675247192</v>
      </c>
      <c r="AT58" s="70">
        <v>34</v>
      </c>
      <c r="AU58" s="70">
        <v>32.700000000000003</v>
      </c>
      <c r="AV58" s="70">
        <v>28.4</v>
      </c>
      <c r="AW58" s="70">
        <v>4.3</v>
      </c>
      <c r="AX58" s="70">
        <v>40.875083830000001</v>
      </c>
      <c r="AY58" s="70">
        <v>30.8</v>
      </c>
      <c r="AZ58" s="70">
        <v>74.3</v>
      </c>
      <c r="BA58" s="72"/>
      <c r="BB58" s="72">
        <v>566447</v>
      </c>
      <c r="BC58" s="72">
        <v>562354.99643000006</v>
      </c>
      <c r="BD58" s="72">
        <v>20651070</v>
      </c>
      <c r="BE58" s="70">
        <v>0</v>
      </c>
      <c r="BF58" s="70">
        <v>1.08</v>
      </c>
      <c r="BG58" s="70">
        <v>1.8837866666666667</v>
      </c>
    </row>
    <row r="59" spans="1:59" s="11" customFormat="1" x14ac:dyDescent="0.25">
      <c r="A59" s="15" t="s">
        <v>374</v>
      </c>
      <c r="B59" t="s">
        <v>12</v>
      </c>
      <c r="C59" s="118" t="s">
        <v>502</v>
      </c>
      <c r="D59" s="70">
        <v>2.625</v>
      </c>
      <c r="E59" s="72">
        <v>425131</v>
      </c>
      <c r="F59" s="72">
        <v>45377</v>
      </c>
      <c r="G59" s="72">
        <v>17782.411622886</v>
      </c>
      <c r="H59" s="70">
        <v>0.17</v>
      </c>
      <c r="I59" s="72">
        <v>681213.88571428566</v>
      </c>
      <c r="J59" s="70">
        <v>0.25714285714285712</v>
      </c>
      <c r="K59" s="72">
        <v>3</v>
      </c>
      <c r="L59" s="72">
        <v>598</v>
      </c>
      <c r="M59" s="70">
        <v>0.92403306279792685</v>
      </c>
      <c r="N59" s="70">
        <v>0.81774261177687668</v>
      </c>
      <c r="O59" s="70">
        <v>0.35399999999999998</v>
      </c>
      <c r="P59" s="70">
        <v>0.56514781713485718</v>
      </c>
      <c r="Q59" s="70">
        <v>282.08971324800001</v>
      </c>
      <c r="R59" s="72">
        <v>928640957</v>
      </c>
      <c r="S59" s="72">
        <v>951.38</v>
      </c>
      <c r="T59" s="72">
        <v>1206.6500000000001</v>
      </c>
      <c r="U59" s="70">
        <v>15.193186140354195</v>
      </c>
      <c r="V59" s="171">
        <v>93</v>
      </c>
      <c r="W59" s="171">
        <v>0.36099999999999999</v>
      </c>
      <c r="X59" s="70">
        <v>0.2</v>
      </c>
      <c r="Y59" s="119">
        <v>86.5</v>
      </c>
      <c r="Z59" s="70">
        <v>82</v>
      </c>
      <c r="AA59" s="70">
        <v>155</v>
      </c>
      <c r="AB59" s="70">
        <v>0.7</v>
      </c>
      <c r="AC59" s="70">
        <v>0</v>
      </c>
      <c r="AD59" s="70">
        <v>34</v>
      </c>
      <c r="AE59" s="70">
        <v>68</v>
      </c>
      <c r="AF59" s="70">
        <v>86.1</v>
      </c>
      <c r="AG59" s="70">
        <v>0.64900000000000002</v>
      </c>
      <c r="AH59" s="70">
        <v>0.34300000000000003</v>
      </c>
      <c r="AI59" s="72">
        <v>4126.6960354112398</v>
      </c>
      <c r="AJ59" s="72">
        <v>60553.130700073933</v>
      </c>
      <c r="AK59" s="72">
        <v>9276.0134919966476</v>
      </c>
      <c r="AL59" s="72">
        <v>121123.57000000002</v>
      </c>
      <c r="AM59" s="72">
        <v>104288</v>
      </c>
      <c r="AN59" s="72">
        <v>118868</v>
      </c>
      <c r="AO59" s="72">
        <v>25731</v>
      </c>
      <c r="AP59" s="70">
        <v>13.7</v>
      </c>
      <c r="AQ59" s="70">
        <v>10.7</v>
      </c>
      <c r="AR59" s="70">
        <v>2.9</v>
      </c>
      <c r="AS59" s="70">
        <v>-0.67331677675247192</v>
      </c>
      <c r="AT59" s="70">
        <v>34</v>
      </c>
      <c r="AU59" s="70">
        <v>21.8</v>
      </c>
      <c r="AV59" s="70">
        <v>28.4</v>
      </c>
      <c r="AW59" s="70">
        <v>4.3</v>
      </c>
      <c r="AX59" s="70">
        <v>40.875083830000001</v>
      </c>
      <c r="AY59" s="70">
        <v>21.8</v>
      </c>
      <c r="AZ59" s="70">
        <v>74.599999999999994</v>
      </c>
      <c r="BA59" s="72"/>
      <c r="BB59" s="72">
        <v>691356</v>
      </c>
      <c r="BC59" s="72">
        <v>715198.50277999998</v>
      </c>
      <c r="BD59" s="72">
        <v>20651070</v>
      </c>
      <c r="BE59" s="70">
        <v>0</v>
      </c>
      <c r="BF59" s="70">
        <v>1.08</v>
      </c>
      <c r="BG59" s="70">
        <v>1.8837866666666667</v>
      </c>
    </row>
    <row r="60" spans="1:59" s="11" customFormat="1" x14ac:dyDescent="0.25">
      <c r="A60" s="15" t="s">
        <v>375</v>
      </c>
      <c r="B60" t="s">
        <v>12</v>
      </c>
      <c r="C60" s="118" t="s">
        <v>503</v>
      </c>
      <c r="D60" s="70">
        <v>2.125</v>
      </c>
      <c r="E60" s="72">
        <v>824540</v>
      </c>
      <c r="F60" s="72">
        <v>507877</v>
      </c>
      <c r="G60" s="72">
        <v>20678.4000036045</v>
      </c>
      <c r="H60" s="70">
        <v>0.06</v>
      </c>
      <c r="I60" s="72">
        <v>681213.88571428566</v>
      </c>
      <c r="J60" s="70">
        <v>0.25714285714285712</v>
      </c>
      <c r="K60" s="72">
        <v>0</v>
      </c>
      <c r="L60" s="72">
        <v>4</v>
      </c>
      <c r="M60" s="70">
        <v>0.92403306279792685</v>
      </c>
      <c r="N60" s="70">
        <v>0.81774261177687668</v>
      </c>
      <c r="O60" s="70">
        <v>0.35399999999999998</v>
      </c>
      <c r="P60" s="70">
        <v>0.61474579572677612</v>
      </c>
      <c r="Q60" s="70">
        <v>282.08971324800001</v>
      </c>
      <c r="R60" s="72">
        <v>928640957</v>
      </c>
      <c r="S60" s="72">
        <v>951.38</v>
      </c>
      <c r="T60" s="72">
        <v>1206.6500000000001</v>
      </c>
      <c r="U60" s="70">
        <v>15.193186140354195</v>
      </c>
      <c r="V60" s="171">
        <v>133</v>
      </c>
      <c r="W60" s="171">
        <v>0.28399999999999997</v>
      </c>
      <c r="X60" s="70">
        <v>0.2</v>
      </c>
      <c r="Y60" s="119">
        <v>94.5</v>
      </c>
      <c r="Z60" s="70">
        <v>89</v>
      </c>
      <c r="AA60" s="70">
        <v>155</v>
      </c>
      <c r="AB60" s="70">
        <v>0.5</v>
      </c>
      <c r="AC60" s="70">
        <v>65</v>
      </c>
      <c r="AD60" s="70">
        <v>25</v>
      </c>
      <c r="AE60" s="70">
        <v>68</v>
      </c>
      <c r="AF60" s="70">
        <v>86.1</v>
      </c>
      <c r="AG60" s="70">
        <v>0.64900000000000002</v>
      </c>
      <c r="AH60" s="70">
        <v>0.34300000000000003</v>
      </c>
      <c r="AI60" s="72">
        <v>14682.589618455606</v>
      </c>
      <c r="AJ60" s="72">
        <v>211545.6632785573</v>
      </c>
      <c r="AK60" s="72">
        <v>887.11971680287536</v>
      </c>
      <c r="AL60" s="72">
        <v>100804.42</v>
      </c>
      <c r="AM60" s="72">
        <v>0</v>
      </c>
      <c r="AN60" s="72">
        <v>0</v>
      </c>
      <c r="AO60" s="72">
        <v>0</v>
      </c>
      <c r="AP60" s="70">
        <v>9.8000000000000007</v>
      </c>
      <c r="AQ60" s="70">
        <v>12.7</v>
      </c>
      <c r="AR60" s="70">
        <v>2.9</v>
      </c>
      <c r="AS60" s="70">
        <v>-0.67331677675247192</v>
      </c>
      <c r="AT60" s="70">
        <v>34</v>
      </c>
      <c r="AU60" s="70">
        <v>13.3</v>
      </c>
      <c r="AV60" s="70">
        <v>28.4</v>
      </c>
      <c r="AW60" s="70">
        <v>4.3</v>
      </c>
      <c r="AX60" s="70">
        <v>40.875083830000001</v>
      </c>
      <c r="AY60" s="70">
        <v>6.2</v>
      </c>
      <c r="AZ60" s="70">
        <v>44.8</v>
      </c>
      <c r="BA60" s="72"/>
      <c r="BB60" s="72">
        <v>2459812</v>
      </c>
      <c r="BC60" s="72">
        <v>2297019.49339</v>
      </c>
      <c r="BD60" s="72">
        <v>20651070</v>
      </c>
      <c r="BE60" s="70">
        <v>0</v>
      </c>
      <c r="BF60" s="70">
        <v>1.08</v>
      </c>
      <c r="BG60" s="70">
        <v>1.8837866666666667</v>
      </c>
    </row>
    <row r="61" spans="1:59" s="11" customFormat="1" x14ac:dyDescent="0.25">
      <c r="A61" s="15" t="s">
        <v>376</v>
      </c>
      <c r="B61" t="s">
        <v>12</v>
      </c>
      <c r="C61" s="118" t="s">
        <v>504</v>
      </c>
      <c r="D61" s="70">
        <v>2.375</v>
      </c>
      <c r="E61" s="72">
        <v>1445587</v>
      </c>
      <c r="F61" s="72">
        <v>838735</v>
      </c>
      <c r="G61" s="72">
        <v>26711.061043878501</v>
      </c>
      <c r="H61" s="70">
        <v>0.11</v>
      </c>
      <c r="I61" s="72">
        <v>681213.88571428566</v>
      </c>
      <c r="J61" s="70">
        <v>0.25714285714285712</v>
      </c>
      <c r="K61" s="72">
        <v>0</v>
      </c>
      <c r="L61" s="72">
        <v>1</v>
      </c>
      <c r="M61" s="70">
        <v>0.92403306279792685</v>
      </c>
      <c r="N61" s="70">
        <v>0.81774261177687668</v>
      </c>
      <c r="O61" s="70">
        <v>0.35399999999999998</v>
      </c>
      <c r="P61" s="70">
        <v>0.63662749528884888</v>
      </c>
      <c r="Q61" s="70">
        <v>282.08971324800001</v>
      </c>
      <c r="R61" s="72">
        <v>928640957</v>
      </c>
      <c r="S61" s="72">
        <v>951.38</v>
      </c>
      <c r="T61" s="72">
        <v>1206.6500000000001</v>
      </c>
      <c r="U61" s="70">
        <v>15.193186140354195</v>
      </c>
      <c r="V61" s="171">
        <v>114</v>
      </c>
      <c r="W61" s="171">
        <v>0.45799999999999996</v>
      </c>
      <c r="X61" s="70">
        <v>0.2</v>
      </c>
      <c r="Y61" s="119">
        <v>93</v>
      </c>
      <c r="Z61" s="70">
        <v>88</v>
      </c>
      <c r="AA61" s="70">
        <v>155</v>
      </c>
      <c r="AB61" s="70">
        <v>0.2</v>
      </c>
      <c r="AC61" s="70">
        <v>3152</v>
      </c>
      <c r="AD61" s="70">
        <v>30</v>
      </c>
      <c r="AE61" s="70">
        <v>68</v>
      </c>
      <c r="AF61" s="70">
        <v>86.1</v>
      </c>
      <c r="AG61" s="70">
        <v>0.64900000000000002</v>
      </c>
      <c r="AH61" s="70">
        <v>0.34300000000000003</v>
      </c>
      <c r="AI61" s="72">
        <v>26265.311190873497</v>
      </c>
      <c r="AJ61" s="72">
        <v>358746.70222127764</v>
      </c>
      <c r="AK61" s="72">
        <v>57318.72903476248</v>
      </c>
      <c r="AL61" s="72">
        <v>159052.47</v>
      </c>
      <c r="AM61" s="72">
        <v>0</v>
      </c>
      <c r="AN61" s="72">
        <v>0</v>
      </c>
      <c r="AO61" s="72">
        <v>0</v>
      </c>
      <c r="AP61" s="70">
        <v>15.7</v>
      </c>
      <c r="AQ61" s="70">
        <v>17.899999999999999</v>
      </c>
      <c r="AR61" s="70">
        <v>2.9</v>
      </c>
      <c r="AS61" s="70">
        <v>-0.67331677675247192</v>
      </c>
      <c r="AT61" s="70">
        <v>34</v>
      </c>
      <c r="AU61" s="70">
        <v>6.4</v>
      </c>
      <c r="AV61" s="70">
        <v>28.4</v>
      </c>
      <c r="AW61" s="70">
        <v>4.3</v>
      </c>
      <c r="AX61" s="70">
        <v>40.875083830000001</v>
      </c>
      <c r="AY61" s="70">
        <v>10</v>
      </c>
      <c r="AZ61" s="70">
        <v>72.900000000000006</v>
      </c>
      <c r="BA61" s="72"/>
      <c r="BB61" s="72">
        <v>4160231</v>
      </c>
      <c r="BC61" s="72">
        <v>3905846.4353700001</v>
      </c>
      <c r="BD61" s="72">
        <v>20651070</v>
      </c>
      <c r="BE61" s="70">
        <v>0</v>
      </c>
      <c r="BF61" s="70">
        <v>1.08</v>
      </c>
      <c r="BG61" s="70">
        <v>1.8837866666666667</v>
      </c>
    </row>
    <row r="62" spans="1:59" s="11" customFormat="1" x14ac:dyDescent="0.25">
      <c r="A62" s="15" t="s">
        <v>380</v>
      </c>
      <c r="B62" t="s">
        <v>12</v>
      </c>
      <c r="C62" s="118" t="s">
        <v>508</v>
      </c>
      <c r="D62" s="70">
        <v>1.5</v>
      </c>
      <c r="E62" s="72">
        <v>108057</v>
      </c>
      <c r="F62" s="72">
        <v>0</v>
      </c>
      <c r="G62" s="72">
        <v>7542.5574013990008</v>
      </c>
      <c r="H62" s="70">
        <v>0.09</v>
      </c>
      <c r="I62" s="72">
        <v>681213.88571428566</v>
      </c>
      <c r="J62" s="70">
        <v>0.25714285714285712</v>
      </c>
      <c r="K62" s="72">
        <v>0</v>
      </c>
      <c r="L62" s="72">
        <v>1</v>
      </c>
      <c r="M62" s="70">
        <v>0.92403306279792685</v>
      </c>
      <c r="N62" s="70">
        <v>0.81774261177687668</v>
      </c>
      <c r="O62" s="70">
        <v>0.35399999999999998</v>
      </c>
      <c r="P62" s="70">
        <v>0.22523316740989685</v>
      </c>
      <c r="Q62" s="70">
        <v>282.08971324800001</v>
      </c>
      <c r="R62" s="72">
        <v>928640957</v>
      </c>
      <c r="S62" s="72">
        <v>951.38</v>
      </c>
      <c r="T62" s="72">
        <v>1206.6500000000001</v>
      </c>
      <c r="U62" s="70">
        <v>15.193186140354195</v>
      </c>
      <c r="V62" s="171">
        <v>56</v>
      </c>
      <c r="W62" s="171">
        <v>0.13800000000000001</v>
      </c>
      <c r="X62" s="70">
        <v>0.2</v>
      </c>
      <c r="Y62" s="119">
        <v>96</v>
      </c>
      <c r="Z62" s="70">
        <v>83</v>
      </c>
      <c r="AA62" s="70">
        <v>155</v>
      </c>
      <c r="AB62" s="70">
        <v>1.1000000000000001</v>
      </c>
      <c r="AC62" s="70">
        <v>0</v>
      </c>
      <c r="AD62" s="70">
        <v>7</v>
      </c>
      <c r="AE62" s="70">
        <v>68</v>
      </c>
      <c r="AF62" s="70">
        <v>86.1</v>
      </c>
      <c r="AG62" s="70">
        <v>0.64900000000000002</v>
      </c>
      <c r="AH62" s="70">
        <v>0.34300000000000003</v>
      </c>
      <c r="AI62" s="72">
        <v>7185.2654490057894</v>
      </c>
      <c r="AJ62" s="72">
        <v>12392.080893163726</v>
      </c>
      <c r="AK62" s="72">
        <v>0</v>
      </c>
      <c r="AL62" s="72">
        <v>0</v>
      </c>
      <c r="AM62" s="72">
        <v>0</v>
      </c>
      <c r="AN62" s="72">
        <v>4203</v>
      </c>
      <c r="AO62" s="72">
        <v>0</v>
      </c>
      <c r="AP62" s="70">
        <v>9.1</v>
      </c>
      <c r="AQ62" s="70">
        <v>9.8000000000000007</v>
      </c>
      <c r="AR62" s="70">
        <v>2.9</v>
      </c>
      <c r="AS62" s="70">
        <v>-0.67331677675247192</v>
      </c>
      <c r="AT62" s="70">
        <v>34</v>
      </c>
      <c r="AU62" s="70">
        <v>76.599999999999994</v>
      </c>
      <c r="AV62" s="70">
        <v>28.4</v>
      </c>
      <c r="AW62" s="70">
        <v>4.3</v>
      </c>
      <c r="AX62" s="70">
        <v>40.875083830000001</v>
      </c>
      <c r="AY62" s="70">
        <v>33.9</v>
      </c>
      <c r="AZ62" s="70">
        <v>97.1</v>
      </c>
      <c r="BA62" s="72"/>
      <c r="BB62" s="72">
        <v>1203766</v>
      </c>
      <c r="BC62" s="72">
        <v>1226181.6340399999</v>
      </c>
      <c r="BD62" s="72">
        <v>20651070</v>
      </c>
      <c r="BE62" s="70">
        <v>0</v>
      </c>
      <c r="BF62" s="70">
        <v>1.08</v>
      </c>
      <c r="BG62" s="70">
        <v>1.8837866666666667</v>
      </c>
    </row>
    <row r="63" spans="1:59" s="11" customFormat="1" x14ac:dyDescent="0.25">
      <c r="A63" s="15" t="s">
        <v>377</v>
      </c>
      <c r="B63" t="s">
        <v>12</v>
      </c>
      <c r="C63" s="118" t="s">
        <v>505</v>
      </c>
      <c r="D63" s="70">
        <v>2.625</v>
      </c>
      <c r="E63" s="72">
        <v>1172647</v>
      </c>
      <c r="F63" s="72">
        <v>417236</v>
      </c>
      <c r="G63" s="72">
        <v>43090.754976235003</v>
      </c>
      <c r="H63" s="70">
        <v>0.11</v>
      </c>
      <c r="I63" s="72">
        <v>681213.88571428566</v>
      </c>
      <c r="J63" s="70">
        <v>0.25714285714285712</v>
      </c>
      <c r="K63" s="72">
        <v>0</v>
      </c>
      <c r="L63" s="72">
        <v>14</v>
      </c>
      <c r="M63" s="70">
        <v>0.92403306279792685</v>
      </c>
      <c r="N63" s="70">
        <v>0.81774261177687668</v>
      </c>
      <c r="O63" s="70">
        <v>0.35399999999999998</v>
      </c>
      <c r="P63" s="70">
        <v>0.62347733974456787</v>
      </c>
      <c r="Q63" s="70">
        <v>282.08971324800001</v>
      </c>
      <c r="R63" s="72">
        <v>928640957</v>
      </c>
      <c r="S63" s="72">
        <v>951.38</v>
      </c>
      <c r="T63" s="72">
        <v>1206.6500000000001</v>
      </c>
      <c r="U63" s="70">
        <v>15.193186140354195</v>
      </c>
      <c r="V63" s="171">
        <v>72</v>
      </c>
      <c r="W63" s="171">
        <v>0.34700000000000003</v>
      </c>
      <c r="X63" s="70">
        <v>0.2</v>
      </c>
      <c r="Y63" s="119">
        <v>98</v>
      </c>
      <c r="Z63" s="70">
        <v>94</v>
      </c>
      <c r="AA63" s="70">
        <v>155</v>
      </c>
      <c r="AB63" s="70">
        <v>0.3</v>
      </c>
      <c r="AC63" s="70">
        <v>294</v>
      </c>
      <c r="AD63" s="70">
        <v>11</v>
      </c>
      <c r="AE63" s="70">
        <v>68</v>
      </c>
      <c r="AF63" s="70">
        <v>86.1</v>
      </c>
      <c r="AG63" s="70">
        <v>0.64900000000000002</v>
      </c>
      <c r="AH63" s="70">
        <v>0.34300000000000003</v>
      </c>
      <c r="AI63" s="72">
        <v>25382.462269949425</v>
      </c>
      <c r="AJ63" s="72">
        <v>40081.749943416973</v>
      </c>
      <c r="AK63" s="72">
        <v>1436.5123906286913</v>
      </c>
      <c r="AL63" s="72">
        <v>167039.4</v>
      </c>
      <c r="AM63" s="72">
        <v>0</v>
      </c>
      <c r="AN63" s="72">
        <v>19133</v>
      </c>
      <c r="AO63" s="72">
        <v>0</v>
      </c>
      <c r="AP63" s="70">
        <v>16.399999999999999</v>
      </c>
      <c r="AQ63" s="70">
        <v>13</v>
      </c>
      <c r="AR63" s="70">
        <v>2.9</v>
      </c>
      <c r="AS63" s="70">
        <v>-0.67331677675247192</v>
      </c>
      <c r="AT63" s="70">
        <v>34</v>
      </c>
      <c r="AU63" s="70">
        <v>13.5</v>
      </c>
      <c r="AV63" s="70">
        <v>28.4</v>
      </c>
      <c r="AW63" s="70">
        <v>4.3</v>
      </c>
      <c r="AX63" s="70">
        <v>40.875083830000001</v>
      </c>
      <c r="AY63" s="70">
        <v>7.7</v>
      </c>
      <c r="AZ63" s="70">
        <v>56.3</v>
      </c>
      <c r="BA63" s="72"/>
      <c r="BB63" s="72">
        <v>3983172</v>
      </c>
      <c r="BC63" s="72">
        <v>3963362.8675699998</v>
      </c>
      <c r="BD63" s="72">
        <v>20651070</v>
      </c>
      <c r="BE63" s="70">
        <v>0</v>
      </c>
      <c r="BF63" s="70">
        <v>1.08</v>
      </c>
      <c r="BG63" s="70">
        <v>1.8837866666666667</v>
      </c>
    </row>
    <row r="64" spans="1:59" s="11" customFormat="1" x14ac:dyDescent="0.25">
      <c r="A64" s="15" t="s">
        <v>378</v>
      </c>
      <c r="B64" t="s">
        <v>12</v>
      </c>
      <c r="C64" s="118" t="s">
        <v>506</v>
      </c>
      <c r="D64" s="70">
        <v>2.375</v>
      </c>
      <c r="E64" s="72">
        <v>1183873</v>
      </c>
      <c r="F64" s="72">
        <v>1000645</v>
      </c>
      <c r="G64" s="72">
        <v>32904.129236146997</v>
      </c>
      <c r="H64" s="70">
        <v>0.11</v>
      </c>
      <c r="I64" s="72">
        <v>681213.88571428566</v>
      </c>
      <c r="J64" s="70">
        <v>0.25714285714285712</v>
      </c>
      <c r="K64" s="72">
        <v>3</v>
      </c>
      <c r="L64" s="72">
        <v>162</v>
      </c>
      <c r="M64" s="70">
        <v>0.92403306279792685</v>
      </c>
      <c r="N64" s="70">
        <v>0.81774261177687668</v>
      </c>
      <c r="O64" s="70">
        <v>0.35399999999999998</v>
      </c>
      <c r="P64" s="70">
        <v>0.60438293218612671</v>
      </c>
      <c r="Q64" s="70">
        <v>282.08971324800001</v>
      </c>
      <c r="R64" s="72">
        <v>928640957</v>
      </c>
      <c r="S64" s="72">
        <v>951.38</v>
      </c>
      <c r="T64" s="72">
        <v>1206.6500000000001</v>
      </c>
      <c r="U64" s="70">
        <v>15.193186140354195</v>
      </c>
      <c r="V64" s="171">
        <v>141</v>
      </c>
      <c r="W64" s="171">
        <v>0.27100000000000002</v>
      </c>
      <c r="X64" s="70">
        <v>0.2</v>
      </c>
      <c r="Y64" s="119">
        <v>109</v>
      </c>
      <c r="Z64" s="70">
        <v>109</v>
      </c>
      <c r="AA64" s="70">
        <v>155</v>
      </c>
      <c r="AB64" s="70">
        <v>0.2</v>
      </c>
      <c r="AC64" s="70">
        <v>0</v>
      </c>
      <c r="AD64" s="70">
        <v>4</v>
      </c>
      <c r="AE64" s="70">
        <v>68</v>
      </c>
      <c r="AF64" s="70">
        <v>86.1</v>
      </c>
      <c r="AG64" s="70">
        <v>0.64900000000000002</v>
      </c>
      <c r="AH64" s="70">
        <v>0.34300000000000003</v>
      </c>
      <c r="AI64" s="72">
        <v>19580.27005758055</v>
      </c>
      <c r="AJ64" s="72">
        <v>282870.98623553128</v>
      </c>
      <c r="AK64" s="72">
        <v>0</v>
      </c>
      <c r="AL64" s="72">
        <v>389899.33999999997</v>
      </c>
      <c r="AM64" s="72">
        <v>0</v>
      </c>
      <c r="AN64" s="72">
        <v>33410</v>
      </c>
      <c r="AO64" s="72">
        <v>0</v>
      </c>
      <c r="AP64" s="70">
        <v>12</v>
      </c>
      <c r="AQ64" s="70">
        <v>13.4</v>
      </c>
      <c r="AR64" s="70">
        <v>2.9</v>
      </c>
      <c r="AS64" s="70">
        <v>-0.67331677675247192</v>
      </c>
      <c r="AT64" s="70">
        <v>34</v>
      </c>
      <c r="AU64" s="70">
        <v>10.8</v>
      </c>
      <c r="AV64" s="70">
        <v>28.4</v>
      </c>
      <c r="AW64" s="70">
        <v>4.3</v>
      </c>
      <c r="AX64" s="70">
        <v>40.875083830000001</v>
      </c>
      <c r="AY64" s="70">
        <v>3.4</v>
      </c>
      <c r="AZ64" s="70">
        <v>73.099999999999994</v>
      </c>
      <c r="BA64" s="72"/>
      <c r="BB64" s="72">
        <v>3280333</v>
      </c>
      <c r="BC64" s="72">
        <v>3001356.57718</v>
      </c>
      <c r="BD64" s="72">
        <v>20651070</v>
      </c>
      <c r="BE64" s="70">
        <v>0</v>
      </c>
      <c r="BF64" s="70">
        <v>1.08</v>
      </c>
      <c r="BG64" s="70">
        <v>1.8837866666666667</v>
      </c>
    </row>
    <row r="65" spans="1:59" s="11" customFormat="1" x14ac:dyDescent="0.25">
      <c r="A65" s="15" t="s">
        <v>379</v>
      </c>
      <c r="B65" t="s">
        <v>12</v>
      </c>
      <c r="C65" s="118" t="s">
        <v>507</v>
      </c>
      <c r="D65" s="70">
        <v>2.5</v>
      </c>
      <c r="E65" s="72">
        <v>1858301</v>
      </c>
      <c r="F65" s="72">
        <v>684206</v>
      </c>
      <c r="G65" s="72">
        <v>20662.4328395925</v>
      </c>
      <c r="H65" s="70">
        <v>0.17</v>
      </c>
      <c r="I65" s="72">
        <v>681213.88571428566</v>
      </c>
      <c r="J65" s="70">
        <v>0.25714285714285712</v>
      </c>
      <c r="K65" s="72">
        <v>0</v>
      </c>
      <c r="L65" s="72">
        <v>0</v>
      </c>
      <c r="M65" s="70">
        <v>0.92403306279792685</v>
      </c>
      <c r="N65" s="70">
        <v>0.81774261177687668</v>
      </c>
      <c r="O65" s="70">
        <v>0.35399999999999998</v>
      </c>
      <c r="P65" s="70">
        <v>0.61674529314041138</v>
      </c>
      <c r="Q65" s="70">
        <v>282.08971324800001</v>
      </c>
      <c r="R65" s="72">
        <v>928640957</v>
      </c>
      <c r="S65" s="72">
        <v>951.38</v>
      </c>
      <c r="T65" s="72">
        <v>1206.6500000000001</v>
      </c>
      <c r="U65" s="70">
        <v>15.193186140354195</v>
      </c>
      <c r="V65" s="171">
        <v>93</v>
      </c>
      <c r="W65" s="171">
        <v>0.47100000000000003</v>
      </c>
      <c r="X65" s="70">
        <v>0.2</v>
      </c>
      <c r="Y65" s="119">
        <v>97</v>
      </c>
      <c r="Z65" s="70">
        <v>94</v>
      </c>
      <c r="AA65" s="70">
        <v>155</v>
      </c>
      <c r="AB65" s="70">
        <v>0.2</v>
      </c>
      <c r="AC65" s="70">
        <v>15</v>
      </c>
      <c r="AD65" s="70">
        <v>10</v>
      </c>
      <c r="AE65" s="70">
        <v>68</v>
      </c>
      <c r="AF65" s="70">
        <v>86.1</v>
      </c>
      <c r="AG65" s="70">
        <v>0.64900000000000002</v>
      </c>
      <c r="AH65" s="70">
        <v>0.34300000000000003</v>
      </c>
      <c r="AI65" s="72">
        <v>25702.184075595113</v>
      </c>
      <c r="AJ65" s="72">
        <v>371312.65996282839</v>
      </c>
      <c r="AK65" s="72">
        <v>57773.532194561762</v>
      </c>
      <c r="AL65" s="72">
        <v>196979.53</v>
      </c>
      <c r="AM65" s="72">
        <v>0</v>
      </c>
      <c r="AN65" s="72">
        <v>0</v>
      </c>
      <c r="AO65" s="72">
        <v>0</v>
      </c>
      <c r="AP65" s="70">
        <v>19.2</v>
      </c>
      <c r="AQ65" s="70">
        <v>23.5</v>
      </c>
      <c r="AR65" s="70">
        <v>2.9</v>
      </c>
      <c r="AS65" s="70">
        <v>-0.67331677675247192</v>
      </c>
      <c r="AT65" s="70">
        <v>34</v>
      </c>
      <c r="AU65" s="70">
        <v>9.3000000000000007</v>
      </c>
      <c r="AV65" s="70">
        <v>28.4</v>
      </c>
      <c r="AW65" s="70">
        <v>4.3</v>
      </c>
      <c r="AX65" s="70">
        <v>40.875083830000001</v>
      </c>
      <c r="AY65" s="70">
        <v>11.3</v>
      </c>
      <c r="AZ65" s="70">
        <v>67.400000000000006</v>
      </c>
      <c r="BA65" s="72"/>
      <c r="BB65" s="72">
        <v>4305953</v>
      </c>
      <c r="BC65" s="72">
        <v>4212621.0631999997</v>
      </c>
      <c r="BD65" s="72">
        <v>20651070</v>
      </c>
      <c r="BE65" s="70">
        <v>0</v>
      </c>
      <c r="BF65" s="70">
        <v>1.08</v>
      </c>
      <c r="BG65" s="70">
        <v>1.8837866666666667</v>
      </c>
    </row>
    <row r="66" spans="1:59" s="11" customFormat="1" x14ac:dyDescent="0.25">
      <c r="A66" s="15" t="s">
        <v>381</v>
      </c>
      <c r="B66" t="s">
        <v>14</v>
      </c>
      <c r="C66" s="118" t="s">
        <v>509</v>
      </c>
      <c r="D66" s="70" t="s">
        <v>101</v>
      </c>
      <c r="E66" s="72">
        <v>1834077</v>
      </c>
      <c r="F66" s="72">
        <v>533927</v>
      </c>
      <c r="G66" s="72">
        <v>5222.593555165</v>
      </c>
      <c r="H66" s="70">
        <v>0.09</v>
      </c>
      <c r="I66" s="72">
        <v>0</v>
      </c>
      <c r="J66" s="70">
        <v>0</v>
      </c>
      <c r="K66" s="72">
        <v>3</v>
      </c>
      <c r="L66" s="72">
        <v>49</v>
      </c>
      <c r="M66" s="70">
        <v>0.99389462768111736</v>
      </c>
      <c r="N66" s="70">
        <v>0.90033576937326087</v>
      </c>
      <c r="O66" s="70">
        <v>0.54059999999999997</v>
      </c>
      <c r="P66" s="70">
        <v>4.1197586804628372E-2</v>
      </c>
      <c r="Q66" s="70">
        <v>24311.03</v>
      </c>
      <c r="R66" s="72">
        <v>2517161967</v>
      </c>
      <c r="S66" s="72">
        <v>2498.19</v>
      </c>
      <c r="T66" s="72">
        <v>3358.79</v>
      </c>
      <c r="U66" s="70">
        <v>0.92210374311095367</v>
      </c>
      <c r="V66" s="171">
        <v>83</v>
      </c>
      <c r="W66" s="171">
        <v>0.17399999999999999</v>
      </c>
      <c r="X66" s="70">
        <v>4</v>
      </c>
      <c r="Y66" s="119">
        <v>86.85</v>
      </c>
      <c r="Z66" s="70">
        <v>78.900000000000006</v>
      </c>
      <c r="AA66" s="70">
        <v>330</v>
      </c>
      <c r="AB66" s="70">
        <v>2.1</v>
      </c>
      <c r="AC66" s="70">
        <v>16</v>
      </c>
      <c r="AD66" s="70">
        <v>186</v>
      </c>
      <c r="AE66" s="70">
        <v>216</v>
      </c>
      <c r="AF66" s="70">
        <v>61.4</v>
      </c>
      <c r="AG66" s="70">
        <v>0.55500000000000005</v>
      </c>
      <c r="AH66" s="70">
        <v>0.2</v>
      </c>
      <c r="AI66" s="72">
        <v>0</v>
      </c>
      <c r="AJ66" s="72">
        <v>26.26827850497472</v>
      </c>
      <c r="AK66" s="72">
        <v>0</v>
      </c>
      <c r="AL66" s="72" t="s">
        <v>101</v>
      </c>
      <c r="AM66" s="72">
        <v>0</v>
      </c>
      <c r="AN66" s="72">
        <v>0</v>
      </c>
      <c r="AO66" s="72">
        <v>0</v>
      </c>
      <c r="AP66" s="70">
        <v>4.9000000000000004</v>
      </c>
      <c r="AQ66" s="70">
        <v>6.8</v>
      </c>
      <c r="AR66" s="70">
        <v>3.9</v>
      </c>
      <c r="AS66" s="70">
        <v>-0.9603581428527832</v>
      </c>
      <c r="AT66" s="70">
        <v>27</v>
      </c>
      <c r="AU66" s="70">
        <v>80.400000000000006</v>
      </c>
      <c r="AV66" s="70">
        <v>92.697054886211532</v>
      </c>
      <c r="AW66" s="70">
        <v>25.7</v>
      </c>
      <c r="AX66" s="70">
        <v>75.919624220000003</v>
      </c>
      <c r="AY66" s="70">
        <v>53.1</v>
      </c>
      <c r="AZ66" s="70">
        <v>83.5</v>
      </c>
      <c r="BA66" s="72"/>
      <c r="BB66" s="72">
        <v>3655351</v>
      </c>
      <c r="BC66" s="72">
        <v>3633366.77942</v>
      </c>
      <c r="BD66" s="72">
        <v>178425379</v>
      </c>
      <c r="BE66" s="70">
        <v>0</v>
      </c>
      <c r="BF66" s="70">
        <v>1.3830680000000002</v>
      </c>
      <c r="BG66" s="70">
        <v>2.0016586666666667</v>
      </c>
    </row>
    <row r="67" spans="1:59" s="11" customFormat="1" x14ac:dyDescent="0.25">
      <c r="A67" s="15" t="s">
        <v>382</v>
      </c>
      <c r="B67" t="s">
        <v>14</v>
      </c>
      <c r="C67" s="118" t="s">
        <v>510</v>
      </c>
      <c r="D67" s="70">
        <v>2.5</v>
      </c>
      <c r="E67" s="72">
        <v>1791125</v>
      </c>
      <c r="F67" s="72">
        <v>1192589</v>
      </c>
      <c r="G67" s="72">
        <v>38222.302507785003</v>
      </c>
      <c r="H67" s="70">
        <v>0.03</v>
      </c>
      <c r="I67" s="72">
        <v>0</v>
      </c>
      <c r="J67" s="70">
        <v>0</v>
      </c>
      <c r="K67" s="72">
        <v>3</v>
      </c>
      <c r="L67" s="72">
        <v>123</v>
      </c>
      <c r="M67" s="70">
        <v>0.99389462768111736</v>
      </c>
      <c r="N67" s="70">
        <v>0.90033576937326087</v>
      </c>
      <c r="O67" s="70">
        <v>0.42859999999999998</v>
      </c>
      <c r="P67" s="70">
        <v>0.32099631428718567</v>
      </c>
      <c r="Q67" s="70">
        <v>24311.03</v>
      </c>
      <c r="R67" s="72">
        <v>2517161967</v>
      </c>
      <c r="S67" s="72">
        <v>2498.19</v>
      </c>
      <c r="T67" s="72">
        <v>3358.79</v>
      </c>
      <c r="U67" s="70">
        <v>0.92210374311095367</v>
      </c>
      <c r="V67" s="171">
        <v>84</v>
      </c>
      <c r="W67" s="171">
        <v>0.17600000000000002</v>
      </c>
      <c r="X67" s="70">
        <v>4</v>
      </c>
      <c r="Y67" s="119">
        <v>73.050000000000011</v>
      </c>
      <c r="Z67" s="70">
        <v>65.2</v>
      </c>
      <c r="AA67" s="70">
        <v>330</v>
      </c>
      <c r="AB67" s="70">
        <v>1.4</v>
      </c>
      <c r="AC67" s="70">
        <v>1145</v>
      </c>
      <c r="AD67" s="70">
        <v>352</v>
      </c>
      <c r="AE67" s="70">
        <v>216</v>
      </c>
      <c r="AF67" s="70">
        <v>61.4</v>
      </c>
      <c r="AG67" s="70">
        <v>0.749</v>
      </c>
      <c r="AH67" s="70">
        <v>0.3</v>
      </c>
      <c r="AI67" s="72">
        <v>159.02081393443251</v>
      </c>
      <c r="AJ67" s="72">
        <v>0</v>
      </c>
      <c r="AK67" s="72">
        <v>0</v>
      </c>
      <c r="AL67" s="72">
        <v>596694.27</v>
      </c>
      <c r="AM67" s="72">
        <v>192534</v>
      </c>
      <c r="AN67" s="72">
        <v>0</v>
      </c>
      <c r="AO67" s="72">
        <v>80222.5</v>
      </c>
      <c r="AP67" s="70">
        <v>7.1</v>
      </c>
      <c r="AQ67" s="70">
        <v>20.7</v>
      </c>
      <c r="AR67" s="70">
        <v>3.9</v>
      </c>
      <c r="AS67" s="70">
        <v>-0.9603581428527832</v>
      </c>
      <c r="AT67" s="70">
        <v>27</v>
      </c>
      <c r="AU67" s="70">
        <v>32.700000000000003</v>
      </c>
      <c r="AV67" s="70">
        <v>60.595446880269826</v>
      </c>
      <c r="AW67" s="70">
        <v>25.7</v>
      </c>
      <c r="AX67" s="70">
        <v>75.919624220000003</v>
      </c>
      <c r="AY67" s="70">
        <v>38.9</v>
      </c>
      <c r="AZ67" s="70">
        <v>53.9</v>
      </c>
      <c r="BA67" s="72"/>
      <c r="BB67" s="72">
        <v>3958471</v>
      </c>
      <c r="BC67" s="72">
        <v>4470982.9818399996</v>
      </c>
      <c r="BD67" s="72">
        <v>178425379</v>
      </c>
      <c r="BE67" s="70">
        <v>0</v>
      </c>
      <c r="BF67" s="70">
        <v>1.3830680000000002</v>
      </c>
      <c r="BG67" s="70">
        <v>2.0016586666666667</v>
      </c>
    </row>
    <row r="68" spans="1:59" s="11" customFormat="1" x14ac:dyDescent="0.25">
      <c r="A68" s="15" t="s">
        <v>383</v>
      </c>
      <c r="B68" t="s">
        <v>14</v>
      </c>
      <c r="C68" s="118" t="s">
        <v>511</v>
      </c>
      <c r="D68" s="70" t="s">
        <v>101</v>
      </c>
      <c r="E68" s="72">
        <v>3419263</v>
      </c>
      <c r="F68" s="72">
        <v>536144</v>
      </c>
      <c r="G68" s="72">
        <v>16980.525406252</v>
      </c>
      <c r="H68" s="70">
        <v>0.14000000000000001</v>
      </c>
      <c r="I68" s="72">
        <v>0</v>
      </c>
      <c r="J68" s="70">
        <v>0</v>
      </c>
      <c r="K68" s="72">
        <v>3</v>
      </c>
      <c r="L68" s="72">
        <v>32</v>
      </c>
      <c r="M68" s="70">
        <v>0.99389462768111736</v>
      </c>
      <c r="N68" s="70">
        <v>0.90033576937326087</v>
      </c>
      <c r="O68" s="70">
        <v>0.56420000000000003</v>
      </c>
      <c r="P68" s="70">
        <v>9.0283013880252838E-2</v>
      </c>
      <c r="Q68" s="70">
        <v>24311.03</v>
      </c>
      <c r="R68" s="72">
        <v>2517161967</v>
      </c>
      <c r="S68" s="72">
        <v>2498.19</v>
      </c>
      <c r="T68" s="72">
        <v>3358.79</v>
      </c>
      <c r="U68" s="70">
        <v>0.92210374311095367</v>
      </c>
      <c r="V68" s="171">
        <v>73</v>
      </c>
      <c r="W68" s="171">
        <v>0.192</v>
      </c>
      <c r="X68" s="70">
        <v>4</v>
      </c>
      <c r="Y68" s="119">
        <v>74.25</v>
      </c>
      <c r="Z68" s="70">
        <v>63.5</v>
      </c>
      <c r="AA68" s="70">
        <v>330</v>
      </c>
      <c r="AB68" s="70">
        <v>5.6</v>
      </c>
      <c r="AC68" s="70">
        <v>0</v>
      </c>
      <c r="AD68" s="70">
        <v>122</v>
      </c>
      <c r="AE68" s="70">
        <v>216</v>
      </c>
      <c r="AF68" s="70">
        <v>61.4</v>
      </c>
      <c r="AG68" s="70">
        <v>0.50700000000000001</v>
      </c>
      <c r="AH68" s="70">
        <v>0.28999999999999998</v>
      </c>
      <c r="AI68" s="72">
        <v>96.375018374971418</v>
      </c>
      <c r="AJ68" s="72">
        <v>34.694778619200214</v>
      </c>
      <c r="AK68" s="72">
        <v>0</v>
      </c>
      <c r="AL68" s="72" t="s">
        <v>101</v>
      </c>
      <c r="AM68" s="72">
        <v>0</v>
      </c>
      <c r="AN68" s="72">
        <v>520</v>
      </c>
      <c r="AO68" s="72">
        <v>0</v>
      </c>
      <c r="AP68" s="70">
        <v>8</v>
      </c>
      <c r="AQ68" s="70">
        <v>7.7</v>
      </c>
      <c r="AR68" s="70">
        <v>3.9</v>
      </c>
      <c r="AS68" s="70">
        <v>-0.9603581428527832</v>
      </c>
      <c r="AT68" s="70">
        <v>27</v>
      </c>
      <c r="AU68" s="70">
        <v>75</v>
      </c>
      <c r="AV68" s="70">
        <v>86.417718631178701</v>
      </c>
      <c r="AW68" s="70">
        <v>25.7</v>
      </c>
      <c r="AX68" s="70">
        <v>75.919624220000003</v>
      </c>
      <c r="AY68" s="70">
        <v>46.3</v>
      </c>
      <c r="AZ68" s="70">
        <v>80.3</v>
      </c>
      <c r="BA68" s="72"/>
      <c r="BB68" s="72">
        <v>4827937</v>
      </c>
      <c r="BC68" s="72">
        <v>4995160.1927800002</v>
      </c>
      <c r="BD68" s="72">
        <v>178425379</v>
      </c>
      <c r="BE68" s="70">
        <v>0</v>
      </c>
      <c r="BF68" s="70">
        <v>1.3830680000000002</v>
      </c>
      <c r="BG68" s="70">
        <v>2.0016586666666667</v>
      </c>
    </row>
    <row r="69" spans="1:59" s="11" customFormat="1" x14ac:dyDescent="0.25">
      <c r="A69" s="15" t="s">
        <v>384</v>
      </c>
      <c r="B69" t="s">
        <v>14</v>
      </c>
      <c r="C69" s="118" t="s">
        <v>512</v>
      </c>
      <c r="D69" s="70" t="s">
        <v>101</v>
      </c>
      <c r="E69" s="72">
        <v>3148761</v>
      </c>
      <c r="F69" s="72">
        <v>415015</v>
      </c>
      <c r="G69" s="72">
        <v>15117.751360815</v>
      </c>
      <c r="H69" s="70">
        <v>0.09</v>
      </c>
      <c r="I69" s="72">
        <v>0</v>
      </c>
      <c r="J69" s="70">
        <v>0</v>
      </c>
      <c r="K69" s="72">
        <v>3</v>
      </c>
      <c r="L69" s="72">
        <v>26</v>
      </c>
      <c r="M69" s="70">
        <v>0.99389462768111736</v>
      </c>
      <c r="N69" s="70">
        <v>0.90033576937326087</v>
      </c>
      <c r="O69" s="70">
        <v>0.47089999999999999</v>
      </c>
      <c r="P69" s="70">
        <v>3.784242644906044E-2</v>
      </c>
      <c r="Q69" s="70">
        <v>24311.03</v>
      </c>
      <c r="R69" s="72">
        <v>2517161967</v>
      </c>
      <c r="S69" s="72">
        <v>2498.19</v>
      </c>
      <c r="T69" s="72">
        <v>3358.79</v>
      </c>
      <c r="U69" s="70">
        <v>0.92210374311095367</v>
      </c>
      <c r="V69" s="171">
        <v>53</v>
      </c>
      <c r="W69" s="171">
        <v>0.06</v>
      </c>
      <c r="X69" s="70">
        <v>4</v>
      </c>
      <c r="Y69" s="119">
        <v>88.699999999999989</v>
      </c>
      <c r="Z69" s="70">
        <v>80.8</v>
      </c>
      <c r="AA69" s="70">
        <v>330</v>
      </c>
      <c r="AB69" s="70">
        <v>2.4</v>
      </c>
      <c r="AC69" s="70">
        <v>0</v>
      </c>
      <c r="AD69" s="70">
        <v>236</v>
      </c>
      <c r="AE69" s="70">
        <v>216</v>
      </c>
      <c r="AF69" s="70">
        <v>61.4</v>
      </c>
      <c r="AG69" s="70">
        <v>0.48099999999999998</v>
      </c>
      <c r="AH69" s="70">
        <v>0.14000000000000001</v>
      </c>
      <c r="AI69" s="72">
        <v>44.410838513176238</v>
      </c>
      <c r="AJ69" s="72">
        <v>0</v>
      </c>
      <c r="AK69" s="72">
        <v>526490.97122208029</v>
      </c>
      <c r="AL69" s="72" t="s">
        <v>101</v>
      </c>
      <c r="AM69" s="72">
        <v>0</v>
      </c>
      <c r="AN69" s="72">
        <v>0</v>
      </c>
      <c r="AO69" s="72">
        <v>0</v>
      </c>
      <c r="AP69" s="70">
        <v>4</v>
      </c>
      <c r="AQ69" s="70">
        <v>6.8</v>
      </c>
      <c r="AR69" s="70">
        <v>3.9</v>
      </c>
      <c r="AS69" s="70">
        <v>-0.9603581428527832</v>
      </c>
      <c r="AT69" s="70">
        <v>27</v>
      </c>
      <c r="AU69" s="70">
        <v>71.5</v>
      </c>
      <c r="AV69" s="70">
        <v>91.68090787716956</v>
      </c>
      <c r="AW69" s="70">
        <v>25.7</v>
      </c>
      <c r="AX69" s="70">
        <v>75.919624220000003</v>
      </c>
      <c r="AY69" s="70">
        <v>56.7</v>
      </c>
      <c r="AZ69" s="70">
        <v>84.4</v>
      </c>
      <c r="BA69" s="72"/>
      <c r="BB69" s="72">
        <v>5390499</v>
      </c>
      <c r="BC69" s="72">
        <v>5293813.5103599997</v>
      </c>
      <c r="BD69" s="72">
        <v>178425379</v>
      </c>
      <c r="BE69" s="70">
        <v>0</v>
      </c>
      <c r="BF69" s="70">
        <v>1.3830680000000002</v>
      </c>
      <c r="BG69" s="70">
        <v>2.0016586666666667</v>
      </c>
    </row>
    <row r="70" spans="1:59" s="11" customFormat="1" x14ac:dyDescent="0.25">
      <c r="A70" s="15" t="s">
        <v>385</v>
      </c>
      <c r="B70" t="s">
        <v>14</v>
      </c>
      <c r="C70" s="118" t="s">
        <v>513</v>
      </c>
      <c r="D70" s="70">
        <v>1.6666666666666667</v>
      </c>
      <c r="E70" s="72">
        <v>3635566</v>
      </c>
      <c r="F70" s="72">
        <v>628031</v>
      </c>
      <c r="G70" s="72">
        <v>45102.277701345003</v>
      </c>
      <c r="H70" s="70">
        <v>0.03</v>
      </c>
      <c r="I70" s="72">
        <v>0</v>
      </c>
      <c r="J70" s="70">
        <v>0</v>
      </c>
      <c r="K70" s="72">
        <v>0</v>
      </c>
      <c r="L70" s="72">
        <v>9</v>
      </c>
      <c r="M70" s="70">
        <v>0.99389462768111736</v>
      </c>
      <c r="N70" s="70">
        <v>0.90033576937326087</v>
      </c>
      <c r="O70" s="70">
        <v>0.32379999999999998</v>
      </c>
      <c r="P70" s="70">
        <v>0.50307875871658325</v>
      </c>
      <c r="Q70" s="70">
        <v>24311.03</v>
      </c>
      <c r="R70" s="72">
        <v>2517161967</v>
      </c>
      <c r="S70" s="72">
        <v>2498.19</v>
      </c>
      <c r="T70" s="72">
        <v>3358.79</v>
      </c>
      <c r="U70" s="70">
        <v>0.92210374311095367</v>
      </c>
      <c r="V70" s="171">
        <v>161</v>
      </c>
      <c r="W70" s="171">
        <v>0.28199999999999997</v>
      </c>
      <c r="X70" s="70">
        <v>4</v>
      </c>
      <c r="Y70" s="119">
        <v>39.549999999999997</v>
      </c>
      <c r="Z70" s="70">
        <v>35.5</v>
      </c>
      <c r="AA70" s="70">
        <v>330</v>
      </c>
      <c r="AB70" s="70">
        <v>0.5</v>
      </c>
      <c r="AC70" s="70">
        <v>47</v>
      </c>
      <c r="AD70" s="70">
        <v>488</v>
      </c>
      <c r="AE70" s="70">
        <v>216</v>
      </c>
      <c r="AF70" s="70">
        <v>61.4</v>
      </c>
      <c r="AG70" s="70">
        <v>0.69799999999999995</v>
      </c>
      <c r="AH70" s="70">
        <v>0.31</v>
      </c>
      <c r="AI70" s="72">
        <v>163.70768746223197</v>
      </c>
      <c r="AJ70" s="72">
        <v>0</v>
      </c>
      <c r="AK70" s="72">
        <v>2623.3558803529427</v>
      </c>
      <c r="AL70" s="72">
        <v>137078.36000000002</v>
      </c>
      <c r="AM70" s="72">
        <v>64387</v>
      </c>
      <c r="AN70" s="72">
        <v>0</v>
      </c>
      <c r="AO70" s="72">
        <v>0</v>
      </c>
      <c r="AP70" s="70">
        <v>9.4</v>
      </c>
      <c r="AQ70" s="70">
        <v>20.7</v>
      </c>
      <c r="AR70" s="70">
        <v>3.9</v>
      </c>
      <c r="AS70" s="70">
        <v>-0.9603581428527832</v>
      </c>
      <c r="AT70" s="70">
        <v>27</v>
      </c>
      <c r="AU70" s="70">
        <v>29</v>
      </c>
      <c r="AV70" s="70">
        <v>29.250508069336526</v>
      </c>
      <c r="AW70" s="70">
        <v>25.7</v>
      </c>
      <c r="AX70" s="70">
        <v>75.919624220000003</v>
      </c>
      <c r="AY70" s="70">
        <v>37.799999999999997</v>
      </c>
      <c r="AZ70" s="70">
        <v>60.2</v>
      </c>
      <c r="BA70" s="72"/>
      <c r="BB70" s="72">
        <v>5805099</v>
      </c>
      <c r="BC70" s="72">
        <v>6102666.6350600002</v>
      </c>
      <c r="BD70" s="72">
        <v>178425379</v>
      </c>
      <c r="BE70" s="70">
        <v>0</v>
      </c>
      <c r="BF70" s="70">
        <v>1.3830680000000002</v>
      </c>
      <c r="BG70" s="70">
        <v>2.0016586666666667</v>
      </c>
    </row>
    <row r="71" spans="1:59" s="11" customFormat="1" x14ac:dyDescent="0.25">
      <c r="A71" s="15" t="s">
        <v>388</v>
      </c>
      <c r="B71" t="s">
        <v>14</v>
      </c>
      <c r="C71" s="118" t="s">
        <v>516</v>
      </c>
      <c r="D71" s="70" t="s">
        <v>101</v>
      </c>
      <c r="E71" s="72">
        <v>6171</v>
      </c>
      <c r="F71" s="72">
        <v>1806284</v>
      </c>
      <c r="G71" s="72">
        <v>11762.813695154498</v>
      </c>
      <c r="H71" s="70">
        <v>0.17</v>
      </c>
      <c r="I71" s="72">
        <v>0</v>
      </c>
      <c r="J71" s="70">
        <v>0</v>
      </c>
      <c r="K71" s="72">
        <v>3</v>
      </c>
      <c r="L71" s="72">
        <v>17</v>
      </c>
      <c r="M71" s="70">
        <v>0.99389462768111736</v>
      </c>
      <c r="N71" s="70">
        <v>0.90033576937326087</v>
      </c>
      <c r="O71" s="70">
        <v>0.59089999999999998</v>
      </c>
      <c r="P71" s="70">
        <v>9.9284842610359192E-2</v>
      </c>
      <c r="Q71" s="70">
        <v>24311.03</v>
      </c>
      <c r="R71" s="72">
        <v>2517161967</v>
      </c>
      <c r="S71" s="72">
        <v>2498.19</v>
      </c>
      <c r="T71" s="72">
        <v>3358.79</v>
      </c>
      <c r="U71" s="70">
        <v>0.92210374311095367</v>
      </c>
      <c r="V71" s="171">
        <v>95</v>
      </c>
      <c r="W71" s="171">
        <v>0.125</v>
      </c>
      <c r="X71" s="70">
        <v>4</v>
      </c>
      <c r="Y71" s="119">
        <v>63</v>
      </c>
      <c r="Z71" s="70">
        <v>71.3</v>
      </c>
      <c r="AA71" s="70">
        <v>330</v>
      </c>
      <c r="AB71" s="70">
        <v>1.8</v>
      </c>
      <c r="AC71" s="70">
        <v>489</v>
      </c>
      <c r="AD71" s="70">
        <v>30</v>
      </c>
      <c r="AE71" s="70">
        <v>216</v>
      </c>
      <c r="AF71" s="70">
        <v>61.4</v>
      </c>
      <c r="AG71" s="70">
        <v>0.87</v>
      </c>
      <c r="AH71" s="70">
        <v>0.25</v>
      </c>
      <c r="AI71" s="72">
        <v>0</v>
      </c>
      <c r="AJ71" s="72">
        <v>14.988490855887809</v>
      </c>
      <c r="AK71" s="72">
        <v>0</v>
      </c>
      <c r="AL71" s="72" t="s">
        <v>101</v>
      </c>
      <c r="AM71" s="72">
        <v>0</v>
      </c>
      <c r="AN71" s="72">
        <v>0</v>
      </c>
      <c r="AO71" s="72">
        <v>0</v>
      </c>
      <c r="AP71" s="70">
        <v>4.5</v>
      </c>
      <c r="AQ71" s="70">
        <v>7.7</v>
      </c>
      <c r="AR71" s="70">
        <v>3.9</v>
      </c>
      <c r="AS71" s="70">
        <v>-0.9603581428527832</v>
      </c>
      <c r="AT71" s="70">
        <v>27</v>
      </c>
      <c r="AU71" s="70">
        <v>46.6</v>
      </c>
      <c r="AV71" s="70">
        <v>82.917422867513608</v>
      </c>
      <c r="AW71" s="70">
        <v>25.7</v>
      </c>
      <c r="AX71" s="70">
        <v>75.919624220000003</v>
      </c>
      <c r="AY71" s="70">
        <v>20.9</v>
      </c>
      <c r="AZ71" s="70">
        <v>60.6</v>
      </c>
      <c r="BA71" s="72"/>
      <c r="BB71" s="72">
        <v>2085717</v>
      </c>
      <c r="BC71" s="72">
        <v>2001397.68291</v>
      </c>
      <c r="BD71" s="72">
        <v>178425379</v>
      </c>
      <c r="BE71" s="70">
        <v>0</v>
      </c>
      <c r="BF71" s="70">
        <v>1.3830680000000002</v>
      </c>
      <c r="BG71" s="70">
        <v>2.0016586666666667</v>
      </c>
    </row>
    <row r="72" spans="1:59" s="11" customFormat="1" x14ac:dyDescent="0.25">
      <c r="A72" s="15" t="s">
        <v>386</v>
      </c>
      <c r="B72" t="s">
        <v>14</v>
      </c>
      <c r="C72" s="118" t="s">
        <v>514</v>
      </c>
      <c r="D72" s="70">
        <v>1.25</v>
      </c>
      <c r="E72" s="72">
        <v>1775778</v>
      </c>
      <c r="F72" s="72">
        <v>615524</v>
      </c>
      <c r="G72" s="72">
        <v>30054.819946456504</v>
      </c>
      <c r="H72" s="70">
        <v>0.14000000000000001</v>
      </c>
      <c r="I72" s="72">
        <v>0</v>
      </c>
      <c r="J72" s="70">
        <v>0</v>
      </c>
      <c r="K72" s="72">
        <v>5</v>
      </c>
      <c r="L72" s="72">
        <v>231</v>
      </c>
      <c r="M72" s="70">
        <v>0.99389462768111736</v>
      </c>
      <c r="N72" s="70">
        <v>0.90033576937326087</v>
      </c>
      <c r="O72" s="70">
        <v>0.46239999999999998</v>
      </c>
      <c r="P72" s="70">
        <v>0.18132755160331726</v>
      </c>
      <c r="Q72" s="70">
        <v>24311.03</v>
      </c>
      <c r="R72" s="72">
        <v>2517161967</v>
      </c>
      <c r="S72" s="72">
        <v>2498.19</v>
      </c>
      <c r="T72" s="72">
        <v>3358.79</v>
      </c>
      <c r="U72" s="70">
        <v>0.92210374311095367</v>
      </c>
      <c r="V72" s="171">
        <v>82</v>
      </c>
      <c r="W72" s="171">
        <v>0.13600000000000001</v>
      </c>
      <c r="X72" s="70">
        <v>4</v>
      </c>
      <c r="Y72" s="119">
        <v>67.75</v>
      </c>
      <c r="Z72" s="70">
        <v>64.099999999999994</v>
      </c>
      <c r="AA72" s="70">
        <v>330</v>
      </c>
      <c r="AB72" s="70">
        <v>4.8</v>
      </c>
      <c r="AC72" s="70">
        <v>0</v>
      </c>
      <c r="AD72" s="70">
        <v>82</v>
      </c>
      <c r="AE72" s="70">
        <v>216</v>
      </c>
      <c r="AF72" s="70">
        <v>61.4</v>
      </c>
      <c r="AG72" s="70">
        <v>0.64</v>
      </c>
      <c r="AH72" s="70">
        <v>0.36</v>
      </c>
      <c r="AI72" s="72">
        <v>319.49020839608613</v>
      </c>
      <c r="AJ72" s="72">
        <v>5604.0080471470928</v>
      </c>
      <c r="AK72" s="72">
        <v>69.738343589219653</v>
      </c>
      <c r="AL72" s="72">
        <v>105701.13</v>
      </c>
      <c r="AM72" s="72">
        <v>0</v>
      </c>
      <c r="AN72" s="72">
        <v>4780</v>
      </c>
      <c r="AO72" s="72">
        <v>0</v>
      </c>
      <c r="AP72" s="70">
        <v>3.8</v>
      </c>
      <c r="AQ72" s="70">
        <v>8.5</v>
      </c>
      <c r="AR72" s="70">
        <v>3.9</v>
      </c>
      <c r="AS72" s="70">
        <v>-0.9603581428527832</v>
      </c>
      <c r="AT72" s="70">
        <v>27</v>
      </c>
      <c r="AU72" s="70">
        <v>34.5</v>
      </c>
      <c r="AV72" s="70">
        <v>66.009482758620692</v>
      </c>
      <c r="AW72" s="70">
        <v>25.7</v>
      </c>
      <c r="AX72" s="70">
        <v>75.919624220000003</v>
      </c>
      <c r="AY72" s="70">
        <v>22.2</v>
      </c>
      <c r="AZ72" s="70">
        <v>64.3</v>
      </c>
      <c r="BA72" s="72"/>
      <c r="BB72" s="72">
        <v>5312951</v>
      </c>
      <c r="BC72" s="72">
        <v>5306692.33146</v>
      </c>
      <c r="BD72" s="72">
        <v>178425379</v>
      </c>
      <c r="BE72" s="70">
        <v>0</v>
      </c>
      <c r="BF72" s="70">
        <v>1.3830680000000002</v>
      </c>
      <c r="BG72" s="70">
        <v>2.0016586666666667</v>
      </c>
    </row>
    <row r="73" spans="1:59" s="11" customFormat="1" x14ac:dyDescent="0.25">
      <c r="A73" s="15" t="s">
        <v>387</v>
      </c>
      <c r="B73" t="s">
        <v>14</v>
      </c>
      <c r="C73" s="118" t="s">
        <v>515</v>
      </c>
      <c r="D73" s="70">
        <v>3.25</v>
      </c>
      <c r="E73" s="72">
        <v>2348304</v>
      </c>
      <c r="F73" s="72">
        <v>297266</v>
      </c>
      <c r="G73" s="72">
        <v>64743.657298005004</v>
      </c>
      <c r="H73" s="70">
        <v>0.09</v>
      </c>
      <c r="I73" s="72">
        <v>0</v>
      </c>
      <c r="J73" s="70">
        <v>0</v>
      </c>
      <c r="K73" s="72">
        <v>5</v>
      </c>
      <c r="L73" s="72">
        <v>2005</v>
      </c>
      <c r="M73" s="70">
        <v>0.99389462768111736</v>
      </c>
      <c r="N73" s="70">
        <v>0.90033576937326087</v>
      </c>
      <c r="O73" s="70">
        <v>0.3276</v>
      </c>
      <c r="P73" s="70">
        <v>0.33404046297073364</v>
      </c>
      <c r="Q73" s="70">
        <v>24311.03</v>
      </c>
      <c r="R73" s="72">
        <v>2517161967</v>
      </c>
      <c r="S73" s="72">
        <v>2498.19</v>
      </c>
      <c r="T73" s="72">
        <v>3358.79</v>
      </c>
      <c r="U73" s="70">
        <v>0.92210374311095367</v>
      </c>
      <c r="V73" s="171">
        <v>82</v>
      </c>
      <c r="W73" s="171">
        <v>0.27200000000000002</v>
      </c>
      <c r="X73" s="70">
        <v>4</v>
      </c>
      <c r="Y73" s="119">
        <v>46.1</v>
      </c>
      <c r="Z73" s="70">
        <v>46</v>
      </c>
      <c r="AA73" s="70">
        <v>330</v>
      </c>
      <c r="AB73" s="70">
        <v>1.5</v>
      </c>
      <c r="AC73" s="70">
        <v>4083</v>
      </c>
      <c r="AD73" s="70">
        <v>664</v>
      </c>
      <c r="AE73" s="70">
        <v>216</v>
      </c>
      <c r="AF73" s="70">
        <v>61.4</v>
      </c>
      <c r="AG73" s="70">
        <v>0.90800000000000003</v>
      </c>
      <c r="AH73" s="70">
        <v>0.26</v>
      </c>
      <c r="AI73" s="72">
        <v>148.74167592424715</v>
      </c>
      <c r="AJ73" s="72">
        <v>146</v>
      </c>
      <c r="AK73" s="72">
        <v>0</v>
      </c>
      <c r="AL73" s="72">
        <v>1326677.9999999998</v>
      </c>
      <c r="AM73" s="72">
        <v>1467908</v>
      </c>
      <c r="AN73" s="72">
        <v>0</v>
      </c>
      <c r="AO73" s="72">
        <v>39532.14</v>
      </c>
      <c r="AP73" s="70">
        <v>10.6</v>
      </c>
      <c r="AQ73" s="70">
        <v>20.7</v>
      </c>
      <c r="AR73" s="70">
        <v>3.9</v>
      </c>
      <c r="AS73" s="70">
        <v>-0.9603581428527832</v>
      </c>
      <c r="AT73" s="70">
        <v>27</v>
      </c>
      <c r="AU73" s="70">
        <v>63.4</v>
      </c>
      <c r="AV73" s="70">
        <v>28.513218390804596</v>
      </c>
      <c r="AW73" s="70">
        <v>25.7</v>
      </c>
      <c r="AX73" s="70">
        <v>75.919624220000003</v>
      </c>
      <c r="AY73" s="70">
        <v>52.3</v>
      </c>
      <c r="AZ73" s="70">
        <v>47</v>
      </c>
      <c r="BA73" s="72"/>
      <c r="BB73" s="72">
        <v>5274402</v>
      </c>
      <c r="BC73" s="72">
        <v>5497081.69912</v>
      </c>
      <c r="BD73" s="72">
        <v>178425379</v>
      </c>
      <c r="BE73" s="70">
        <v>0</v>
      </c>
      <c r="BF73" s="70">
        <v>1.3830680000000002</v>
      </c>
      <c r="BG73" s="70">
        <v>2.0016586666666667</v>
      </c>
    </row>
    <row r="74" spans="1:59" s="11" customFormat="1" x14ac:dyDescent="0.25">
      <c r="A74" s="15" t="s">
        <v>389</v>
      </c>
      <c r="B74" t="s">
        <v>14</v>
      </c>
      <c r="C74" s="118" t="s">
        <v>517</v>
      </c>
      <c r="D74" s="70" t="s">
        <v>101</v>
      </c>
      <c r="E74" s="72">
        <v>1378357</v>
      </c>
      <c r="F74" s="72">
        <v>1013726</v>
      </c>
      <c r="G74" s="72">
        <v>32099.684690311497</v>
      </c>
      <c r="H74" s="70">
        <v>0.11</v>
      </c>
      <c r="I74" s="72">
        <v>0</v>
      </c>
      <c r="J74" s="70">
        <v>0</v>
      </c>
      <c r="K74" s="72">
        <v>3</v>
      </c>
      <c r="L74" s="72">
        <v>60</v>
      </c>
      <c r="M74" s="70">
        <v>0.99389462768111736</v>
      </c>
      <c r="N74" s="70">
        <v>0.90033576937326087</v>
      </c>
      <c r="O74" s="70">
        <v>0.55100000000000005</v>
      </c>
      <c r="P74" s="70">
        <v>0.1181962639093399</v>
      </c>
      <c r="Q74" s="70">
        <v>24311.03</v>
      </c>
      <c r="R74" s="72">
        <v>2517161967</v>
      </c>
      <c r="S74" s="72">
        <v>2498.19</v>
      </c>
      <c r="T74" s="72">
        <v>3358.79</v>
      </c>
      <c r="U74" s="70">
        <v>0.92210374311095367</v>
      </c>
      <c r="V74" s="171">
        <v>52</v>
      </c>
      <c r="W74" s="171">
        <v>0.13</v>
      </c>
      <c r="X74" s="70">
        <v>4</v>
      </c>
      <c r="Y74" s="119">
        <v>78</v>
      </c>
      <c r="Z74" s="70">
        <v>64.099999999999994</v>
      </c>
      <c r="AA74" s="70">
        <v>330</v>
      </c>
      <c r="AB74" s="70">
        <v>1.7</v>
      </c>
      <c r="AC74" s="70">
        <v>37</v>
      </c>
      <c r="AD74" s="70">
        <v>121</v>
      </c>
      <c r="AE74" s="70">
        <v>216</v>
      </c>
      <c r="AF74" s="70">
        <v>61.4</v>
      </c>
      <c r="AG74" s="70">
        <v>0.58599999999999997</v>
      </c>
      <c r="AH74" s="70">
        <v>0.31</v>
      </c>
      <c r="AI74" s="72">
        <v>246.95948332190403</v>
      </c>
      <c r="AJ74" s="72">
        <v>0</v>
      </c>
      <c r="AK74" s="72">
        <v>0</v>
      </c>
      <c r="AL74" s="72" t="s">
        <v>101</v>
      </c>
      <c r="AM74" s="72">
        <v>0</v>
      </c>
      <c r="AN74" s="72">
        <v>28713</v>
      </c>
      <c r="AO74" s="72">
        <v>0</v>
      </c>
      <c r="AP74" s="70">
        <v>5</v>
      </c>
      <c r="AQ74" s="70">
        <v>7.7</v>
      </c>
      <c r="AR74" s="70">
        <v>3.9</v>
      </c>
      <c r="AS74" s="70">
        <v>-0.9603581428527832</v>
      </c>
      <c r="AT74" s="70">
        <v>27</v>
      </c>
      <c r="AU74" s="70">
        <v>38.1</v>
      </c>
      <c r="AV74" s="70">
        <v>78.553208292201376</v>
      </c>
      <c r="AW74" s="70">
        <v>25.7</v>
      </c>
      <c r="AX74" s="70">
        <v>75.919624220000003</v>
      </c>
      <c r="AY74" s="70">
        <v>25.5</v>
      </c>
      <c r="AZ74" s="70">
        <v>53.9</v>
      </c>
      <c r="BA74" s="72"/>
      <c r="BB74" s="72">
        <v>3611947</v>
      </c>
      <c r="BC74" s="72">
        <v>3442403.7875000001</v>
      </c>
      <c r="BD74" s="72">
        <v>178425379</v>
      </c>
      <c r="BE74" s="70">
        <v>0</v>
      </c>
      <c r="BF74" s="70">
        <v>1.3830680000000002</v>
      </c>
      <c r="BG74" s="70">
        <v>2.0016586666666667</v>
      </c>
    </row>
    <row r="75" spans="1:59" s="11" customFormat="1" x14ac:dyDescent="0.25">
      <c r="A75" s="15" t="s">
        <v>390</v>
      </c>
      <c r="B75" t="s">
        <v>14</v>
      </c>
      <c r="C75" s="118" t="s">
        <v>518</v>
      </c>
      <c r="D75" s="70" t="s">
        <v>101</v>
      </c>
      <c r="E75" s="72">
        <v>1602643</v>
      </c>
      <c r="F75" s="72">
        <v>2248506</v>
      </c>
      <c r="G75" s="72">
        <v>46809.554330104991</v>
      </c>
      <c r="H75" s="70">
        <v>0.09</v>
      </c>
      <c r="I75" s="72">
        <v>0</v>
      </c>
      <c r="J75" s="70">
        <v>0</v>
      </c>
      <c r="K75" s="72">
        <v>3</v>
      </c>
      <c r="L75" s="72">
        <v>58</v>
      </c>
      <c r="M75" s="70">
        <v>0.99389462768111736</v>
      </c>
      <c r="N75" s="70">
        <v>0.90033576937326087</v>
      </c>
      <c r="O75" s="70">
        <v>0.55640000000000001</v>
      </c>
      <c r="P75" s="70">
        <v>5.1118936389684677E-2</v>
      </c>
      <c r="Q75" s="70">
        <v>24311.03</v>
      </c>
      <c r="R75" s="72">
        <v>2517161967</v>
      </c>
      <c r="S75" s="72">
        <v>2498.19</v>
      </c>
      <c r="T75" s="72">
        <v>3358.79</v>
      </c>
      <c r="U75" s="70">
        <v>0.92210374311095367</v>
      </c>
      <c r="V75" s="171">
        <v>63</v>
      </c>
      <c r="W75" s="171">
        <v>0.151</v>
      </c>
      <c r="X75" s="70">
        <v>4</v>
      </c>
      <c r="Y75" s="119">
        <v>76.400000000000006</v>
      </c>
      <c r="Z75" s="70">
        <v>73.3</v>
      </c>
      <c r="AA75" s="70">
        <v>330</v>
      </c>
      <c r="AB75" s="70">
        <v>1.9</v>
      </c>
      <c r="AC75" s="70">
        <v>0</v>
      </c>
      <c r="AD75" s="70">
        <v>97</v>
      </c>
      <c r="AE75" s="70">
        <v>216</v>
      </c>
      <c r="AF75" s="70">
        <v>61.4</v>
      </c>
      <c r="AG75" s="70">
        <v>0.52200000000000002</v>
      </c>
      <c r="AH75" s="70">
        <v>0.16</v>
      </c>
      <c r="AI75" s="72">
        <v>310.75438878206819</v>
      </c>
      <c r="AJ75" s="72">
        <v>0</v>
      </c>
      <c r="AK75" s="72">
        <v>504728.10321900592</v>
      </c>
      <c r="AL75" s="72" t="s">
        <v>101</v>
      </c>
      <c r="AM75" s="72">
        <v>0</v>
      </c>
      <c r="AN75" s="72">
        <v>0</v>
      </c>
      <c r="AO75" s="72">
        <v>0</v>
      </c>
      <c r="AP75" s="70">
        <v>7.5</v>
      </c>
      <c r="AQ75" s="70">
        <v>7.7</v>
      </c>
      <c r="AR75" s="70">
        <v>3.9</v>
      </c>
      <c r="AS75" s="70">
        <v>-0.9603581428527832</v>
      </c>
      <c r="AT75" s="70">
        <v>27</v>
      </c>
      <c r="AU75" s="70">
        <v>71.599999999999994</v>
      </c>
      <c r="AV75" s="70">
        <v>82.704229195088672</v>
      </c>
      <c r="AW75" s="70">
        <v>25.7</v>
      </c>
      <c r="AX75" s="70">
        <v>75.919624220000003</v>
      </c>
      <c r="AY75" s="70">
        <v>38.1</v>
      </c>
      <c r="AZ75" s="70">
        <v>79.400000000000006</v>
      </c>
      <c r="BA75" s="72"/>
      <c r="BB75" s="72">
        <v>5167679</v>
      </c>
      <c r="BC75" s="72">
        <v>5256692.0695799999</v>
      </c>
      <c r="BD75" s="72">
        <v>178425379</v>
      </c>
      <c r="BE75" s="70">
        <v>0</v>
      </c>
      <c r="BF75" s="70">
        <v>1.3830680000000002</v>
      </c>
      <c r="BG75" s="70">
        <v>2.0016586666666667</v>
      </c>
    </row>
    <row r="76" spans="1:59" s="11" customFormat="1" x14ac:dyDescent="0.25">
      <c r="A76" s="15" t="s">
        <v>391</v>
      </c>
      <c r="B76" t="s">
        <v>14</v>
      </c>
      <c r="C76" s="118" t="s">
        <v>519</v>
      </c>
      <c r="D76" s="70" t="s">
        <v>101</v>
      </c>
      <c r="E76" s="72">
        <v>478820</v>
      </c>
      <c r="F76" s="72">
        <v>622150</v>
      </c>
      <c r="G76" s="72">
        <v>24582.691589016998</v>
      </c>
      <c r="H76" s="70">
        <v>0.09</v>
      </c>
      <c r="I76" s="72">
        <v>0</v>
      </c>
      <c r="J76" s="70">
        <v>0</v>
      </c>
      <c r="K76" s="72">
        <v>3</v>
      </c>
      <c r="L76" s="72">
        <v>37</v>
      </c>
      <c r="M76" s="70">
        <v>0.99389462768111736</v>
      </c>
      <c r="N76" s="70">
        <v>0.90033576937326087</v>
      </c>
      <c r="O76" s="70">
        <v>0.43430000000000002</v>
      </c>
      <c r="P76" s="70">
        <v>0.16900195181369781</v>
      </c>
      <c r="Q76" s="70">
        <v>24311.03</v>
      </c>
      <c r="R76" s="72">
        <v>2517161967</v>
      </c>
      <c r="S76" s="72">
        <v>2498.19</v>
      </c>
      <c r="T76" s="72">
        <v>3358.79</v>
      </c>
      <c r="U76" s="70">
        <v>0.92210374311095367</v>
      </c>
      <c r="V76" s="171">
        <v>62</v>
      </c>
      <c r="W76" s="171">
        <v>0.20399999999999999</v>
      </c>
      <c r="X76" s="70">
        <v>4</v>
      </c>
      <c r="Y76" s="119">
        <v>88.95</v>
      </c>
      <c r="Z76" s="70">
        <v>64.3</v>
      </c>
      <c r="AA76" s="70">
        <v>330</v>
      </c>
      <c r="AB76" s="70">
        <v>0.9</v>
      </c>
      <c r="AC76" s="70">
        <v>59</v>
      </c>
      <c r="AD76" s="70">
        <v>128</v>
      </c>
      <c r="AE76" s="70">
        <v>216</v>
      </c>
      <c r="AF76" s="70">
        <v>61.4</v>
      </c>
      <c r="AG76" s="70">
        <v>0.504</v>
      </c>
      <c r="AH76" s="70">
        <v>0.27</v>
      </c>
      <c r="AI76" s="72">
        <v>22.442772802548401</v>
      </c>
      <c r="AJ76" s="72">
        <v>19.575778215548365</v>
      </c>
      <c r="AK76" s="72">
        <v>35.756279796163398</v>
      </c>
      <c r="AL76" s="72" t="s">
        <v>101</v>
      </c>
      <c r="AM76" s="72">
        <v>0</v>
      </c>
      <c r="AN76" s="72">
        <v>0</v>
      </c>
      <c r="AO76" s="72">
        <v>0</v>
      </c>
      <c r="AP76" s="70">
        <v>7.1</v>
      </c>
      <c r="AQ76" s="70">
        <v>6.8</v>
      </c>
      <c r="AR76" s="70">
        <v>3.9</v>
      </c>
      <c r="AS76" s="70">
        <v>-0.9603581428527832</v>
      </c>
      <c r="AT76" s="70">
        <v>27</v>
      </c>
      <c r="AU76" s="70">
        <v>31.1</v>
      </c>
      <c r="AV76" s="70">
        <v>74.058255033557046</v>
      </c>
      <c r="AW76" s="70">
        <v>25.7</v>
      </c>
      <c r="AX76" s="70">
        <v>75.919624220000003</v>
      </c>
      <c r="AY76" s="70">
        <v>12.1</v>
      </c>
      <c r="AZ76" s="70">
        <v>76.400000000000006</v>
      </c>
      <c r="BA76" s="72"/>
      <c r="BB76" s="72">
        <v>2724059</v>
      </c>
      <c r="BC76" s="72">
        <v>2863622.1997799999</v>
      </c>
      <c r="BD76" s="72">
        <v>178425379</v>
      </c>
      <c r="BE76" s="70">
        <v>0</v>
      </c>
      <c r="BF76" s="70">
        <v>1.3830680000000002</v>
      </c>
      <c r="BG76" s="70">
        <v>2.0016586666666667</v>
      </c>
    </row>
    <row r="77" spans="1:59" s="11" customFormat="1" x14ac:dyDescent="0.25">
      <c r="A77" s="15" t="s">
        <v>392</v>
      </c>
      <c r="B77" t="s">
        <v>14</v>
      </c>
      <c r="C77" s="118" t="s">
        <v>520</v>
      </c>
      <c r="D77" s="70" t="s">
        <v>101</v>
      </c>
      <c r="E77" s="72">
        <v>1878332</v>
      </c>
      <c r="F77" s="72">
        <v>896004</v>
      </c>
      <c r="G77" s="72">
        <v>10724.270786070501</v>
      </c>
      <c r="H77" s="70">
        <v>0.11</v>
      </c>
      <c r="I77" s="72">
        <v>0</v>
      </c>
      <c r="J77" s="70">
        <v>0</v>
      </c>
      <c r="K77" s="72">
        <v>3</v>
      </c>
      <c r="L77" s="72">
        <v>30</v>
      </c>
      <c r="M77" s="70">
        <v>0.99389462768111736</v>
      </c>
      <c r="N77" s="70">
        <v>0.90033576937326087</v>
      </c>
      <c r="O77" s="70">
        <v>0.52990000000000004</v>
      </c>
      <c r="P77" s="70">
        <v>2.0081985741853714E-2</v>
      </c>
      <c r="Q77" s="70">
        <v>24311.03</v>
      </c>
      <c r="R77" s="72">
        <v>2517161967</v>
      </c>
      <c r="S77" s="72">
        <v>2498.19</v>
      </c>
      <c r="T77" s="72">
        <v>3358.79</v>
      </c>
      <c r="U77" s="70">
        <v>0.92210374311095367</v>
      </c>
      <c r="V77" s="171" t="s">
        <v>101</v>
      </c>
      <c r="W77" s="171">
        <v>0.129</v>
      </c>
      <c r="X77" s="70">
        <v>4</v>
      </c>
      <c r="Y77" s="119">
        <v>87.1</v>
      </c>
      <c r="Z77" s="70">
        <v>80.599999999999994</v>
      </c>
      <c r="AA77" s="70">
        <v>330</v>
      </c>
      <c r="AB77" s="70">
        <v>1.9</v>
      </c>
      <c r="AC77" s="70">
        <v>2</v>
      </c>
      <c r="AD77" s="70">
        <v>153</v>
      </c>
      <c r="AE77" s="70">
        <v>216</v>
      </c>
      <c r="AF77" s="70">
        <v>61.4</v>
      </c>
      <c r="AG77" s="70">
        <v>0.56799999999999995</v>
      </c>
      <c r="AH77" s="70">
        <v>0.25</v>
      </c>
      <c r="AI77" s="72">
        <v>34.223564507417947</v>
      </c>
      <c r="AJ77" s="72">
        <v>29.851610335183384</v>
      </c>
      <c r="AK77" s="72">
        <v>1877.2098196284956</v>
      </c>
      <c r="AL77" s="72" t="s">
        <v>101</v>
      </c>
      <c r="AM77" s="72">
        <v>0</v>
      </c>
      <c r="AN77" s="72">
        <v>0</v>
      </c>
      <c r="AO77" s="72">
        <v>0</v>
      </c>
      <c r="AP77" s="70">
        <v>5.2</v>
      </c>
      <c r="AQ77" s="70">
        <v>7.7</v>
      </c>
      <c r="AR77" s="70">
        <v>3.9</v>
      </c>
      <c r="AS77" s="70">
        <v>-0.9603581428527832</v>
      </c>
      <c r="AT77" s="70">
        <v>27</v>
      </c>
      <c r="AU77" s="70">
        <v>85.5</v>
      </c>
      <c r="AV77" s="70">
        <v>86.86964769647696</v>
      </c>
      <c r="AW77" s="70">
        <v>25.7</v>
      </c>
      <c r="AX77" s="70">
        <v>75.919624220000003</v>
      </c>
      <c r="AY77" s="70">
        <v>51.6</v>
      </c>
      <c r="AZ77" s="70">
        <v>87.9</v>
      </c>
      <c r="BA77" s="72"/>
      <c r="BB77" s="72">
        <v>4153988</v>
      </c>
      <c r="BC77" s="72">
        <v>4155543.7858699998</v>
      </c>
      <c r="BD77" s="72">
        <v>178425379</v>
      </c>
      <c r="BE77" s="70">
        <v>0</v>
      </c>
      <c r="BF77" s="70">
        <v>1.3830680000000002</v>
      </c>
      <c r="BG77" s="70">
        <v>2.0016586666666667</v>
      </c>
    </row>
    <row r="78" spans="1:59" s="11" customFormat="1" x14ac:dyDescent="0.25">
      <c r="A78" s="15" t="s">
        <v>393</v>
      </c>
      <c r="B78" t="s">
        <v>14</v>
      </c>
      <c r="C78" s="118" t="s">
        <v>521</v>
      </c>
      <c r="D78" s="70" t="s">
        <v>101</v>
      </c>
      <c r="E78" s="72">
        <v>1315379</v>
      </c>
      <c r="F78" s="72">
        <v>1036346</v>
      </c>
      <c r="G78" s="72">
        <v>1874.4869826156998</v>
      </c>
      <c r="H78" s="70">
        <v>0.06</v>
      </c>
      <c r="I78" s="72">
        <v>0</v>
      </c>
      <c r="J78" s="70">
        <v>0</v>
      </c>
      <c r="K78" s="72">
        <v>3</v>
      </c>
      <c r="L78" s="72">
        <v>10</v>
      </c>
      <c r="M78" s="70">
        <v>0.99389462768111736</v>
      </c>
      <c r="N78" s="70">
        <v>0.90033576937326087</v>
      </c>
      <c r="O78" s="70">
        <v>0.56079999999999997</v>
      </c>
      <c r="P78" s="70">
        <v>5.3453769534826279E-2</v>
      </c>
      <c r="Q78" s="70">
        <v>24311.03</v>
      </c>
      <c r="R78" s="72">
        <v>2517161967</v>
      </c>
      <c r="S78" s="72">
        <v>2498.19</v>
      </c>
      <c r="T78" s="72">
        <v>3358.79</v>
      </c>
      <c r="U78" s="70">
        <v>0.92210374311095367</v>
      </c>
      <c r="V78" s="171">
        <v>86</v>
      </c>
      <c r="W78" s="171">
        <v>0.13100000000000001</v>
      </c>
      <c r="X78" s="70">
        <v>4</v>
      </c>
      <c r="Y78" s="119">
        <v>93.199999999999989</v>
      </c>
      <c r="Z78" s="70">
        <v>86.4</v>
      </c>
      <c r="AA78" s="70">
        <v>330</v>
      </c>
      <c r="AB78" s="70">
        <v>0.7</v>
      </c>
      <c r="AC78" s="70">
        <v>10</v>
      </c>
      <c r="AD78" s="70">
        <v>242</v>
      </c>
      <c r="AE78" s="70">
        <v>216</v>
      </c>
      <c r="AF78" s="70">
        <v>61.4</v>
      </c>
      <c r="AG78" s="70">
        <v>0.64300000000000002</v>
      </c>
      <c r="AH78" s="70">
        <v>0.28999999999999998</v>
      </c>
      <c r="AI78" s="72">
        <v>0</v>
      </c>
      <c r="AJ78" s="72">
        <v>21.949483944364886</v>
      </c>
      <c r="AK78" s="72">
        <v>40.091989225375578</v>
      </c>
      <c r="AL78" s="72" t="s">
        <v>101</v>
      </c>
      <c r="AM78" s="72">
        <v>0</v>
      </c>
      <c r="AN78" s="72">
        <v>0</v>
      </c>
      <c r="AO78" s="72">
        <v>0</v>
      </c>
      <c r="AP78" s="70">
        <v>5.3</v>
      </c>
      <c r="AQ78" s="70">
        <v>9.6999999999999993</v>
      </c>
      <c r="AR78" s="70">
        <v>3.9</v>
      </c>
      <c r="AS78" s="70">
        <v>-0.9603581428527832</v>
      </c>
      <c r="AT78" s="70">
        <v>27</v>
      </c>
      <c r="AU78" s="70">
        <v>70.099999999999994</v>
      </c>
      <c r="AV78" s="70">
        <v>93.436708860759495</v>
      </c>
      <c r="AW78" s="70">
        <v>25.7</v>
      </c>
      <c r="AX78" s="70">
        <v>75.919624220000003</v>
      </c>
      <c r="AY78" s="70">
        <v>25.5</v>
      </c>
      <c r="AZ78" s="70">
        <v>84.4</v>
      </c>
      <c r="BA78" s="72"/>
      <c r="BB78" s="72">
        <v>3054371</v>
      </c>
      <c r="BC78" s="72">
        <v>3129782.8098200001</v>
      </c>
      <c r="BD78" s="72">
        <v>178425379</v>
      </c>
      <c r="BE78" s="70">
        <v>0</v>
      </c>
      <c r="BF78" s="70">
        <v>1.3830680000000002</v>
      </c>
      <c r="BG78" s="70">
        <v>2.0016586666666667</v>
      </c>
    </row>
    <row r="79" spans="1:59" s="11" customFormat="1" x14ac:dyDescent="0.25">
      <c r="A79" s="15" t="s">
        <v>394</v>
      </c>
      <c r="B79" t="s">
        <v>14</v>
      </c>
      <c r="C79" s="118" t="s">
        <v>522</v>
      </c>
      <c r="D79" s="70" t="s">
        <v>101</v>
      </c>
      <c r="E79" s="72">
        <v>1912142</v>
      </c>
      <c r="F79" s="72">
        <v>332470</v>
      </c>
      <c r="G79" s="72">
        <v>1629.6396462173002</v>
      </c>
      <c r="H79" s="70">
        <v>0.11</v>
      </c>
      <c r="I79" s="72">
        <v>0</v>
      </c>
      <c r="J79" s="70">
        <v>0</v>
      </c>
      <c r="K79" s="72">
        <v>3</v>
      </c>
      <c r="L79" s="72">
        <v>9</v>
      </c>
      <c r="M79" s="70">
        <v>0.99389462768111736</v>
      </c>
      <c r="N79" s="70">
        <v>0.90033576937326087</v>
      </c>
      <c r="O79" s="70">
        <v>0.54049999999999998</v>
      </c>
      <c r="P79" s="70">
        <v>3.826875239610672E-2</v>
      </c>
      <c r="Q79" s="70">
        <v>24311.03</v>
      </c>
      <c r="R79" s="72">
        <v>2517161967</v>
      </c>
      <c r="S79" s="72">
        <v>2498.19</v>
      </c>
      <c r="T79" s="72">
        <v>3358.79</v>
      </c>
      <c r="U79" s="70">
        <v>0.92210374311095367</v>
      </c>
      <c r="V79" s="171" t="s">
        <v>101</v>
      </c>
      <c r="W79" s="171">
        <v>9.1999999999999998E-2</v>
      </c>
      <c r="X79" s="70">
        <v>4</v>
      </c>
      <c r="Y79" s="119">
        <v>87.050000000000011</v>
      </c>
      <c r="Z79" s="70">
        <v>79.2</v>
      </c>
      <c r="AA79" s="70">
        <v>330</v>
      </c>
      <c r="AB79" s="70">
        <v>2.1</v>
      </c>
      <c r="AC79" s="70">
        <v>15</v>
      </c>
      <c r="AD79" s="70">
        <v>142</v>
      </c>
      <c r="AE79" s="70">
        <v>216</v>
      </c>
      <c r="AF79" s="70">
        <v>61.4</v>
      </c>
      <c r="AG79" s="70">
        <v>0.47899999999999998</v>
      </c>
      <c r="AH79" s="70">
        <v>0.24</v>
      </c>
      <c r="AI79" s="72">
        <v>34.223193764795958</v>
      </c>
      <c r="AJ79" s="72">
        <v>29.851286953780964</v>
      </c>
      <c r="AK79" s="72">
        <v>0</v>
      </c>
      <c r="AL79" s="72" t="s">
        <v>101</v>
      </c>
      <c r="AM79" s="72">
        <v>0</v>
      </c>
      <c r="AN79" s="72">
        <v>0</v>
      </c>
      <c r="AO79" s="72">
        <v>0</v>
      </c>
      <c r="AP79" s="70">
        <v>5.5</v>
      </c>
      <c r="AQ79" s="70">
        <v>6.8</v>
      </c>
      <c r="AR79" s="70">
        <v>3.9</v>
      </c>
      <c r="AS79" s="70">
        <v>-0.9603581428527832</v>
      </c>
      <c r="AT79" s="70">
        <v>27</v>
      </c>
      <c r="AU79" s="70">
        <v>70.099999999999994</v>
      </c>
      <c r="AV79" s="70">
        <v>82.905664830841843</v>
      </c>
      <c r="AW79" s="70">
        <v>25.7</v>
      </c>
      <c r="AX79" s="70">
        <v>75.919624220000003</v>
      </c>
      <c r="AY79" s="70">
        <v>32.9</v>
      </c>
      <c r="AZ79" s="70">
        <v>59.2</v>
      </c>
      <c r="BA79" s="72"/>
      <c r="BB79" s="72">
        <v>4153943</v>
      </c>
      <c r="BC79" s="72">
        <v>4002167.68811</v>
      </c>
      <c r="BD79" s="72">
        <v>178425379</v>
      </c>
      <c r="BE79" s="70">
        <v>0</v>
      </c>
      <c r="BF79" s="70">
        <v>1.3830680000000002</v>
      </c>
      <c r="BG79" s="70">
        <v>2.0016586666666667</v>
      </c>
    </row>
    <row r="80" spans="1:59" s="11" customFormat="1" x14ac:dyDescent="0.25">
      <c r="A80" s="15" t="s">
        <v>395</v>
      </c>
      <c r="B80" t="s">
        <v>14</v>
      </c>
      <c r="C80" s="118" t="s">
        <v>523</v>
      </c>
      <c r="D80" s="70">
        <v>1</v>
      </c>
      <c r="E80" s="72">
        <v>406480</v>
      </c>
      <c r="F80" s="72">
        <v>301742</v>
      </c>
      <c r="G80" s="72">
        <v>5103.7524114660009</v>
      </c>
      <c r="H80" s="70" t="s">
        <v>101</v>
      </c>
      <c r="I80" s="72">
        <v>0</v>
      </c>
      <c r="J80" s="70">
        <v>0</v>
      </c>
      <c r="K80" s="72">
        <v>3</v>
      </c>
      <c r="L80" s="72">
        <v>48</v>
      </c>
      <c r="M80" s="70">
        <v>0.99389462768111736</v>
      </c>
      <c r="N80" s="70">
        <v>0.90033576937326087</v>
      </c>
      <c r="O80" s="70">
        <v>0.62890000000000001</v>
      </c>
      <c r="P80" s="70">
        <v>0.11438886821269989</v>
      </c>
      <c r="Q80" s="70">
        <v>24311.03</v>
      </c>
      <c r="R80" s="72">
        <v>2517161967</v>
      </c>
      <c r="S80" s="72">
        <v>2498.19</v>
      </c>
      <c r="T80" s="72">
        <v>3358.79</v>
      </c>
      <c r="U80" s="70">
        <v>0.92210374311095367</v>
      </c>
      <c r="V80" s="171">
        <v>71</v>
      </c>
      <c r="W80" s="171">
        <v>0.11800000000000001</v>
      </c>
      <c r="X80" s="70">
        <v>4</v>
      </c>
      <c r="Y80" s="119">
        <v>79.5</v>
      </c>
      <c r="Z80" s="70">
        <v>73.900000000000006</v>
      </c>
      <c r="AA80" s="70">
        <v>330</v>
      </c>
      <c r="AB80" s="70">
        <v>1.7</v>
      </c>
      <c r="AC80" s="70">
        <v>46</v>
      </c>
      <c r="AD80" s="70">
        <v>5</v>
      </c>
      <c r="AE80" s="70">
        <v>216</v>
      </c>
      <c r="AF80" s="70">
        <v>61.4</v>
      </c>
      <c r="AG80" s="70">
        <v>0.52200000000000002</v>
      </c>
      <c r="AH80" s="70">
        <v>0.31</v>
      </c>
      <c r="AI80" s="72">
        <v>70.943928916416567</v>
      </c>
      <c r="AJ80" s="72">
        <v>0</v>
      </c>
      <c r="AK80" s="72">
        <v>798.06141081422618</v>
      </c>
      <c r="AL80" s="72">
        <v>20921.557000000001</v>
      </c>
      <c r="AM80" s="72">
        <v>0</v>
      </c>
      <c r="AN80" s="72">
        <v>0</v>
      </c>
      <c r="AO80" s="72">
        <v>0</v>
      </c>
      <c r="AP80" s="70">
        <v>5.5</v>
      </c>
      <c r="AQ80" s="70">
        <v>8.5</v>
      </c>
      <c r="AR80" s="70">
        <v>3.9</v>
      </c>
      <c r="AS80" s="70">
        <v>-0.9603581428527832</v>
      </c>
      <c r="AT80" s="70">
        <v>27</v>
      </c>
      <c r="AU80" s="70">
        <v>77.900000000000006</v>
      </c>
      <c r="AV80" s="70">
        <v>82.907142857142858</v>
      </c>
      <c r="AW80" s="70">
        <v>25.7</v>
      </c>
      <c r="AX80" s="70">
        <v>75.919624220000003</v>
      </c>
      <c r="AY80" s="70">
        <v>40.9</v>
      </c>
      <c r="AZ80" s="70">
        <v>75.599999999999994</v>
      </c>
      <c r="BA80" s="72"/>
      <c r="BB80" s="72">
        <v>1765992</v>
      </c>
      <c r="BC80" s="72">
        <v>3143371.5970399999</v>
      </c>
      <c r="BD80" s="72">
        <v>178425379</v>
      </c>
      <c r="BE80" s="70">
        <v>0</v>
      </c>
      <c r="BF80" s="70">
        <v>1.3830680000000002</v>
      </c>
      <c r="BG80" s="70">
        <v>2.0016586666666667</v>
      </c>
    </row>
    <row r="81" spans="1:59" s="11" customFormat="1" x14ac:dyDescent="0.25">
      <c r="A81" s="15" t="s">
        <v>396</v>
      </c>
      <c r="B81" t="s">
        <v>14</v>
      </c>
      <c r="C81" s="118" t="s">
        <v>524</v>
      </c>
      <c r="D81" s="70">
        <v>1.5</v>
      </c>
      <c r="E81" s="72">
        <v>1300631</v>
      </c>
      <c r="F81" s="72">
        <v>282798</v>
      </c>
      <c r="G81" s="72">
        <v>13463.251756069001</v>
      </c>
      <c r="H81" s="70">
        <v>0.09</v>
      </c>
      <c r="I81" s="72">
        <v>0</v>
      </c>
      <c r="J81" s="70">
        <v>0</v>
      </c>
      <c r="K81" s="72">
        <v>0</v>
      </c>
      <c r="L81" s="72">
        <v>10</v>
      </c>
      <c r="M81" s="70">
        <v>0.99389462768111736</v>
      </c>
      <c r="N81" s="70">
        <v>0.90033576937326087</v>
      </c>
      <c r="O81" s="70">
        <v>0.40100000000000002</v>
      </c>
      <c r="P81" s="70">
        <v>0.45577585697174072</v>
      </c>
      <c r="Q81" s="70">
        <v>24311.03</v>
      </c>
      <c r="R81" s="72">
        <v>2517161967</v>
      </c>
      <c r="S81" s="72">
        <v>2498.19</v>
      </c>
      <c r="T81" s="72">
        <v>3358.79</v>
      </c>
      <c r="U81" s="70">
        <v>0.92210374311095367</v>
      </c>
      <c r="V81" s="171">
        <v>162</v>
      </c>
      <c r="W81" s="171">
        <v>0.26899999999999996</v>
      </c>
      <c r="X81" s="70">
        <v>4</v>
      </c>
      <c r="Y81" s="119">
        <v>31.549999999999997</v>
      </c>
      <c r="Z81" s="70">
        <v>28.8</v>
      </c>
      <c r="AA81" s="70">
        <v>330</v>
      </c>
      <c r="AB81" s="70">
        <v>1.1000000000000001</v>
      </c>
      <c r="AC81" s="70">
        <v>471</v>
      </c>
      <c r="AD81" s="70">
        <v>317</v>
      </c>
      <c r="AE81" s="70">
        <v>216</v>
      </c>
      <c r="AF81" s="70">
        <v>61.4</v>
      </c>
      <c r="AG81" s="70">
        <v>0.83399999999999996</v>
      </c>
      <c r="AH81" s="70">
        <v>0.28000000000000003</v>
      </c>
      <c r="AI81" s="72">
        <v>143.51355912957246</v>
      </c>
      <c r="AJ81" s="72">
        <v>0</v>
      </c>
      <c r="AK81" s="72">
        <v>38.912096926935149</v>
      </c>
      <c r="AL81" s="72">
        <v>66186.2</v>
      </c>
      <c r="AM81" s="72">
        <v>36872</v>
      </c>
      <c r="AN81" s="72">
        <v>0</v>
      </c>
      <c r="AO81" s="72">
        <v>0</v>
      </c>
      <c r="AP81" s="70">
        <v>7.6</v>
      </c>
      <c r="AQ81" s="70">
        <v>20.7</v>
      </c>
      <c r="AR81" s="70">
        <v>3.9</v>
      </c>
      <c r="AS81" s="70">
        <v>-0.9603581428527832</v>
      </c>
      <c r="AT81" s="70">
        <v>27</v>
      </c>
      <c r="AU81" s="70">
        <v>41.2</v>
      </c>
      <c r="AV81" s="70">
        <v>43.438509316770187</v>
      </c>
      <c r="AW81" s="70">
        <v>25.7</v>
      </c>
      <c r="AX81" s="70">
        <v>75.919624220000003</v>
      </c>
      <c r="AY81" s="70">
        <v>42.9</v>
      </c>
      <c r="AZ81" s="70">
        <v>39.200000000000003</v>
      </c>
      <c r="BA81" s="72"/>
      <c r="BB81" s="72">
        <v>2964482</v>
      </c>
      <c r="BC81" s="72">
        <v>2904712.98159</v>
      </c>
      <c r="BD81" s="72">
        <v>178425379</v>
      </c>
      <c r="BE81" s="70">
        <v>0</v>
      </c>
      <c r="BF81" s="70">
        <v>1.3830680000000002</v>
      </c>
      <c r="BG81" s="70">
        <v>2.0016586666666667</v>
      </c>
    </row>
    <row r="82" spans="1:59" s="11" customFormat="1" x14ac:dyDescent="0.25">
      <c r="A82" s="15" t="s">
        <v>397</v>
      </c>
      <c r="B82" t="s">
        <v>14</v>
      </c>
      <c r="C82" s="118" t="s">
        <v>525</v>
      </c>
      <c r="D82" s="70" t="s">
        <v>101</v>
      </c>
      <c r="E82" s="72">
        <v>1478318</v>
      </c>
      <c r="F82" s="72">
        <v>3150519</v>
      </c>
      <c r="G82" s="72">
        <v>2627.3604696629004</v>
      </c>
      <c r="H82" s="70">
        <v>0.09</v>
      </c>
      <c r="I82" s="72">
        <v>0</v>
      </c>
      <c r="J82" s="70">
        <v>0</v>
      </c>
      <c r="K82" s="72">
        <v>3</v>
      </c>
      <c r="L82" s="72">
        <v>19</v>
      </c>
      <c r="M82" s="70">
        <v>0.99389462768111736</v>
      </c>
      <c r="N82" s="70">
        <v>0.90033576937326087</v>
      </c>
      <c r="O82" s="70">
        <v>0.51819999999999999</v>
      </c>
      <c r="P82" s="70">
        <v>3.542274609208107E-2</v>
      </c>
      <c r="Q82" s="70">
        <v>24311.03</v>
      </c>
      <c r="R82" s="72">
        <v>2517161967</v>
      </c>
      <c r="S82" s="72">
        <v>2498.19</v>
      </c>
      <c r="T82" s="72">
        <v>3358.79</v>
      </c>
      <c r="U82" s="70">
        <v>0.92210374311095367</v>
      </c>
      <c r="V82" s="171">
        <v>96</v>
      </c>
      <c r="W82" s="171">
        <v>0.13900000000000001</v>
      </c>
      <c r="X82" s="70">
        <v>4</v>
      </c>
      <c r="Y82" s="119">
        <v>85.15</v>
      </c>
      <c r="Z82" s="70">
        <v>71.3</v>
      </c>
      <c r="AA82" s="70">
        <v>330</v>
      </c>
      <c r="AB82" s="70">
        <v>1.6</v>
      </c>
      <c r="AC82" s="70">
        <v>0</v>
      </c>
      <c r="AD82" s="70">
        <v>240</v>
      </c>
      <c r="AE82" s="70">
        <v>216</v>
      </c>
      <c r="AF82" s="70">
        <v>61.4</v>
      </c>
      <c r="AG82" s="70">
        <v>0.60299999999999998</v>
      </c>
      <c r="AH82" s="70">
        <v>0.25</v>
      </c>
      <c r="AI82" s="72">
        <v>0</v>
      </c>
      <c r="AJ82" s="72">
        <v>0</v>
      </c>
      <c r="AK82" s="72">
        <v>64.086663548782028</v>
      </c>
      <c r="AL82" s="72" t="s">
        <v>101</v>
      </c>
      <c r="AM82" s="72">
        <v>0</v>
      </c>
      <c r="AN82" s="72">
        <v>0</v>
      </c>
      <c r="AO82" s="72">
        <v>0</v>
      </c>
      <c r="AP82" s="70">
        <v>5.7</v>
      </c>
      <c r="AQ82" s="70">
        <v>6.8</v>
      </c>
      <c r="AR82" s="70">
        <v>3.9</v>
      </c>
      <c r="AS82" s="70">
        <v>-0.9603581428527832</v>
      </c>
      <c r="AT82" s="70">
        <v>27</v>
      </c>
      <c r="AU82" s="70">
        <v>73.8</v>
      </c>
      <c r="AV82" s="70">
        <v>93.802941176470583</v>
      </c>
      <c r="AW82" s="70">
        <v>25.7</v>
      </c>
      <c r="AX82" s="70">
        <v>75.919624220000003</v>
      </c>
      <c r="AY82" s="70">
        <v>57.8</v>
      </c>
      <c r="AZ82" s="70">
        <v>92.2</v>
      </c>
      <c r="BA82" s="72"/>
      <c r="BB82" s="72">
        <v>4882383</v>
      </c>
      <c r="BC82" s="72">
        <v>5092061.4551100004</v>
      </c>
      <c r="BD82" s="72">
        <v>178425379</v>
      </c>
      <c r="BE82" s="70">
        <v>0</v>
      </c>
      <c r="BF82" s="70">
        <v>1.3830680000000002</v>
      </c>
      <c r="BG82" s="70">
        <v>2.0016586666666667</v>
      </c>
    </row>
    <row r="83" spans="1:59" s="11" customFormat="1" x14ac:dyDescent="0.25">
      <c r="A83" s="15" t="s">
        <v>398</v>
      </c>
      <c r="B83" t="s">
        <v>14</v>
      </c>
      <c r="C83" s="118" t="s">
        <v>526</v>
      </c>
      <c r="D83" s="70">
        <v>1.5</v>
      </c>
      <c r="E83" s="72">
        <v>2027745</v>
      </c>
      <c r="F83" s="72">
        <v>390185</v>
      </c>
      <c r="G83" s="72">
        <v>66229.886823320005</v>
      </c>
      <c r="H83" s="70">
        <v>0.11</v>
      </c>
      <c r="I83" s="72">
        <v>0</v>
      </c>
      <c r="J83" s="70">
        <v>0</v>
      </c>
      <c r="K83" s="72">
        <v>0</v>
      </c>
      <c r="L83" s="72">
        <v>4</v>
      </c>
      <c r="M83" s="70">
        <v>0.99389462768111736</v>
      </c>
      <c r="N83" s="70">
        <v>0.90033576937326087</v>
      </c>
      <c r="O83" s="70">
        <v>0.35959999999999998</v>
      </c>
      <c r="P83" s="70">
        <v>0.53087615966796875</v>
      </c>
      <c r="Q83" s="70">
        <v>24311.03</v>
      </c>
      <c r="R83" s="72">
        <v>2517161967</v>
      </c>
      <c r="S83" s="72">
        <v>2498.19</v>
      </c>
      <c r="T83" s="72">
        <v>3358.79</v>
      </c>
      <c r="U83" s="70">
        <v>0.92210374311095367</v>
      </c>
      <c r="V83" s="171">
        <v>192</v>
      </c>
      <c r="W83" s="171">
        <v>0.36399999999999999</v>
      </c>
      <c r="X83" s="70">
        <v>4</v>
      </c>
      <c r="Y83" s="119">
        <v>47.3</v>
      </c>
      <c r="Z83" s="70">
        <v>55.7</v>
      </c>
      <c r="AA83" s="70">
        <v>330</v>
      </c>
      <c r="AB83" s="70">
        <v>0.4</v>
      </c>
      <c r="AC83" s="70">
        <v>32</v>
      </c>
      <c r="AD83" s="70">
        <v>29</v>
      </c>
      <c r="AE83" s="70">
        <v>216</v>
      </c>
      <c r="AF83" s="70">
        <v>61.4</v>
      </c>
      <c r="AG83" s="70">
        <v>0.77400000000000002</v>
      </c>
      <c r="AH83" s="70">
        <v>0.33</v>
      </c>
      <c r="AI83" s="72">
        <v>12220.538075808297</v>
      </c>
      <c r="AJ83" s="72">
        <v>0</v>
      </c>
      <c r="AK83" s="72">
        <v>0</v>
      </c>
      <c r="AL83" s="72">
        <v>212366.16999999998</v>
      </c>
      <c r="AM83" s="72">
        <v>0</v>
      </c>
      <c r="AN83" s="72">
        <v>0</v>
      </c>
      <c r="AO83" s="72">
        <v>0</v>
      </c>
      <c r="AP83" s="70">
        <v>12.5</v>
      </c>
      <c r="AQ83" s="70">
        <v>23.4</v>
      </c>
      <c r="AR83" s="70">
        <v>3.9</v>
      </c>
      <c r="AS83" s="70">
        <v>-0.9603581428527832</v>
      </c>
      <c r="AT83" s="70">
        <v>27</v>
      </c>
      <c r="AU83" s="70">
        <v>25.7</v>
      </c>
      <c r="AV83" s="70">
        <v>23.246215780998387</v>
      </c>
      <c r="AW83" s="70">
        <v>25.7</v>
      </c>
      <c r="AX83" s="70">
        <v>75.919624220000003</v>
      </c>
      <c r="AY83" s="70">
        <v>32.799999999999997</v>
      </c>
      <c r="AZ83" s="70">
        <v>79.400000000000006</v>
      </c>
      <c r="BA83" s="72"/>
      <c r="BB83" s="72">
        <v>5489807</v>
      </c>
      <c r="BC83" s="72">
        <v>5255315.6017300002</v>
      </c>
      <c r="BD83" s="72">
        <v>178425379</v>
      </c>
      <c r="BE83" s="70">
        <v>0</v>
      </c>
      <c r="BF83" s="70">
        <v>1.3830680000000002</v>
      </c>
      <c r="BG83" s="70">
        <v>2.0016586666666667</v>
      </c>
    </row>
    <row r="84" spans="1:59" s="11" customFormat="1" x14ac:dyDescent="0.25">
      <c r="A84" s="15" t="s">
        <v>399</v>
      </c>
      <c r="B84" t="s">
        <v>14</v>
      </c>
      <c r="C84" s="118" t="s">
        <v>527</v>
      </c>
      <c r="D84" s="70">
        <v>1.5</v>
      </c>
      <c r="E84" s="72">
        <v>3497060</v>
      </c>
      <c r="F84" s="72">
        <v>902603</v>
      </c>
      <c r="G84" s="72">
        <v>45181.796499030002</v>
      </c>
      <c r="H84" s="70">
        <v>0.03</v>
      </c>
      <c r="I84" s="72">
        <v>0</v>
      </c>
      <c r="J84" s="70">
        <v>0</v>
      </c>
      <c r="K84" s="72">
        <v>3</v>
      </c>
      <c r="L84" s="72">
        <v>444</v>
      </c>
      <c r="M84" s="70">
        <v>0.99389462768111736</v>
      </c>
      <c r="N84" s="70">
        <v>0.90033576937326087</v>
      </c>
      <c r="O84" s="70">
        <v>0.40429999999999999</v>
      </c>
      <c r="P84" s="70">
        <v>0.29272934794425964</v>
      </c>
      <c r="Q84" s="70">
        <v>24311.03</v>
      </c>
      <c r="R84" s="72">
        <v>2517161967</v>
      </c>
      <c r="S84" s="72">
        <v>2498.19</v>
      </c>
      <c r="T84" s="72">
        <v>3358.79</v>
      </c>
      <c r="U84" s="70">
        <v>0.92210374311095367</v>
      </c>
      <c r="V84" s="171">
        <v>82</v>
      </c>
      <c r="W84" s="171">
        <v>0.222</v>
      </c>
      <c r="X84" s="70">
        <v>4</v>
      </c>
      <c r="Y84" s="119">
        <v>42.7</v>
      </c>
      <c r="Z84" s="70">
        <v>42.4</v>
      </c>
      <c r="AA84" s="70">
        <v>330</v>
      </c>
      <c r="AB84" s="70">
        <v>1.1000000000000001</v>
      </c>
      <c r="AC84" s="70">
        <v>143</v>
      </c>
      <c r="AD84" s="70">
        <v>10</v>
      </c>
      <c r="AE84" s="70">
        <v>216</v>
      </c>
      <c r="AF84" s="70">
        <v>61.4</v>
      </c>
      <c r="AG84" s="70">
        <v>0.86</v>
      </c>
      <c r="AH84" s="70">
        <v>0.28999999999999998</v>
      </c>
      <c r="AI84" s="72">
        <v>217.94087741976847</v>
      </c>
      <c r="AJ84" s="72">
        <v>0</v>
      </c>
      <c r="AK84" s="72">
        <v>0</v>
      </c>
      <c r="AL84" s="72">
        <v>93954.14</v>
      </c>
      <c r="AM84" s="72">
        <v>0</v>
      </c>
      <c r="AN84" s="72">
        <v>0</v>
      </c>
      <c r="AO84" s="72">
        <v>0</v>
      </c>
      <c r="AP84" s="70">
        <v>6.4</v>
      </c>
      <c r="AQ84" s="70">
        <v>18.600000000000001</v>
      </c>
      <c r="AR84" s="70">
        <v>3.9</v>
      </c>
      <c r="AS84" s="70">
        <v>-0.9603581428527832</v>
      </c>
      <c r="AT84" s="70">
        <v>27</v>
      </c>
      <c r="AU84" s="70">
        <v>64.7</v>
      </c>
      <c r="AV84" s="70">
        <v>60.27522877879457</v>
      </c>
      <c r="AW84" s="70">
        <v>25.7</v>
      </c>
      <c r="AX84" s="70">
        <v>75.919624220000003</v>
      </c>
      <c r="AY84" s="70">
        <v>29.4</v>
      </c>
      <c r="AZ84" s="70">
        <v>61.1</v>
      </c>
      <c r="BA84" s="72"/>
      <c r="BB84" s="72">
        <v>7728216</v>
      </c>
      <c r="BC84" s="72">
        <v>8067336.8883699998</v>
      </c>
      <c r="BD84" s="72">
        <v>178425379</v>
      </c>
      <c r="BE84" s="70">
        <v>0</v>
      </c>
      <c r="BF84" s="70">
        <v>1.3830680000000002</v>
      </c>
      <c r="BG84" s="70">
        <v>2.0016586666666667</v>
      </c>
    </row>
    <row r="85" spans="1:59" s="11" customFormat="1" x14ac:dyDescent="0.25">
      <c r="A85" s="15" t="s">
        <v>401</v>
      </c>
      <c r="B85" t="s">
        <v>14</v>
      </c>
      <c r="C85" s="118" t="s">
        <v>529</v>
      </c>
      <c r="D85" s="70">
        <v>1.75</v>
      </c>
      <c r="E85" s="72">
        <v>4310315</v>
      </c>
      <c r="F85" s="72">
        <v>30838</v>
      </c>
      <c r="G85" s="72">
        <v>38112.164786575006</v>
      </c>
      <c r="H85" s="70">
        <v>0.11</v>
      </c>
      <c r="I85" s="72">
        <v>0</v>
      </c>
      <c r="J85" s="70">
        <v>0</v>
      </c>
      <c r="K85" s="72">
        <v>0</v>
      </c>
      <c r="L85" s="72">
        <v>7</v>
      </c>
      <c r="M85" s="70">
        <v>0.99389462768111736</v>
      </c>
      <c r="N85" s="70">
        <v>0.90033576937326087</v>
      </c>
      <c r="O85" s="70">
        <v>0.35920000000000002</v>
      </c>
      <c r="P85" s="70">
        <v>0.39971381425857544</v>
      </c>
      <c r="Q85" s="70">
        <v>24311.03</v>
      </c>
      <c r="R85" s="72">
        <v>2517161967</v>
      </c>
      <c r="S85" s="72">
        <v>2498.19</v>
      </c>
      <c r="T85" s="72">
        <v>3358.79</v>
      </c>
      <c r="U85" s="70">
        <v>0.92210374311095367</v>
      </c>
      <c r="V85" s="171">
        <v>203</v>
      </c>
      <c r="W85" s="171">
        <v>0.26899999999999996</v>
      </c>
      <c r="X85" s="70">
        <v>4</v>
      </c>
      <c r="Y85" s="119">
        <v>52.849999999999994</v>
      </c>
      <c r="Z85" s="70">
        <v>56.1</v>
      </c>
      <c r="AA85" s="70">
        <v>330</v>
      </c>
      <c r="AB85" s="70">
        <v>1</v>
      </c>
      <c r="AC85" s="70">
        <v>1525</v>
      </c>
      <c r="AD85" s="70">
        <v>73</v>
      </c>
      <c r="AE85" s="70">
        <v>216</v>
      </c>
      <c r="AF85" s="70">
        <v>61.4</v>
      </c>
      <c r="AG85" s="70">
        <v>0.81699999999999995</v>
      </c>
      <c r="AH85" s="70">
        <v>0.46</v>
      </c>
      <c r="AI85" s="72">
        <v>586.48221343723401</v>
      </c>
      <c r="AJ85" s="72">
        <v>0</v>
      </c>
      <c r="AK85" s="72">
        <v>0</v>
      </c>
      <c r="AL85" s="72">
        <v>452650.11000000004</v>
      </c>
      <c r="AM85" s="72">
        <v>0</v>
      </c>
      <c r="AN85" s="72">
        <v>0</v>
      </c>
      <c r="AO85" s="72">
        <v>0</v>
      </c>
      <c r="AP85" s="70">
        <v>6.8</v>
      </c>
      <c r="AQ85" s="70">
        <v>18.7</v>
      </c>
      <c r="AR85" s="70">
        <v>3.9</v>
      </c>
      <c r="AS85" s="70">
        <v>-0.9603581428527832</v>
      </c>
      <c r="AT85" s="70">
        <v>27</v>
      </c>
      <c r="AU85" s="70">
        <v>46.8</v>
      </c>
      <c r="AV85" s="70">
        <v>49.452896883497175</v>
      </c>
      <c r="AW85" s="70">
        <v>25.7</v>
      </c>
      <c r="AX85" s="70">
        <v>75.919624220000003</v>
      </c>
      <c r="AY85" s="70">
        <v>55.1</v>
      </c>
      <c r="AZ85" s="70">
        <v>57.9</v>
      </c>
      <c r="BA85" s="72"/>
      <c r="BB85" s="72">
        <v>12114646</v>
      </c>
      <c r="BC85" s="72">
        <v>12384660.509</v>
      </c>
      <c r="BD85" s="72">
        <v>178425379</v>
      </c>
      <c r="BE85" s="70">
        <v>0</v>
      </c>
      <c r="BF85" s="70">
        <v>1.3830680000000002</v>
      </c>
      <c r="BG85" s="70">
        <v>2.0016586666666667</v>
      </c>
    </row>
    <row r="86" spans="1:59" s="11" customFormat="1" x14ac:dyDescent="0.25">
      <c r="A86" s="15" t="s">
        <v>403</v>
      </c>
      <c r="B86" t="s">
        <v>14</v>
      </c>
      <c r="C86" s="118" t="s">
        <v>531</v>
      </c>
      <c r="D86" s="70">
        <v>2</v>
      </c>
      <c r="E86" s="72">
        <v>2377927</v>
      </c>
      <c r="F86" s="72">
        <v>138276</v>
      </c>
      <c r="G86" s="72">
        <v>22988.662866704999</v>
      </c>
      <c r="H86" s="70">
        <v>0.11</v>
      </c>
      <c r="I86" s="72">
        <v>0</v>
      </c>
      <c r="J86" s="70">
        <v>0</v>
      </c>
      <c r="K86" s="72">
        <v>3</v>
      </c>
      <c r="L86" s="72">
        <v>253</v>
      </c>
      <c r="M86" s="70">
        <v>0.99389462768111736</v>
      </c>
      <c r="N86" s="70">
        <v>0.90033576937326087</v>
      </c>
      <c r="O86" s="70">
        <v>0.30309999999999998</v>
      </c>
      <c r="P86" s="70">
        <v>0.46154221892356873</v>
      </c>
      <c r="Q86" s="70">
        <v>24311.03</v>
      </c>
      <c r="R86" s="72">
        <v>2517161967</v>
      </c>
      <c r="S86" s="72">
        <v>2498.19</v>
      </c>
      <c r="T86" s="72">
        <v>3358.79</v>
      </c>
      <c r="U86" s="70">
        <v>0.92210374311095367</v>
      </c>
      <c r="V86" s="171">
        <v>135</v>
      </c>
      <c r="W86" s="171">
        <v>0.314</v>
      </c>
      <c r="X86" s="70">
        <v>4</v>
      </c>
      <c r="Y86" s="119">
        <v>38.1</v>
      </c>
      <c r="Z86" s="70">
        <v>34.6</v>
      </c>
      <c r="AA86" s="70">
        <v>330</v>
      </c>
      <c r="AB86" s="70">
        <v>0.7</v>
      </c>
      <c r="AC86" s="70">
        <v>4250</v>
      </c>
      <c r="AD86" s="70">
        <v>44</v>
      </c>
      <c r="AE86" s="70">
        <v>216</v>
      </c>
      <c r="AF86" s="70">
        <v>61.4</v>
      </c>
      <c r="AG86" s="70">
        <v>0.77900000000000003</v>
      </c>
      <c r="AH86" s="70">
        <v>0.4</v>
      </c>
      <c r="AI86" s="72">
        <v>293.43096299370904</v>
      </c>
      <c r="AJ86" s="72">
        <v>0</v>
      </c>
      <c r="AK86" s="72">
        <v>3204.982130716603</v>
      </c>
      <c r="AL86" s="72">
        <v>150240.79</v>
      </c>
      <c r="AM86" s="72">
        <v>0</v>
      </c>
      <c r="AN86" s="72">
        <v>0</v>
      </c>
      <c r="AO86" s="72">
        <v>0</v>
      </c>
      <c r="AP86" s="70">
        <v>5.7</v>
      </c>
      <c r="AQ86" s="70">
        <v>20.6</v>
      </c>
      <c r="AR86" s="70">
        <v>3.9</v>
      </c>
      <c r="AS86" s="70">
        <v>-0.9603581428527832</v>
      </c>
      <c r="AT86" s="70">
        <v>27</v>
      </c>
      <c r="AU86" s="70">
        <v>30</v>
      </c>
      <c r="AV86" s="70">
        <v>23.292786421499294</v>
      </c>
      <c r="AW86" s="70">
        <v>25.7</v>
      </c>
      <c r="AX86" s="70">
        <v>75.919624220000003</v>
      </c>
      <c r="AY86" s="70">
        <v>28.2</v>
      </c>
      <c r="AZ86" s="70">
        <v>60.8</v>
      </c>
      <c r="BA86" s="72"/>
      <c r="BB86" s="72">
        <v>7304314</v>
      </c>
      <c r="BC86" s="72">
        <v>7447594.4475199999</v>
      </c>
      <c r="BD86" s="72">
        <v>178425379</v>
      </c>
      <c r="BE86" s="70">
        <v>0</v>
      </c>
      <c r="BF86" s="70">
        <v>1.3830680000000002</v>
      </c>
      <c r="BG86" s="70">
        <v>2.0016586666666667</v>
      </c>
    </row>
    <row r="87" spans="1:59" s="11" customFormat="1" x14ac:dyDescent="0.25">
      <c r="A87" s="15" t="s">
        <v>400</v>
      </c>
      <c r="B87" t="s">
        <v>14</v>
      </c>
      <c r="C87" s="118" t="s">
        <v>528</v>
      </c>
      <c r="D87" s="70">
        <v>1.25</v>
      </c>
      <c r="E87" s="72">
        <v>1455059</v>
      </c>
      <c r="F87" s="72">
        <v>781443</v>
      </c>
      <c r="G87" s="72">
        <v>49763.496583475011</v>
      </c>
      <c r="H87" s="70">
        <v>0.06</v>
      </c>
      <c r="I87" s="72">
        <v>0</v>
      </c>
      <c r="J87" s="70">
        <v>0</v>
      </c>
      <c r="K87" s="72">
        <v>0</v>
      </c>
      <c r="L87" s="72">
        <v>0</v>
      </c>
      <c r="M87" s="70">
        <v>0.99389462768111736</v>
      </c>
      <c r="N87" s="70">
        <v>0.90033576937326087</v>
      </c>
      <c r="O87" s="70">
        <v>0.38150000000000001</v>
      </c>
      <c r="P87" s="70">
        <v>0.49115574359893799</v>
      </c>
      <c r="Q87" s="70">
        <v>24311.03</v>
      </c>
      <c r="R87" s="72">
        <v>2517161967</v>
      </c>
      <c r="S87" s="72">
        <v>2498.19</v>
      </c>
      <c r="T87" s="72">
        <v>3358.79</v>
      </c>
      <c r="U87" s="70">
        <v>0.92210374311095367</v>
      </c>
      <c r="V87" s="171">
        <v>174</v>
      </c>
      <c r="W87" s="171">
        <v>0.32799999999999996</v>
      </c>
      <c r="X87" s="70">
        <v>4</v>
      </c>
      <c r="Y87" s="119">
        <v>20.3</v>
      </c>
      <c r="Z87" s="70">
        <v>32.6</v>
      </c>
      <c r="AA87" s="70">
        <v>330</v>
      </c>
      <c r="AB87" s="70">
        <v>0.8</v>
      </c>
      <c r="AC87" s="70">
        <v>201</v>
      </c>
      <c r="AD87" s="70">
        <v>85</v>
      </c>
      <c r="AE87" s="70">
        <v>216</v>
      </c>
      <c r="AF87" s="70">
        <v>61.4</v>
      </c>
      <c r="AG87" s="70">
        <v>0.77800000000000002</v>
      </c>
      <c r="AH87" s="70">
        <v>0.43</v>
      </c>
      <c r="AI87" s="72">
        <v>163.3084016093762</v>
      </c>
      <c r="AJ87" s="72">
        <v>29.213564455698439</v>
      </c>
      <c r="AK87" s="72">
        <v>0</v>
      </c>
      <c r="AL87" s="72">
        <v>101102.85</v>
      </c>
      <c r="AM87" s="72">
        <v>0</v>
      </c>
      <c r="AN87" s="72">
        <v>0</v>
      </c>
      <c r="AO87" s="72">
        <v>0</v>
      </c>
      <c r="AP87" s="70">
        <v>7.4</v>
      </c>
      <c r="AQ87" s="70">
        <v>19.2</v>
      </c>
      <c r="AR87" s="70">
        <v>3.9</v>
      </c>
      <c r="AS87" s="70">
        <v>-0.9603581428527832</v>
      </c>
      <c r="AT87" s="70">
        <v>27</v>
      </c>
      <c r="AU87" s="70">
        <v>41.4</v>
      </c>
      <c r="AV87" s="70">
        <v>21.518718662952644</v>
      </c>
      <c r="AW87" s="70">
        <v>25.7</v>
      </c>
      <c r="AX87" s="70">
        <v>75.919624220000003</v>
      </c>
      <c r="AY87" s="70">
        <v>30.5</v>
      </c>
      <c r="AZ87" s="70">
        <v>55.3</v>
      </c>
      <c r="BA87" s="72"/>
      <c r="BB87" s="72">
        <v>4065201</v>
      </c>
      <c r="BC87" s="72">
        <v>4127293.8554500001</v>
      </c>
      <c r="BD87" s="72">
        <v>178425379</v>
      </c>
      <c r="BE87" s="70">
        <v>0</v>
      </c>
      <c r="BF87" s="70">
        <v>1.3830680000000002</v>
      </c>
      <c r="BG87" s="70">
        <v>2.0016586666666667</v>
      </c>
    </row>
    <row r="88" spans="1:59" s="11" customFormat="1" x14ac:dyDescent="0.25">
      <c r="A88" s="15" t="s">
        <v>402</v>
      </c>
      <c r="B88" t="s">
        <v>14</v>
      </c>
      <c r="C88" s="118" t="s">
        <v>530</v>
      </c>
      <c r="D88" s="70" t="s">
        <v>101</v>
      </c>
      <c r="E88" s="72">
        <v>1927153</v>
      </c>
      <c r="F88" s="72">
        <v>2804</v>
      </c>
      <c r="G88" s="72">
        <v>31903.127404585503</v>
      </c>
      <c r="H88" s="70">
        <v>0.09</v>
      </c>
      <c r="I88" s="72">
        <v>0</v>
      </c>
      <c r="J88" s="70">
        <v>0</v>
      </c>
      <c r="K88" s="72">
        <v>3</v>
      </c>
      <c r="L88" s="72">
        <v>86</v>
      </c>
      <c r="M88" s="70">
        <v>0.99389462768111736</v>
      </c>
      <c r="N88" s="70">
        <v>0.90033576937326087</v>
      </c>
      <c r="O88" s="70">
        <v>0.45090000000000002</v>
      </c>
      <c r="P88" s="70">
        <v>0.13502359390258789</v>
      </c>
      <c r="Q88" s="70">
        <v>24311.03</v>
      </c>
      <c r="R88" s="72">
        <v>2517161967</v>
      </c>
      <c r="S88" s="72">
        <v>2498.19</v>
      </c>
      <c r="T88" s="72">
        <v>3358.79</v>
      </c>
      <c r="U88" s="70">
        <v>0.92210374311095367</v>
      </c>
      <c r="V88" s="171">
        <v>75</v>
      </c>
      <c r="W88" s="171">
        <v>0.107</v>
      </c>
      <c r="X88" s="70">
        <v>4</v>
      </c>
      <c r="Y88" s="119">
        <v>67.849999999999994</v>
      </c>
      <c r="Z88" s="70">
        <v>44.7</v>
      </c>
      <c r="AA88" s="70">
        <v>330</v>
      </c>
      <c r="AB88" s="70">
        <v>1.1000000000000001</v>
      </c>
      <c r="AC88" s="70">
        <v>2</v>
      </c>
      <c r="AD88" s="70">
        <v>47</v>
      </c>
      <c r="AE88" s="70">
        <v>216</v>
      </c>
      <c r="AF88" s="70">
        <v>61.4</v>
      </c>
      <c r="AG88" s="70">
        <v>0.90500000000000003</v>
      </c>
      <c r="AH88" s="70">
        <v>0.34</v>
      </c>
      <c r="AI88" s="72">
        <v>201.76139239803109</v>
      </c>
      <c r="AJ88" s="72">
        <v>4395.9919528529072</v>
      </c>
      <c r="AK88" s="72">
        <v>407057.63696068851</v>
      </c>
      <c r="AL88" s="72" t="s">
        <v>101</v>
      </c>
      <c r="AM88" s="72">
        <v>0</v>
      </c>
      <c r="AN88" s="72">
        <v>0</v>
      </c>
      <c r="AO88" s="72">
        <v>0</v>
      </c>
      <c r="AP88" s="70">
        <v>2.2000000000000002</v>
      </c>
      <c r="AQ88" s="70">
        <v>8.5</v>
      </c>
      <c r="AR88" s="70">
        <v>3.9</v>
      </c>
      <c r="AS88" s="70">
        <v>-0.9603581428527832</v>
      </c>
      <c r="AT88" s="70">
        <v>27</v>
      </c>
      <c r="AU88" s="70">
        <v>50.2</v>
      </c>
      <c r="AV88" s="70">
        <v>77.829701060752157</v>
      </c>
      <c r="AW88" s="70">
        <v>25.7</v>
      </c>
      <c r="AX88" s="70">
        <v>75.919624220000003</v>
      </c>
      <c r="AY88" s="70">
        <v>21.7</v>
      </c>
      <c r="AZ88" s="70">
        <v>70.2</v>
      </c>
      <c r="BA88" s="72"/>
      <c r="BB88" s="72">
        <v>4167676</v>
      </c>
      <c r="BC88" s="72">
        <v>4117927.9409599998</v>
      </c>
      <c r="BD88" s="72">
        <v>178425379</v>
      </c>
      <c r="BE88" s="70">
        <v>0</v>
      </c>
      <c r="BF88" s="70">
        <v>1.3830680000000002</v>
      </c>
      <c r="BG88" s="70">
        <v>2.0016586666666667</v>
      </c>
    </row>
    <row r="89" spans="1:59" s="11" customFormat="1" x14ac:dyDescent="0.25">
      <c r="A89" s="15" t="s">
        <v>404</v>
      </c>
      <c r="B89" t="s">
        <v>14</v>
      </c>
      <c r="C89" s="118" t="s">
        <v>532</v>
      </c>
      <c r="D89" s="70" t="s">
        <v>101</v>
      </c>
      <c r="E89" s="72">
        <v>658365</v>
      </c>
      <c r="F89" s="72">
        <v>265556</v>
      </c>
      <c r="G89" s="72">
        <v>12142.123293281502</v>
      </c>
      <c r="H89" s="70">
        <v>0.06</v>
      </c>
      <c r="I89" s="72">
        <v>0</v>
      </c>
      <c r="J89" s="70">
        <v>0</v>
      </c>
      <c r="K89" s="72">
        <v>0</v>
      </c>
      <c r="L89" s="72">
        <v>5</v>
      </c>
      <c r="M89" s="70">
        <v>0.99389462768111736</v>
      </c>
      <c r="N89" s="70">
        <v>0.90033576937326087</v>
      </c>
      <c r="O89" s="70">
        <v>0.51119999999999999</v>
      </c>
      <c r="P89" s="70">
        <v>0.14395074546337128</v>
      </c>
      <c r="Q89" s="70">
        <v>24311.03</v>
      </c>
      <c r="R89" s="72">
        <v>2517161967</v>
      </c>
      <c r="S89" s="72">
        <v>2498.19</v>
      </c>
      <c r="T89" s="72">
        <v>3358.79</v>
      </c>
      <c r="U89" s="70">
        <v>0.92210374311095367</v>
      </c>
      <c r="V89" s="171">
        <v>45</v>
      </c>
      <c r="W89" s="171">
        <v>0.151</v>
      </c>
      <c r="X89" s="70">
        <v>4</v>
      </c>
      <c r="Y89" s="119">
        <v>57.599999999999994</v>
      </c>
      <c r="Z89" s="70">
        <v>50.5</v>
      </c>
      <c r="AA89" s="70">
        <v>330</v>
      </c>
      <c r="AB89" s="70">
        <v>1</v>
      </c>
      <c r="AC89" s="70">
        <v>13</v>
      </c>
      <c r="AD89" s="70">
        <v>7</v>
      </c>
      <c r="AE89" s="70">
        <v>216</v>
      </c>
      <c r="AF89" s="70">
        <v>61.4</v>
      </c>
      <c r="AG89" s="70">
        <v>0.59799999999999998</v>
      </c>
      <c r="AH89" s="70">
        <v>0.35</v>
      </c>
      <c r="AI89" s="72">
        <v>85.316702834878654</v>
      </c>
      <c r="AJ89" s="72">
        <v>1579.7408813810428</v>
      </c>
      <c r="AK89" s="72">
        <v>0</v>
      </c>
      <c r="AL89" s="72" t="s">
        <v>101</v>
      </c>
      <c r="AM89" s="72">
        <v>0</v>
      </c>
      <c r="AN89" s="72">
        <v>0</v>
      </c>
      <c r="AO89" s="72">
        <v>0</v>
      </c>
      <c r="AP89" s="70">
        <v>4.3</v>
      </c>
      <c r="AQ89" s="70">
        <v>8.5</v>
      </c>
      <c r="AR89" s="70">
        <v>3.9</v>
      </c>
      <c r="AS89" s="70">
        <v>-0.9603581428527832</v>
      </c>
      <c r="AT89" s="70">
        <v>27</v>
      </c>
      <c r="AU89" s="70">
        <v>71.8</v>
      </c>
      <c r="AV89" s="70">
        <v>74.545287356321836</v>
      </c>
      <c r="AW89" s="70">
        <v>25.7</v>
      </c>
      <c r="AX89" s="70">
        <v>75.919624220000003</v>
      </c>
      <c r="AY89" s="70">
        <v>22.5</v>
      </c>
      <c r="AZ89" s="70">
        <v>85.8</v>
      </c>
      <c r="BA89" s="72"/>
      <c r="BB89" s="72">
        <v>3025343</v>
      </c>
      <c r="BC89" s="72">
        <v>3001978.7613499998</v>
      </c>
      <c r="BD89" s="72">
        <v>178425379</v>
      </c>
      <c r="BE89" s="70">
        <v>0</v>
      </c>
      <c r="BF89" s="70">
        <v>1.3830680000000002</v>
      </c>
      <c r="BG89" s="70">
        <v>2.0016586666666667</v>
      </c>
    </row>
    <row r="90" spans="1:59" s="11" customFormat="1" x14ac:dyDescent="0.25">
      <c r="A90" s="15" t="s">
        <v>405</v>
      </c>
      <c r="B90" t="s">
        <v>14</v>
      </c>
      <c r="C90" s="118" t="s">
        <v>533</v>
      </c>
      <c r="D90" s="70" t="s">
        <v>101</v>
      </c>
      <c r="E90" s="72">
        <v>649550</v>
      </c>
      <c r="F90" s="72">
        <v>188712</v>
      </c>
      <c r="G90" s="72">
        <v>116377.74494595001</v>
      </c>
      <c r="H90" s="70">
        <v>0.09</v>
      </c>
      <c r="I90" s="72">
        <v>0</v>
      </c>
      <c r="J90" s="70">
        <v>0</v>
      </c>
      <c r="K90" s="72">
        <v>0</v>
      </c>
      <c r="L90" s="72">
        <v>42</v>
      </c>
      <c r="M90" s="70">
        <v>0.99389462768111736</v>
      </c>
      <c r="N90" s="70">
        <v>0.90033576937326087</v>
      </c>
      <c r="O90" s="70">
        <v>0.65149999999999997</v>
      </c>
      <c r="P90" s="70">
        <v>9.8099447786808014E-3</v>
      </c>
      <c r="Q90" s="70">
        <v>24311.03</v>
      </c>
      <c r="R90" s="72">
        <v>2517161967</v>
      </c>
      <c r="S90" s="72">
        <v>2498.19</v>
      </c>
      <c r="T90" s="72">
        <v>3358.79</v>
      </c>
      <c r="U90" s="70">
        <v>0.92210374311095367</v>
      </c>
      <c r="V90" s="171">
        <v>50</v>
      </c>
      <c r="W90" s="171">
        <v>0.122</v>
      </c>
      <c r="X90" s="70">
        <v>4</v>
      </c>
      <c r="Y90" s="119">
        <v>94.05</v>
      </c>
      <c r="Z90" s="70">
        <v>89.5</v>
      </c>
      <c r="AA90" s="70">
        <v>330</v>
      </c>
      <c r="AB90" s="70">
        <v>1.3</v>
      </c>
      <c r="AC90" s="70">
        <v>3</v>
      </c>
      <c r="AD90" s="70">
        <v>307</v>
      </c>
      <c r="AE90" s="70">
        <v>216</v>
      </c>
      <c r="AF90" s="70">
        <v>61.4</v>
      </c>
      <c r="AG90" s="70">
        <v>0.42199999999999999</v>
      </c>
      <c r="AH90" s="70">
        <v>0.11</v>
      </c>
      <c r="AI90" s="72">
        <v>705.40795821517008</v>
      </c>
      <c r="AJ90" s="72">
        <v>89.483924243379136</v>
      </c>
      <c r="AK90" s="72">
        <v>163.44751137217176</v>
      </c>
      <c r="AL90" s="72" t="s">
        <v>101</v>
      </c>
      <c r="AM90" s="72">
        <v>0</v>
      </c>
      <c r="AN90" s="72">
        <v>2032</v>
      </c>
      <c r="AO90" s="72">
        <v>0</v>
      </c>
      <c r="AP90" s="70">
        <v>5.9</v>
      </c>
      <c r="AQ90" s="70">
        <v>9.6999999999999993</v>
      </c>
      <c r="AR90" s="70">
        <v>3.9</v>
      </c>
      <c r="AS90" s="70">
        <v>-0.9603581428527832</v>
      </c>
      <c r="AT90" s="70">
        <v>27</v>
      </c>
      <c r="AU90" s="70">
        <v>99.1</v>
      </c>
      <c r="AV90" s="70">
        <v>91.188186813186817</v>
      </c>
      <c r="AW90" s="70">
        <v>25.7</v>
      </c>
      <c r="AX90" s="70">
        <v>75.919624220000003</v>
      </c>
      <c r="AY90" s="70">
        <v>44</v>
      </c>
      <c r="AZ90" s="70">
        <v>93.6</v>
      </c>
      <c r="BA90" s="72"/>
      <c r="BB90" s="72">
        <v>12452097</v>
      </c>
      <c r="BC90" s="72">
        <v>11033736.037</v>
      </c>
      <c r="BD90" s="72">
        <v>178425379</v>
      </c>
      <c r="BE90" s="70">
        <v>0</v>
      </c>
      <c r="BF90" s="70">
        <v>1.3830680000000002</v>
      </c>
      <c r="BG90" s="70">
        <v>2.0016586666666667</v>
      </c>
    </row>
    <row r="91" spans="1:59" s="11" customFormat="1" x14ac:dyDescent="0.25">
      <c r="A91" s="15" t="s">
        <v>406</v>
      </c>
      <c r="B91" t="s">
        <v>14</v>
      </c>
      <c r="C91" s="118" t="s">
        <v>534</v>
      </c>
      <c r="D91" s="70" t="s">
        <v>101</v>
      </c>
      <c r="E91" s="72">
        <v>276496</v>
      </c>
      <c r="F91" s="72">
        <v>567721</v>
      </c>
      <c r="G91" s="72">
        <v>15639.1032637715</v>
      </c>
      <c r="H91" s="70">
        <v>0.11</v>
      </c>
      <c r="I91" s="72">
        <v>0</v>
      </c>
      <c r="J91" s="70">
        <v>0</v>
      </c>
      <c r="K91" s="72">
        <v>5</v>
      </c>
      <c r="L91" s="72">
        <v>57</v>
      </c>
      <c r="M91" s="70">
        <v>0.99389462768111736</v>
      </c>
      <c r="N91" s="70">
        <v>0.90033576937326087</v>
      </c>
      <c r="O91" s="70">
        <v>0.50629999999999997</v>
      </c>
      <c r="P91" s="70">
        <v>0.27239766716957092</v>
      </c>
      <c r="Q91" s="70">
        <v>24311.03</v>
      </c>
      <c r="R91" s="72">
        <v>2517161967</v>
      </c>
      <c r="S91" s="72">
        <v>2498.19</v>
      </c>
      <c r="T91" s="72">
        <v>3358.79</v>
      </c>
      <c r="U91" s="70">
        <v>0.92210374311095367</v>
      </c>
      <c r="V91" s="171">
        <v>121</v>
      </c>
      <c r="W91" s="171">
        <v>0.16899999999999998</v>
      </c>
      <c r="X91" s="70">
        <v>4</v>
      </c>
      <c r="Y91" s="119">
        <v>69.550000000000011</v>
      </c>
      <c r="Z91" s="70">
        <v>65.599999999999994</v>
      </c>
      <c r="AA91" s="70">
        <v>330</v>
      </c>
      <c r="AB91" s="70">
        <v>2.1</v>
      </c>
      <c r="AC91" s="70">
        <v>0</v>
      </c>
      <c r="AD91" s="70">
        <v>30</v>
      </c>
      <c r="AE91" s="70">
        <v>216</v>
      </c>
      <c r="AF91" s="70">
        <v>61.4</v>
      </c>
      <c r="AG91" s="70">
        <v>0.70099999999999996</v>
      </c>
      <c r="AH91" s="70">
        <v>0.41</v>
      </c>
      <c r="AI91" s="72">
        <v>159.11719490604887</v>
      </c>
      <c r="AJ91" s="72">
        <v>0</v>
      </c>
      <c r="AK91" s="72">
        <v>30.547001940939044</v>
      </c>
      <c r="AL91" s="72" t="s">
        <v>101</v>
      </c>
      <c r="AM91" s="72">
        <v>0</v>
      </c>
      <c r="AN91" s="72">
        <v>0</v>
      </c>
      <c r="AO91" s="72">
        <v>0</v>
      </c>
      <c r="AP91" s="70">
        <v>5.0999999999999996</v>
      </c>
      <c r="AQ91" s="70">
        <v>8.5</v>
      </c>
      <c r="AR91" s="70">
        <v>3.9</v>
      </c>
      <c r="AS91" s="70">
        <v>-0.9603581428527832</v>
      </c>
      <c r="AT91" s="70">
        <v>27</v>
      </c>
      <c r="AU91" s="70">
        <v>31.5</v>
      </c>
      <c r="AV91" s="70">
        <v>66.688356164383563</v>
      </c>
      <c r="AW91" s="70">
        <v>25.7</v>
      </c>
      <c r="AX91" s="70">
        <v>75.919624220000003</v>
      </c>
      <c r="AY91" s="70">
        <v>27</v>
      </c>
      <c r="AZ91" s="70">
        <v>54.8</v>
      </c>
      <c r="BA91" s="72"/>
      <c r="BB91" s="72">
        <v>2327195</v>
      </c>
      <c r="BC91" s="72">
        <v>2283689.6886300002</v>
      </c>
      <c r="BD91" s="72">
        <v>178425379</v>
      </c>
      <c r="BE91" s="70">
        <v>0</v>
      </c>
      <c r="BF91" s="70">
        <v>1.3830680000000002</v>
      </c>
      <c r="BG91" s="70">
        <v>2.0016586666666667</v>
      </c>
    </row>
    <row r="92" spans="1:59" s="11" customFormat="1" x14ac:dyDescent="0.25">
      <c r="A92" s="15" t="s">
        <v>13</v>
      </c>
      <c r="B92" t="s">
        <v>14</v>
      </c>
      <c r="C92" s="118" t="s">
        <v>535</v>
      </c>
      <c r="D92" s="70">
        <v>1.25</v>
      </c>
      <c r="E92" s="72">
        <v>414946</v>
      </c>
      <c r="F92" s="72">
        <v>1445979</v>
      </c>
      <c r="G92" s="72">
        <v>31563.033695101003</v>
      </c>
      <c r="H92" s="70">
        <v>0.09</v>
      </c>
      <c r="I92" s="72">
        <v>0</v>
      </c>
      <c r="J92" s="70">
        <v>0</v>
      </c>
      <c r="K92" s="72">
        <v>0</v>
      </c>
      <c r="L92" s="72">
        <v>82</v>
      </c>
      <c r="M92" s="70">
        <v>0.99389462768111736</v>
      </c>
      <c r="N92" s="70">
        <v>0.90033576937326087</v>
      </c>
      <c r="O92" s="70">
        <v>0.39910000000000001</v>
      </c>
      <c r="P92" s="70">
        <v>0.36154916882514954</v>
      </c>
      <c r="Q92" s="70">
        <v>24311.03</v>
      </c>
      <c r="R92" s="72">
        <v>2517161967</v>
      </c>
      <c r="S92" s="72">
        <v>2498.19</v>
      </c>
      <c r="T92" s="72">
        <v>3358.79</v>
      </c>
      <c r="U92" s="70">
        <v>0.92210374311095367</v>
      </c>
      <c r="V92" s="171">
        <v>149</v>
      </c>
      <c r="W92" s="171">
        <v>0.16200000000000001</v>
      </c>
      <c r="X92" s="70">
        <v>4</v>
      </c>
      <c r="Y92" s="119">
        <v>46.75</v>
      </c>
      <c r="Z92" s="70">
        <v>40.5</v>
      </c>
      <c r="AA92" s="70">
        <v>330</v>
      </c>
      <c r="AB92" s="70">
        <v>0.6</v>
      </c>
      <c r="AC92" s="70">
        <v>0</v>
      </c>
      <c r="AD92" s="70">
        <v>103</v>
      </c>
      <c r="AE92" s="70">
        <v>216</v>
      </c>
      <c r="AF92" s="70">
        <v>61.4</v>
      </c>
      <c r="AG92" s="70">
        <v>0.82499999999999996</v>
      </c>
      <c r="AH92" s="70">
        <v>0.38</v>
      </c>
      <c r="AI92" s="72">
        <v>199.20088951723605</v>
      </c>
      <c r="AJ92" s="72">
        <v>35.634223151995648</v>
      </c>
      <c r="AK92" s="72">
        <v>486424.34147190809</v>
      </c>
      <c r="AL92" s="72">
        <v>120238.38</v>
      </c>
      <c r="AM92" s="72">
        <v>0</v>
      </c>
      <c r="AN92" s="72">
        <v>0</v>
      </c>
      <c r="AO92" s="72">
        <v>0</v>
      </c>
      <c r="AP92" s="70">
        <v>5.4</v>
      </c>
      <c r="AQ92" s="70">
        <v>15.5</v>
      </c>
      <c r="AR92" s="70">
        <v>3.9</v>
      </c>
      <c r="AS92" s="70">
        <v>-0.9603581428527832</v>
      </c>
      <c r="AT92" s="70">
        <v>27</v>
      </c>
      <c r="AU92" s="70">
        <v>55</v>
      </c>
      <c r="AV92" s="70">
        <v>40.834720295885347</v>
      </c>
      <c r="AW92" s="70">
        <v>25.7</v>
      </c>
      <c r="AX92" s="70">
        <v>75.919624220000003</v>
      </c>
      <c r="AY92" s="70">
        <v>33.1</v>
      </c>
      <c r="AZ92" s="70">
        <v>52.9</v>
      </c>
      <c r="BA92" s="72"/>
      <c r="BB92" s="72">
        <v>4958665</v>
      </c>
      <c r="BC92" s="72">
        <v>5102564.3957099998</v>
      </c>
      <c r="BD92" s="72">
        <v>178425379</v>
      </c>
      <c r="BE92" s="70">
        <v>0</v>
      </c>
      <c r="BF92" s="70">
        <v>1.3830680000000002</v>
      </c>
      <c r="BG92" s="70">
        <v>2.0016586666666667</v>
      </c>
    </row>
    <row r="93" spans="1:59" s="11" customFormat="1" x14ac:dyDescent="0.25">
      <c r="A93" s="15" t="s">
        <v>407</v>
      </c>
      <c r="B93" t="s">
        <v>14</v>
      </c>
      <c r="C93" s="118" t="s">
        <v>536</v>
      </c>
      <c r="D93" s="70" t="s">
        <v>101</v>
      </c>
      <c r="E93" s="72">
        <v>2342644</v>
      </c>
      <c r="F93" s="72">
        <v>529949</v>
      </c>
      <c r="G93" s="72">
        <v>14487.3453513445</v>
      </c>
      <c r="H93" s="70">
        <v>0.06</v>
      </c>
      <c r="I93" s="72">
        <v>0</v>
      </c>
      <c r="J93" s="70">
        <v>0</v>
      </c>
      <c r="K93" s="72">
        <v>0</v>
      </c>
      <c r="L93" s="72">
        <v>26</v>
      </c>
      <c r="M93" s="70">
        <v>0.99389462768111736</v>
      </c>
      <c r="N93" s="70">
        <v>0.90033576937326087</v>
      </c>
      <c r="O93" s="70">
        <v>0.54930000000000001</v>
      </c>
      <c r="P93" s="70">
        <v>5.7356320321559906E-2</v>
      </c>
      <c r="Q93" s="70">
        <v>24311.03</v>
      </c>
      <c r="R93" s="72">
        <v>2517161967</v>
      </c>
      <c r="S93" s="72">
        <v>2498.19</v>
      </c>
      <c r="T93" s="72">
        <v>3358.79</v>
      </c>
      <c r="U93" s="70">
        <v>0.92210374311095367</v>
      </c>
      <c r="V93" s="171">
        <v>66</v>
      </c>
      <c r="W93" s="171">
        <v>0.20399999999999999</v>
      </c>
      <c r="X93" s="70">
        <v>4</v>
      </c>
      <c r="Y93" s="119">
        <v>61.85</v>
      </c>
      <c r="Z93" s="70">
        <v>51.9</v>
      </c>
      <c r="AA93" s="70">
        <v>330</v>
      </c>
      <c r="AB93" s="70">
        <v>1.3</v>
      </c>
      <c r="AC93" s="70">
        <v>0</v>
      </c>
      <c r="AD93" s="70">
        <v>165</v>
      </c>
      <c r="AE93" s="70">
        <v>216</v>
      </c>
      <c r="AF93" s="70">
        <v>61.4</v>
      </c>
      <c r="AG93" s="70">
        <v>0.82899999999999996</v>
      </c>
      <c r="AH93" s="70">
        <v>0.28000000000000003</v>
      </c>
      <c r="AI93" s="72">
        <v>40.031709049483069</v>
      </c>
      <c r="AJ93" s="72">
        <v>0</v>
      </c>
      <c r="AK93" s="72">
        <v>2132.0152472505865</v>
      </c>
      <c r="AL93" s="72" t="s">
        <v>101</v>
      </c>
      <c r="AM93" s="72">
        <v>0</v>
      </c>
      <c r="AN93" s="72">
        <v>0</v>
      </c>
      <c r="AO93" s="72">
        <v>0</v>
      </c>
      <c r="AP93" s="70">
        <v>6.6</v>
      </c>
      <c r="AQ93" s="70">
        <v>9.6999999999999993</v>
      </c>
      <c r="AR93" s="70">
        <v>3.9</v>
      </c>
      <c r="AS93" s="70">
        <v>-0.9603581428527832</v>
      </c>
      <c r="AT93" s="70">
        <v>27</v>
      </c>
      <c r="AU93" s="70">
        <v>75.8</v>
      </c>
      <c r="AV93" s="70">
        <v>75.015390813859796</v>
      </c>
      <c r="AW93" s="70">
        <v>25.7</v>
      </c>
      <c r="AX93" s="70">
        <v>75.919624220000003</v>
      </c>
      <c r="AY93" s="70">
        <v>31.5</v>
      </c>
      <c r="AZ93" s="70">
        <v>88.6</v>
      </c>
      <c r="BA93" s="72"/>
      <c r="BB93" s="72">
        <v>4858969</v>
      </c>
      <c r="BC93" s="72">
        <v>5679405.0544499997</v>
      </c>
      <c r="BD93" s="72">
        <v>178425379</v>
      </c>
      <c r="BE93" s="70">
        <v>0</v>
      </c>
      <c r="BF93" s="70">
        <v>1.3830680000000002</v>
      </c>
      <c r="BG93" s="70">
        <v>2.0016586666666667</v>
      </c>
    </row>
    <row r="94" spans="1:59" s="11" customFormat="1" x14ac:dyDescent="0.25">
      <c r="A94" s="15" t="s">
        <v>408</v>
      </c>
      <c r="B94" t="s">
        <v>14</v>
      </c>
      <c r="C94" s="118" t="s">
        <v>537</v>
      </c>
      <c r="D94" s="70" t="s">
        <v>101</v>
      </c>
      <c r="E94" s="72">
        <v>2167991</v>
      </c>
      <c r="F94" s="72">
        <v>1412488</v>
      </c>
      <c r="G94" s="72">
        <v>14946.406269018</v>
      </c>
      <c r="H94" s="70">
        <v>0.09</v>
      </c>
      <c r="I94" s="72">
        <v>0</v>
      </c>
      <c r="J94" s="70">
        <v>0</v>
      </c>
      <c r="K94" s="72">
        <v>0</v>
      </c>
      <c r="L94" s="72">
        <v>5</v>
      </c>
      <c r="M94" s="70">
        <v>0.99389462768111736</v>
      </c>
      <c r="N94" s="70">
        <v>0.90033576937326087</v>
      </c>
      <c r="O94" s="70">
        <v>0.50019999999999998</v>
      </c>
      <c r="P94" s="70">
        <v>8.4695190191268921E-2</v>
      </c>
      <c r="Q94" s="70">
        <v>24311.03</v>
      </c>
      <c r="R94" s="72">
        <v>2517161967</v>
      </c>
      <c r="S94" s="72">
        <v>2498.19</v>
      </c>
      <c r="T94" s="72">
        <v>3358.79</v>
      </c>
      <c r="U94" s="70">
        <v>0.92210374311095367</v>
      </c>
      <c r="V94" s="171">
        <v>67</v>
      </c>
      <c r="W94" s="171">
        <v>0.19800000000000001</v>
      </c>
      <c r="X94" s="70">
        <v>4</v>
      </c>
      <c r="Y94" s="119">
        <v>79.55</v>
      </c>
      <c r="Z94" s="70">
        <v>73.5</v>
      </c>
      <c r="AA94" s="70">
        <v>330</v>
      </c>
      <c r="AB94" s="70">
        <v>0.9</v>
      </c>
      <c r="AC94" s="70">
        <v>3</v>
      </c>
      <c r="AD94" s="70">
        <v>138</v>
      </c>
      <c r="AE94" s="70">
        <v>216</v>
      </c>
      <c r="AF94" s="70">
        <v>61.4</v>
      </c>
      <c r="AG94" s="70">
        <v>0.45800000000000002</v>
      </c>
      <c r="AH94" s="70">
        <v>0.23</v>
      </c>
      <c r="AI94" s="72">
        <v>36.227156501349562</v>
      </c>
      <c r="AJ94" s="72">
        <v>0</v>
      </c>
      <c r="AK94" s="72">
        <v>1987.1096100118793</v>
      </c>
      <c r="AL94" s="72" t="s">
        <v>101</v>
      </c>
      <c r="AM94" s="72">
        <v>0</v>
      </c>
      <c r="AN94" s="72">
        <v>0</v>
      </c>
      <c r="AO94" s="72">
        <v>0</v>
      </c>
      <c r="AP94" s="70">
        <v>8.6</v>
      </c>
      <c r="AQ94" s="70">
        <v>9.6999999999999993</v>
      </c>
      <c r="AR94" s="70">
        <v>3.9</v>
      </c>
      <c r="AS94" s="70">
        <v>-0.9603581428527832</v>
      </c>
      <c r="AT94" s="70">
        <v>27</v>
      </c>
      <c r="AU94" s="70">
        <v>58.3</v>
      </c>
      <c r="AV94" s="70">
        <v>81.833333333333329</v>
      </c>
      <c r="AW94" s="70">
        <v>25.7</v>
      </c>
      <c r="AX94" s="70">
        <v>75.919624220000003</v>
      </c>
      <c r="AY94" s="70">
        <v>21.9</v>
      </c>
      <c r="AZ94" s="70">
        <v>79.599999999999994</v>
      </c>
      <c r="BA94" s="72"/>
      <c r="BB94" s="72">
        <v>4397180</v>
      </c>
      <c r="BC94" s="72">
        <v>4451585.6401899997</v>
      </c>
      <c r="BD94" s="72">
        <v>178425379</v>
      </c>
      <c r="BE94" s="70">
        <v>0</v>
      </c>
      <c r="BF94" s="70">
        <v>1.3830680000000002</v>
      </c>
      <c r="BG94" s="70">
        <v>2.0016586666666667</v>
      </c>
    </row>
    <row r="95" spans="1:59" s="11" customFormat="1" x14ac:dyDescent="0.25">
      <c r="A95" s="15" t="s">
        <v>409</v>
      </c>
      <c r="B95" t="s">
        <v>14</v>
      </c>
      <c r="C95" s="118" t="s">
        <v>538</v>
      </c>
      <c r="D95" s="70" t="s">
        <v>101</v>
      </c>
      <c r="E95" s="72">
        <v>1558376</v>
      </c>
      <c r="F95" s="72">
        <v>971046</v>
      </c>
      <c r="G95" s="72">
        <v>8171.1761711615009</v>
      </c>
      <c r="H95" s="70">
        <v>0.09</v>
      </c>
      <c r="I95" s="72">
        <v>0</v>
      </c>
      <c r="J95" s="70">
        <v>0</v>
      </c>
      <c r="K95" s="72">
        <v>3</v>
      </c>
      <c r="L95" s="72">
        <v>2</v>
      </c>
      <c r="M95" s="70">
        <v>0.99389462768111736</v>
      </c>
      <c r="N95" s="70">
        <v>0.90033576937326087</v>
      </c>
      <c r="O95" s="70">
        <v>0.51229999999999998</v>
      </c>
      <c r="P95" s="70">
        <v>4.506344348192215E-2</v>
      </c>
      <c r="Q95" s="70">
        <v>24311.03</v>
      </c>
      <c r="R95" s="72">
        <v>2517161967</v>
      </c>
      <c r="S95" s="72">
        <v>2498.19</v>
      </c>
      <c r="T95" s="72">
        <v>3358.79</v>
      </c>
      <c r="U95" s="70">
        <v>0.92210374311095367</v>
      </c>
      <c r="V95" s="171">
        <v>101</v>
      </c>
      <c r="W95" s="171">
        <v>0.15</v>
      </c>
      <c r="X95" s="70">
        <v>4</v>
      </c>
      <c r="Y95" s="119">
        <v>86.2</v>
      </c>
      <c r="Z95" s="70">
        <v>76.599999999999994</v>
      </c>
      <c r="AA95" s="70">
        <v>330</v>
      </c>
      <c r="AB95" s="70">
        <v>0.9</v>
      </c>
      <c r="AC95" s="70">
        <v>6</v>
      </c>
      <c r="AD95" s="70">
        <v>265</v>
      </c>
      <c r="AE95" s="70">
        <v>216</v>
      </c>
      <c r="AF95" s="70">
        <v>61.4</v>
      </c>
      <c r="AG95" s="70">
        <v>0.84899999999999998</v>
      </c>
      <c r="AH95" s="70">
        <v>0.25</v>
      </c>
      <c r="AI95" s="72">
        <v>178.83382366805847</v>
      </c>
      <c r="AJ95" s="72">
        <v>31.990842988483958</v>
      </c>
      <c r="AK95" s="72">
        <v>58.433106475574242</v>
      </c>
      <c r="AL95" s="72" t="s">
        <v>101</v>
      </c>
      <c r="AM95" s="72">
        <v>0</v>
      </c>
      <c r="AN95" s="72">
        <v>0</v>
      </c>
      <c r="AO95" s="72">
        <v>0</v>
      </c>
      <c r="AP95" s="70">
        <v>7.2</v>
      </c>
      <c r="AQ95" s="70">
        <v>9.6999999999999993</v>
      </c>
      <c r="AR95" s="70">
        <v>3.9</v>
      </c>
      <c r="AS95" s="70">
        <v>-0.9603581428527832</v>
      </c>
      <c r="AT95" s="70">
        <v>27</v>
      </c>
      <c r="AU95" s="70">
        <v>74</v>
      </c>
      <c r="AV95" s="70">
        <v>92.992595896520967</v>
      </c>
      <c r="AW95" s="70">
        <v>25.7</v>
      </c>
      <c r="AX95" s="70">
        <v>75.919624220000003</v>
      </c>
      <c r="AY95" s="70">
        <v>24.7</v>
      </c>
      <c r="AZ95" s="70">
        <v>88.5</v>
      </c>
      <c r="BA95" s="72"/>
      <c r="BB95" s="72">
        <v>4451672</v>
      </c>
      <c r="BC95" s="72">
        <v>4354086.4158399999</v>
      </c>
      <c r="BD95" s="72">
        <v>178425379</v>
      </c>
      <c r="BE95" s="70">
        <v>0</v>
      </c>
      <c r="BF95" s="70">
        <v>1.3830680000000002</v>
      </c>
      <c r="BG95" s="70">
        <v>2.0016586666666667</v>
      </c>
    </row>
    <row r="96" spans="1:59" s="11" customFormat="1" x14ac:dyDescent="0.25">
      <c r="A96" s="15" t="s">
        <v>410</v>
      </c>
      <c r="B96" t="s">
        <v>14</v>
      </c>
      <c r="C96" s="118" t="s">
        <v>539</v>
      </c>
      <c r="D96" s="70" t="s">
        <v>101</v>
      </c>
      <c r="E96" s="72">
        <v>1050653</v>
      </c>
      <c r="F96" s="72">
        <v>588840</v>
      </c>
      <c r="G96" s="72">
        <v>3222.0596723538501</v>
      </c>
      <c r="H96" s="70">
        <v>0.09</v>
      </c>
      <c r="I96" s="72">
        <v>0</v>
      </c>
      <c r="J96" s="70">
        <v>0</v>
      </c>
      <c r="K96" s="72">
        <v>0</v>
      </c>
      <c r="L96" s="72">
        <v>7</v>
      </c>
      <c r="M96" s="70">
        <v>0.99389462768111736</v>
      </c>
      <c r="N96" s="70">
        <v>0.90033576937326087</v>
      </c>
      <c r="O96" s="70">
        <v>0.44009999999999999</v>
      </c>
      <c r="P96" s="70">
        <v>0.1084839329123497</v>
      </c>
      <c r="Q96" s="70">
        <v>24311.03</v>
      </c>
      <c r="R96" s="72">
        <v>2517161967</v>
      </c>
      <c r="S96" s="72">
        <v>2498.19</v>
      </c>
      <c r="T96" s="72">
        <v>3358.79</v>
      </c>
      <c r="U96" s="70">
        <v>0.92210374311095367</v>
      </c>
      <c r="V96" s="171">
        <v>73</v>
      </c>
      <c r="W96" s="171">
        <v>0.11</v>
      </c>
      <c r="X96" s="70">
        <v>4</v>
      </c>
      <c r="Y96" s="119">
        <v>63.75</v>
      </c>
      <c r="Z96" s="70">
        <v>61.6</v>
      </c>
      <c r="AA96" s="70">
        <v>330</v>
      </c>
      <c r="AB96" s="70">
        <v>1</v>
      </c>
      <c r="AC96" s="70">
        <v>8</v>
      </c>
      <c r="AD96" s="70">
        <v>333</v>
      </c>
      <c r="AE96" s="70">
        <v>216</v>
      </c>
      <c r="AF96" s="70">
        <v>61.4</v>
      </c>
      <c r="AG96" s="70">
        <v>0.53100000000000003</v>
      </c>
      <c r="AH96" s="70">
        <v>0.26</v>
      </c>
      <c r="AI96" s="72">
        <v>291.9094779791788</v>
      </c>
      <c r="AJ96" s="72">
        <v>52.218479062527379</v>
      </c>
      <c r="AK96" s="72">
        <v>0</v>
      </c>
      <c r="AL96" s="72" t="s">
        <v>101</v>
      </c>
      <c r="AM96" s="72">
        <v>0</v>
      </c>
      <c r="AN96" s="72">
        <v>0</v>
      </c>
      <c r="AO96" s="72">
        <v>0</v>
      </c>
      <c r="AP96" s="70">
        <v>5.7</v>
      </c>
      <c r="AQ96" s="70">
        <v>9.6999999999999993</v>
      </c>
      <c r="AR96" s="70">
        <v>3.9</v>
      </c>
      <c r="AS96" s="70">
        <v>-0.9603581428527832</v>
      </c>
      <c r="AT96" s="70">
        <v>27</v>
      </c>
      <c r="AU96" s="70">
        <v>68.900000000000006</v>
      </c>
      <c r="AV96" s="70">
        <v>74.477514792899413</v>
      </c>
      <c r="AW96" s="70">
        <v>25.7</v>
      </c>
      <c r="AX96" s="70">
        <v>75.919624220000003</v>
      </c>
      <c r="AY96" s="70">
        <v>21.6</v>
      </c>
      <c r="AZ96" s="70">
        <v>82.8</v>
      </c>
      <c r="BA96" s="72"/>
      <c r="BB96" s="72">
        <v>7266440</v>
      </c>
      <c r="BC96" s="72">
        <v>7298171.5128800003</v>
      </c>
      <c r="BD96" s="72">
        <v>178425379</v>
      </c>
      <c r="BE96" s="70">
        <v>0</v>
      </c>
      <c r="BF96" s="70">
        <v>1.3830680000000002</v>
      </c>
      <c r="BG96" s="70">
        <v>2.0016586666666667</v>
      </c>
    </row>
    <row r="97" spans="1:59" s="11" customFormat="1" x14ac:dyDescent="0.25">
      <c r="A97" s="15" t="s">
        <v>411</v>
      </c>
      <c r="B97" t="s">
        <v>14</v>
      </c>
      <c r="C97" s="118" t="s">
        <v>540</v>
      </c>
      <c r="D97" s="70">
        <v>1.75</v>
      </c>
      <c r="E97" s="72">
        <v>1546012</v>
      </c>
      <c r="F97" s="72">
        <v>922013</v>
      </c>
      <c r="G97" s="72">
        <v>5005.5697433180003</v>
      </c>
      <c r="H97" s="70">
        <v>0.03</v>
      </c>
      <c r="I97" s="72">
        <v>0</v>
      </c>
      <c r="J97" s="70">
        <v>0</v>
      </c>
      <c r="K97" s="72">
        <v>5</v>
      </c>
      <c r="L97" s="72">
        <v>150</v>
      </c>
      <c r="M97" s="70">
        <v>0.99389462768111736</v>
      </c>
      <c r="N97" s="70">
        <v>0.90033576937326087</v>
      </c>
      <c r="O97" s="70">
        <v>0.46289999999999998</v>
      </c>
      <c r="P97" s="70">
        <v>0.27887800335884094</v>
      </c>
      <c r="Q97" s="70">
        <v>24311.03</v>
      </c>
      <c r="R97" s="72">
        <v>2517161967</v>
      </c>
      <c r="S97" s="72">
        <v>2498.19</v>
      </c>
      <c r="T97" s="72">
        <v>3358.79</v>
      </c>
      <c r="U97" s="70">
        <v>0.92210374311095367</v>
      </c>
      <c r="V97" s="171">
        <v>80</v>
      </c>
      <c r="W97" s="171">
        <v>0.22699999999999998</v>
      </c>
      <c r="X97" s="70">
        <v>4</v>
      </c>
      <c r="Y97" s="119">
        <v>79.05</v>
      </c>
      <c r="Z97" s="70">
        <v>63.5</v>
      </c>
      <c r="AA97" s="70">
        <v>330</v>
      </c>
      <c r="AB97" s="70">
        <v>1.3</v>
      </c>
      <c r="AC97" s="70">
        <v>0</v>
      </c>
      <c r="AD97" s="70">
        <v>86</v>
      </c>
      <c r="AE97" s="70">
        <v>216</v>
      </c>
      <c r="AF97" s="70">
        <v>61.4</v>
      </c>
      <c r="AG97" s="70">
        <v>0.61499999999999999</v>
      </c>
      <c r="AH97" s="70">
        <v>0.38</v>
      </c>
      <c r="AI97" s="72">
        <v>194.90368277724113</v>
      </c>
      <c r="AJ97" s="72">
        <v>28.931999861736482</v>
      </c>
      <c r="AK97" s="72">
        <v>52.845954358899625</v>
      </c>
      <c r="AL97" s="72">
        <v>201820.09999999998</v>
      </c>
      <c r="AM97" s="72">
        <v>0</v>
      </c>
      <c r="AN97" s="72">
        <v>0</v>
      </c>
      <c r="AO97" s="72">
        <v>0</v>
      </c>
      <c r="AP97" s="70">
        <v>5.8</v>
      </c>
      <c r="AQ97" s="70">
        <v>8.5</v>
      </c>
      <c r="AR97" s="70">
        <v>3.9</v>
      </c>
      <c r="AS97" s="70">
        <v>-0.9603581428527832</v>
      </c>
      <c r="AT97" s="70">
        <v>27</v>
      </c>
      <c r="AU97" s="70">
        <v>39.799999999999997</v>
      </c>
      <c r="AV97" s="70">
        <v>70.534024896265564</v>
      </c>
      <c r="AW97" s="70">
        <v>25.7</v>
      </c>
      <c r="AX97" s="70">
        <v>75.919624220000003</v>
      </c>
      <c r="AY97" s="70">
        <v>26.8</v>
      </c>
      <c r="AZ97" s="70">
        <v>42.9</v>
      </c>
      <c r="BA97" s="72"/>
      <c r="BB97" s="72">
        <v>4026020</v>
      </c>
      <c r="BC97" s="72">
        <v>4048620.5281099998</v>
      </c>
      <c r="BD97" s="72">
        <v>178425379</v>
      </c>
      <c r="BE97" s="70">
        <v>0</v>
      </c>
      <c r="BF97" s="70">
        <v>1.3830680000000002</v>
      </c>
      <c r="BG97" s="70">
        <v>2.0016586666666667</v>
      </c>
    </row>
    <row r="98" spans="1:59" s="11" customFormat="1" x14ac:dyDescent="0.25">
      <c r="A98" s="15" t="s">
        <v>412</v>
      </c>
      <c r="B98" t="s">
        <v>14</v>
      </c>
      <c r="C98" s="118" t="s">
        <v>541</v>
      </c>
      <c r="D98" s="70" t="s">
        <v>101</v>
      </c>
      <c r="E98" s="72">
        <v>2422850</v>
      </c>
      <c r="F98" s="72">
        <v>1932319</v>
      </c>
      <c r="G98" s="72">
        <v>32513.671829601</v>
      </c>
      <c r="H98" s="70">
        <v>0.06</v>
      </c>
      <c r="I98" s="72">
        <v>0</v>
      </c>
      <c r="J98" s="70">
        <v>0</v>
      </c>
      <c r="K98" s="72">
        <v>3</v>
      </c>
      <c r="L98" s="72">
        <v>94</v>
      </c>
      <c r="M98" s="70">
        <v>0.99389462768111736</v>
      </c>
      <c r="N98" s="70">
        <v>0.90033576937326087</v>
      </c>
      <c r="O98" s="70">
        <v>0.54220000000000002</v>
      </c>
      <c r="P98" s="70">
        <v>2.8928479179739952E-2</v>
      </c>
      <c r="Q98" s="70">
        <v>24311.03</v>
      </c>
      <c r="R98" s="72">
        <v>2517161967</v>
      </c>
      <c r="S98" s="72">
        <v>2498.19</v>
      </c>
      <c r="T98" s="72">
        <v>3358.79</v>
      </c>
      <c r="U98" s="70">
        <v>0.92210374311095367</v>
      </c>
      <c r="V98" s="171">
        <v>58</v>
      </c>
      <c r="W98" s="171">
        <v>0.13300000000000001</v>
      </c>
      <c r="X98" s="70">
        <v>4</v>
      </c>
      <c r="Y98" s="119">
        <v>79.8</v>
      </c>
      <c r="Z98" s="70">
        <v>72.8</v>
      </c>
      <c r="AA98" s="70">
        <v>330</v>
      </c>
      <c r="AB98" s="70">
        <v>3.8</v>
      </c>
      <c r="AC98" s="70">
        <v>0</v>
      </c>
      <c r="AD98" s="70">
        <v>146</v>
      </c>
      <c r="AE98" s="70">
        <v>216</v>
      </c>
      <c r="AF98" s="70">
        <v>61.4</v>
      </c>
      <c r="AG98" s="70">
        <v>0.56299999999999994</v>
      </c>
      <c r="AH98" s="70">
        <v>0.23</v>
      </c>
      <c r="AI98" s="72">
        <v>53.462074737908715</v>
      </c>
      <c r="AJ98" s="72">
        <v>0</v>
      </c>
      <c r="AK98" s="72">
        <v>85.176859367172227</v>
      </c>
      <c r="AL98" s="72" t="s">
        <v>101</v>
      </c>
      <c r="AM98" s="72">
        <v>0</v>
      </c>
      <c r="AN98" s="72">
        <v>7</v>
      </c>
      <c r="AO98" s="72">
        <v>0</v>
      </c>
      <c r="AP98" s="70">
        <v>6.1</v>
      </c>
      <c r="AQ98" s="70">
        <v>7.7</v>
      </c>
      <c r="AR98" s="70">
        <v>3.9</v>
      </c>
      <c r="AS98" s="70">
        <v>-0.9603581428527832</v>
      </c>
      <c r="AT98" s="70">
        <v>27</v>
      </c>
      <c r="AU98" s="70">
        <v>80.900000000000006</v>
      </c>
      <c r="AV98" s="70">
        <v>88.78479834539813</v>
      </c>
      <c r="AW98" s="70">
        <v>25.7</v>
      </c>
      <c r="AX98" s="70">
        <v>75.919624220000003</v>
      </c>
      <c r="AY98" s="70">
        <v>38.700000000000003</v>
      </c>
      <c r="AZ98" s="70">
        <v>83.5</v>
      </c>
      <c r="BA98" s="72"/>
      <c r="BB98" s="72">
        <v>6489120</v>
      </c>
      <c r="BC98" s="72">
        <v>6814370.63026</v>
      </c>
      <c r="BD98" s="72">
        <v>178425379</v>
      </c>
      <c r="BE98" s="70">
        <v>0</v>
      </c>
      <c r="BF98" s="70">
        <v>1.3830680000000002</v>
      </c>
      <c r="BG98" s="70">
        <v>2.0016586666666667</v>
      </c>
    </row>
    <row r="99" spans="1:59" s="11" customFormat="1" x14ac:dyDescent="0.25">
      <c r="A99" s="15" t="s">
        <v>413</v>
      </c>
      <c r="B99" t="s">
        <v>14</v>
      </c>
      <c r="C99" s="118" t="s">
        <v>542</v>
      </c>
      <c r="D99" s="70">
        <v>1.25</v>
      </c>
      <c r="E99" s="72">
        <v>1118306</v>
      </c>
      <c r="F99" s="72">
        <v>276062</v>
      </c>
      <c r="G99" s="72">
        <v>55710.413673969997</v>
      </c>
      <c r="H99" s="70">
        <v>0.11</v>
      </c>
      <c r="I99" s="72">
        <v>0</v>
      </c>
      <c r="J99" s="70">
        <v>0</v>
      </c>
      <c r="K99" s="72">
        <v>0</v>
      </c>
      <c r="L99" s="72">
        <v>79</v>
      </c>
      <c r="M99" s="70">
        <v>0.99389462768111736</v>
      </c>
      <c r="N99" s="70">
        <v>0.90033576937326087</v>
      </c>
      <c r="O99" s="70">
        <v>0.29099999999999998</v>
      </c>
      <c r="P99" s="70">
        <v>0.53603529930114746</v>
      </c>
      <c r="Q99" s="70">
        <v>24311.03</v>
      </c>
      <c r="R99" s="72">
        <v>2517161967</v>
      </c>
      <c r="S99" s="72">
        <v>2498.19</v>
      </c>
      <c r="T99" s="72">
        <v>3358.79</v>
      </c>
      <c r="U99" s="70">
        <v>0.92210374311095367</v>
      </c>
      <c r="V99" s="171">
        <v>119</v>
      </c>
      <c r="W99" s="171">
        <v>0.30299999999999999</v>
      </c>
      <c r="X99" s="70">
        <v>4</v>
      </c>
      <c r="Y99" s="119">
        <v>15.9</v>
      </c>
      <c r="Z99" s="70">
        <v>19</v>
      </c>
      <c r="AA99" s="70">
        <v>330</v>
      </c>
      <c r="AB99" s="70">
        <v>0.4</v>
      </c>
      <c r="AC99" s="70">
        <v>0</v>
      </c>
      <c r="AD99" s="70">
        <v>12</v>
      </c>
      <c r="AE99" s="70">
        <v>216</v>
      </c>
      <c r="AF99" s="70">
        <v>61.4</v>
      </c>
      <c r="AG99" s="70">
        <v>0.77900000000000003</v>
      </c>
      <c r="AH99" s="70">
        <v>0.38</v>
      </c>
      <c r="AI99" s="72">
        <v>187.86491424818041</v>
      </c>
      <c r="AJ99" s="72">
        <v>33.60637742619592</v>
      </c>
      <c r="AK99" s="72">
        <v>0</v>
      </c>
      <c r="AL99" s="72">
        <v>122447.5</v>
      </c>
      <c r="AM99" s="72">
        <v>0</v>
      </c>
      <c r="AN99" s="72">
        <v>0</v>
      </c>
      <c r="AO99" s="72">
        <v>0</v>
      </c>
      <c r="AP99" s="70">
        <v>9.8000000000000007</v>
      </c>
      <c r="AQ99" s="70">
        <v>19.5</v>
      </c>
      <c r="AR99" s="70">
        <v>3.9</v>
      </c>
      <c r="AS99" s="70">
        <v>-0.9603581428527832</v>
      </c>
      <c r="AT99" s="70">
        <v>27</v>
      </c>
      <c r="AU99" s="70">
        <v>37.5</v>
      </c>
      <c r="AV99" s="70">
        <v>18.919579500657029</v>
      </c>
      <c r="AW99" s="70">
        <v>25.7</v>
      </c>
      <c r="AX99" s="70">
        <v>75.919624220000003</v>
      </c>
      <c r="AY99" s="70">
        <v>40.700000000000003</v>
      </c>
      <c r="AZ99" s="70">
        <v>32.6</v>
      </c>
      <c r="BA99" s="72"/>
      <c r="BB99" s="72">
        <v>4676481</v>
      </c>
      <c r="BC99" s="72">
        <v>4825706.5727399997</v>
      </c>
      <c r="BD99" s="72">
        <v>178425379</v>
      </c>
      <c r="BE99" s="70">
        <v>0</v>
      </c>
      <c r="BF99" s="70">
        <v>1.3830680000000002</v>
      </c>
      <c r="BG99" s="70">
        <v>2.0016586666666667</v>
      </c>
    </row>
    <row r="100" spans="1:59" s="11" customFormat="1" x14ac:dyDescent="0.25">
      <c r="A100" s="15" t="s">
        <v>414</v>
      </c>
      <c r="B100" t="s">
        <v>14</v>
      </c>
      <c r="C100" s="118" t="s">
        <v>543</v>
      </c>
      <c r="D100" s="70">
        <v>1</v>
      </c>
      <c r="E100" s="72">
        <v>911735</v>
      </c>
      <c r="F100" s="72">
        <v>748989</v>
      </c>
      <c r="G100" s="72">
        <v>23701.487315537499</v>
      </c>
      <c r="H100" s="70">
        <v>0.11</v>
      </c>
      <c r="I100" s="72">
        <v>0</v>
      </c>
      <c r="J100" s="70">
        <v>0</v>
      </c>
      <c r="K100" s="72">
        <v>3</v>
      </c>
      <c r="L100" s="72">
        <v>168</v>
      </c>
      <c r="M100" s="70">
        <v>0.99389462768111736</v>
      </c>
      <c r="N100" s="70">
        <v>0.90033576937326087</v>
      </c>
      <c r="O100" s="70">
        <v>0.46129999999999999</v>
      </c>
      <c r="P100" s="70">
        <v>0.33490738272666931</v>
      </c>
      <c r="Q100" s="70">
        <v>24311.03</v>
      </c>
      <c r="R100" s="72">
        <v>2517161967</v>
      </c>
      <c r="S100" s="72">
        <v>2498.19</v>
      </c>
      <c r="T100" s="72">
        <v>3358.79</v>
      </c>
      <c r="U100" s="70">
        <v>0.92210374311095367</v>
      </c>
      <c r="V100" s="171">
        <v>105</v>
      </c>
      <c r="W100" s="171">
        <v>0.105</v>
      </c>
      <c r="X100" s="70">
        <v>4</v>
      </c>
      <c r="Y100" s="119">
        <v>54.800000000000004</v>
      </c>
      <c r="Z100" s="70">
        <v>40.799999999999997</v>
      </c>
      <c r="AA100" s="70">
        <v>330</v>
      </c>
      <c r="AB100" s="70">
        <v>2.5</v>
      </c>
      <c r="AC100" s="70">
        <v>2</v>
      </c>
      <c r="AD100" s="70">
        <v>89</v>
      </c>
      <c r="AE100" s="70">
        <v>216</v>
      </c>
      <c r="AF100" s="70">
        <v>61.4</v>
      </c>
      <c r="AG100" s="70">
        <v>0.86</v>
      </c>
      <c r="AH100" s="70">
        <v>0.23</v>
      </c>
      <c r="AI100" s="72">
        <v>136.64098732960488</v>
      </c>
      <c r="AJ100" s="72">
        <v>0</v>
      </c>
      <c r="AK100" s="72">
        <v>37.048675925883877</v>
      </c>
      <c r="AL100" s="72">
        <v>67938.959999999992</v>
      </c>
      <c r="AM100" s="72">
        <v>85332</v>
      </c>
      <c r="AN100" s="72">
        <v>5582</v>
      </c>
      <c r="AO100" s="72">
        <v>0</v>
      </c>
      <c r="AP100" s="70">
        <v>4.2</v>
      </c>
      <c r="AQ100" s="70">
        <v>20.7</v>
      </c>
      <c r="AR100" s="70">
        <v>3.9</v>
      </c>
      <c r="AS100" s="70">
        <v>-0.9603581428527832</v>
      </c>
      <c r="AT100" s="70">
        <v>27</v>
      </c>
      <c r="AU100" s="70">
        <v>17.7</v>
      </c>
      <c r="AV100" s="70">
        <v>47.9956372968349</v>
      </c>
      <c r="AW100" s="70">
        <v>25.7</v>
      </c>
      <c r="AX100" s="70">
        <v>75.919624220000003</v>
      </c>
      <c r="AY100" s="70">
        <v>31</v>
      </c>
      <c r="AZ100" s="70">
        <v>38.200000000000003</v>
      </c>
      <c r="BA100" s="72"/>
      <c r="BB100" s="72">
        <v>2822519</v>
      </c>
      <c r="BC100" s="72">
        <v>2842158.0006900001</v>
      </c>
      <c r="BD100" s="72">
        <v>178425379</v>
      </c>
      <c r="BE100" s="70">
        <v>0</v>
      </c>
      <c r="BF100" s="70">
        <v>1.3830680000000002</v>
      </c>
      <c r="BG100" s="70">
        <v>2.0016586666666667</v>
      </c>
    </row>
    <row r="101" spans="1:59" s="11" customFormat="1" x14ac:dyDescent="0.25">
      <c r="A101" s="15" t="s">
        <v>415</v>
      </c>
      <c r="B101" t="s">
        <v>14</v>
      </c>
      <c r="C101" s="118" t="s">
        <v>544</v>
      </c>
      <c r="D101" s="70">
        <v>3.25</v>
      </c>
      <c r="E101" s="72">
        <v>1153993</v>
      </c>
      <c r="F101" s="72">
        <v>320600</v>
      </c>
      <c r="G101" s="72">
        <v>45076.923061055</v>
      </c>
      <c r="H101" s="70">
        <v>0.11</v>
      </c>
      <c r="I101" s="72">
        <v>0</v>
      </c>
      <c r="J101" s="70">
        <v>0</v>
      </c>
      <c r="K101" s="72">
        <v>5</v>
      </c>
      <c r="L101" s="72">
        <v>109</v>
      </c>
      <c r="M101" s="70">
        <v>0.99389462768111736</v>
      </c>
      <c r="N101" s="70">
        <v>0.90033576937326087</v>
      </c>
      <c r="O101" s="70">
        <v>0.32490000000000002</v>
      </c>
      <c r="P101" s="70">
        <v>0.48756593465805054</v>
      </c>
      <c r="Q101" s="70">
        <v>24311.03</v>
      </c>
      <c r="R101" s="72">
        <v>2517161967</v>
      </c>
      <c r="S101" s="72">
        <v>2498.19</v>
      </c>
      <c r="T101" s="72">
        <v>3358.79</v>
      </c>
      <c r="U101" s="70">
        <v>0.92210374311095367</v>
      </c>
      <c r="V101" s="171">
        <v>102</v>
      </c>
      <c r="W101" s="171">
        <v>0.371</v>
      </c>
      <c r="X101" s="70">
        <v>4</v>
      </c>
      <c r="Y101" s="119">
        <v>39.450000000000003</v>
      </c>
      <c r="Z101" s="70">
        <v>45.5</v>
      </c>
      <c r="AA101" s="70">
        <v>330</v>
      </c>
      <c r="AB101" s="70">
        <v>0.7</v>
      </c>
      <c r="AC101" s="70">
        <v>1217</v>
      </c>
      <c r="AD101" s="70">
        <v>353</v>
      </c>
      <c r="AE101" s="70">
        <v>216</v>
      </c>
      <c r="AF101" s="70">
        <v>61.4</v>
      </c>
      <c r="AG101" s="70">
        <v>0.88100000000000001</v>
      </c>
      <c r="AH101" s="70">
        <v>0.35</v>
      </c>
      <c r="AI101" s="72">
        <v>176.12545751795219</v>
      </c>
      <c r="AJ101" s="72">
        <v>0</v>
      </c>
      <c r="AK101" s="72">
        <v>1285.1285450154796</v>
      </c>
      <c r="AL101" s="72">
        <v>1002140.3400000001</v>
      </c>
      <c r="AM101" s="72">
        <v>133003</v>
      </c>
      <c r="AN101" s="72">
        <v>0</v>
      </c>
      <c r="AO101" s="72">
        <v>12945.12</v>
      </c>
      <c r="AP101" s="70">
        <v>8.9</v>
      </c>
      <c r="AQ101" s="70">
        <v>38.6</v>
      </c>
      <c r="AR101" s="70">
        <v>3.9</v>
      </c>
      <c r="AS101" s="70">
        <v>-0.9603581428527832</v>
      </c>
      <c r="AT101" s="70">
        <v>27</v>
      </c>
      <c r="AU101" s="70">
        <v>28.5</v>
      </c>
      <c r="AV101" s="70">
        <v>14.819911829537107</v>
      </c>
      <c r="AW101" s="70">
        <v>25.7</v>
      </c>
      <c r="AX101" s="70">
        <v>75.919624220000003</v>
      </c>
      <c r="AY101" s="70">
        <v>20.7</v>
      </c>
      <c r="AZ101" s="70">
        <v>63.2</v>
      </c>
      <c r="BA101" s="72"/>
      <c r="BB101" s="72">
        <v>2928872</v>
      </c>
      <c r="BC101" s="72">
        <v>3117460.3930000002</v>
      </c>
      <c r="BD101" s="72">
        <v>178425379</v>
      </c>
      <c r="BE101" s="70">
        <v>0</v>
      </c>
      <c r="BF101" s="70">
        <v>1.3830680000000002</v>
      </c>
      <c r="BG101" s="70">
        <v>2.0016586666666667</v>
      </c>
    </row>
    <row r="102" spans="1:59" s="11" customFormat="1" x14ac:dyDescent="0.25">
      <c r="A102" s="15" t="s">
        <v>416</v>
      </c>
      <c r="B102" t="s">
        <v>14</v>
      </c>
      <c r="C102" s="118" t="s">
        <v>545</v>
      </c>
      <c r="D102" s="70">
        <v>2</v>
      </c>
      <c r="E102" s="72">
        <v>2116571</v>
      </c>
      <c r="F102" s="72">
        <v>454050</v>
      </c>
      <c r="G102" s="72">
        <v>37795.072455280002</v>
      </c>
      <c r="H102" s="70">
        <v>0.06</v>
      </c>
      <c r="I102" s="72">
        <v>0</v>
      </c>
      <c r="J102" s="70">
        <v>0</v>
      </c>
      <c r="K102" s="72">
        <v>0</v>
      </c>
      <c r="L102" s="72">
        <v>1303</v>
      </c>
      <c r="M102" s="70">
        <v>0.99389462768111736</v>
      </c>
      <c r="N102" s="70">
        <v>0.90033576937326087</v>
      </c>
      <c r="O102" s="70">
        <v>0.3392</v>
      </c>
      <c r="P102" s="70">
        <v>0.51808303594589233</v>
      </c>
      <c r="Q102" s="70">
        <v>24311.03</v>
      </c>
      <c r="R102" s="72">
        <v>2517161967</v>
      </c>
      <c r="S102" s="72">
        <v>2498.19</v>
      </c>
      <c r="T102" s="72">
        <v>3358.79</v>
      </c>
      <c r="U102" s="70">
        <v>0.92210374311095367</v>
      </c>
      <c r="V102" s="171">
        <v>210</v>
      </c>
      <c r="W102" s="171">
        <v>0.29199999999999998</v>
      </c>
      <c r="X102" s="70">
        <v>4</v>
      </c>
      <c r="Y102" s="119">
        <v>13.950000000000001</v>
      </c>
      <c r="Z102" s="70">
        <v>12.2</v>
      </c>
      <c r="AA102" s="70">
        <v>330</v>
      </c>
      <c r="AB102" s="70">
        <v>0.7</v>
      </c>
      <c r="AC102" s="70">
        <v>5443</v>
      </c>
      <c r="AD102" s="70">
        <v>8</v>
      </c>
      <c r="AE102" s="70">
        <v>216</v>
      </c>
      <c r="AF102" s="70">
        <v>61.4</v>
      </c>
      <c r="AG102" s="70">
        <v>0.78</v>
      </c>
      <c r="AH102" s="70">
        <v>0.27</v>
      </c>
      <c r="AI102" s="72">
        <v>245.68891322142429</v>
      </c>
      <c r="AJ102" s="72">
        <v>0</v>
      </c>
      <c r="AK102" s="72">
        <v>0</v>
      </c>
      <c r="AL102" s="72">
        <v>170966.2</v>
      </c>
      <c r="AM102" s="72">
        <v>0</v>
      </c>
      <c r="AN102" s="72">
        <v>0</v>
      </c>
      <c r="AO102" s="72">
        <v>0</v>
      </c>
      <c r="AP102" s="70">
        <v>7.1</v>
      </c>
      <c r="AQ102" s="70">
        <v>22.3</v>
      </c>
      <c r="AR102" s="70">
        <v>3.9</v>
      </c>
      <c r="AS102" s="70">
        <v>-0.9603581428527832</v>
      </c>
      <c r="AT102" s="70">
        <v>27</v>
      </c>
      <c r="AU102" s="70">
        <v>27.7</v>
      </c>
      <c r="AV102" s="70">
        <v>22.555162893429042</v>
      </c>
      <c r="AW102" s="70">
        <v>25.7</v>
      </c>
      <c r="AX102" s="70">
        <v>75.919624220000003</v>
      </c>
      <c r="AY102" s="70">
        <v>41.2</v>
      </c>
      <c r="AZ102" s="70">
        <v>51.5</v>
      </c>
      <c r="BA102" s="72"/>
      <c r="BB102" s="72">
        <v>4085675</v>
      </c>
      <c r="BC102" s="72">
        <v>4162132.5287799998</v>
      </c>
      <c r="BD102" s="72">
        <v>178425379</v>
      </c>
      <c r="BE102" s="70">
        <v>0</v>
      </c>
      <c r="BF102" s="70">
        <v>1.3830680000000002</v>
      </c>
      <c r="BG102" s="70">
        <v>2.0016586666666667</v>
      </c>
    </row>
    <row r="103" spans="1:59" s="11" customFormat="1" x14ac:dyDescent="0.25">
      <c r="A103" s="15" t="s">
        <v>418</v>
      </c>
      <c r="B103" t="s">
        <v>16</v>
      </c>
      <c r="C103" s="118" t="s">
        <v>547</v>
      </c>
      <c r="D103" s="70">
        <v>1.375</v>
      </c>
      <c r="E103" s="72">
        <v>61887</v>
      </c>
      <c r="F103" s="72">
        <v>312777</v>
      </c>
      <c r="G103" s="72">
        <v>0</v>
      </c>
      <c r="H103" s="70">
        <v>0.26</v>
      </c>
      <c r="I103" s="72">
        <v>50677.2</v>
      </c>
      <c r="J103" s="70">
        <v>8.8235294117647065E-2</v>
      </c>
      <c r="K103" s="72">
        <v>0</v>
      </c>
      <c r="L103" s="72">
        <v>0</v>
      </c>
      <c r="M103" s="70">
        <v>0.66160746695468853</v>
      </c>
      <c r="N103" s="70">
        <v>3.0400447357846676E-2</v>
      </c>
      <c r="O103" s="70">
        <v>0.505</v>
      </c>
      <c r="P103" s="70">
        <v>5.231563001871109E-2</v>
      </c>
      <c r="Q103" s="70">
        <v>2212.6266950893</v>
      </c>
      <c r="R103" s="72">
        <v>30954328</v>
      </c>
      <c r="S103" s="72">
        <v>736.55</v>
      </c>
      <c r="T103" s="72">
        <v>909.8</v>
      </c>
      <c r="U103" s="70">
        <v>4.438932669235049</v>
      </c>
      <c r="V103" s="171">
        <v>34</v>
      </c>
      <c r="W103" s="171" t="s">
        <v>101</v>
      </c>
      <c r="X103" s="70">
        <v>0.6</v>
      </c>
      <c r="Y103" s="119">
        <v>98.8</v>
      </c>
      <c r="Z103" s="70">
        <v>97</v>
      </c>
      <c r="AA103" s="70">
        <v>205</v>
      </c>
      <c r="AB103" s="70">
        <v>0.3</v>
      </c>
      <c r="AC103" s="70">
        <v>0</v>
      </c>
      <c r="AD103" s="70">
        <v>4</v>
      </c>
      <c r="AE103" s="70">
        <v>97</v>
      </c>
      <c r="AF103" s="70">
        <v>26</v>
      </c>
      <c r="AG103" s="70">
        <v>0.51500000000000001</v>
      </c>
      <c r="AH103" s="70">
        <v>0.09</v>
      </c>
      <c r="AI103" s="72">
        <v>0</v>
      </c>
      <c r="AJ103" s="72">
        <v>0</v>
      </c>
      <c r="AK103" s="72">
        <v>0</v>
      </c>
      <c r="AL103" s="72">
        <v>0</v>
      </c>
      <c r="AM103" s="72">
        <v>0</v>
      </c>
      <c r="AN103" s="72">
        <v>0</v>
      </c>
      <c r="AO103" s="72">
        <v>0</v>
      </c>
      <c r="AP103" s="70" t="s">
        <v>101</v>
      </c>
      <c r="AQ103" s="70">
        <v>16.5</v>
      </c>
      <c r="AR103" s="70">
        <v>3.12</v>
      </c>
      <c r="AS103" s="70">
        <v>-0.31977307796478271</v>
      </c>
      <c r="AT103" s="70">
        <v>45</v>
      </c>
      <c r="AU103" s="70">
        <v>96.6</v>
      </c>
      <c r="AV103" s="70">
        <v>70.566409861325113</v>
      </c>
      <c r="AW103" s="70">
        <v>25.7</v>
      </c>
      <c r="AX103" s="70">
        <v>99.418311029999998</v>
      </c>
      <c r="AY103" s="70">
        <v>70.599999999999994</v>
      </c>
      <c r="AZ103" s="70">
        <v>99.6</v>
      </c>
      <c r="BA103" s="72"/>
      <c r="BB103" s="72">
        <v>3529300</v>
      </c>
      <c r="BC103" s="72">
        <v>3435500.8548099999</v>
      </c>
      <c r="BD103" s="72">
        <v>15256361</v>
      </c>
      <c r="BE103" s="70">
        <v>7.6928999999999997E-2</v>
      </c>
      <c r="BF103" s="70">
        <v>1.575</v>
      </c>
      <c r="BG103" s="70">
        <v>0.40378633333333336</v>
      </c>
    </row>
    <row r="104" spans="1:59" s="11" customFormat="1" x14ac:dyDescent="0.25">
      <c r="A104" s="15" t="s">
        <v>417</v>
      </c>
      <c r="B104" t="s">
        <v>16</v>
      </c>
      <c r="C104" s="118" t="s">
        <v>546</v>
      </c>
      <c r="D104" s="70">
        <v>2.125</v>
      </c>
      <c r="E104" s="72">
        <v>252259</v>
      </c>
      <c r="F104" s="72">
        <v>132327</v>
      </c>
      <c r="G104" s="72">
        <v>1911.1477504366001</v>
      </c>
      <c r="H104" s="70">
        <v>0.2</v>
      </c>
      <c r="I104" s="72">
        <v>50677.2</v>
      </c>
      <c r="J104" s="70">
        <v>8.8235294117647065E-2</v>
      </c>
      <c r="K104" s="72">
        <v>0</v>
      </c>
      <c r="L104" s="72">
        <v>0</v>
      </c>
      <c r="M104" s="70">
        <v>0.66160746695468853</v>
      </c>
      <c r="N104" s="70">
        <v>3.0400447357846676E-2</v>
      </c>
      <c r="O104" s="70">
        <v>0.505</v>
      </c>
      <c r="P104" s="70">
        <v>0.42178946733474731</v>
      </c>
      <c r="Q104" s="70">
        <v>2212.6266950893</v>
      </c>
      <c r="R104" s="72">
        <v>30954328</v>
      </c>
      <c r="S104" s="72">
        <v>736.55</v>
      </c>
      <c r="T104" s="72">
        <v>909.8</v>
      </c>
      <c r="U104" s="70">
        <v>4.438932669235049</v>
      </c>
      <c r="V104" s="171">
        <v>73</v>
      </c>
      <c r="W104" s="171">
        <v>0.109</v>
      </c>
      <c r="X104" s="70">
        <v>0.6</v>
      </c>
      <c r="Y104" s="119">
        <v>91.4</v>
      </c>
      <c r="Z104" s="70">
        <v>86.1</v>
      </c>
      <c r="AA104" s="70">
        <v>205</v>
      </c>
      <c r="AB104" s="70">
        <v>0.2</v>
      </c>
      <c r="AC104" s="70">
        <v>0</v>
      </c>
      <c r="AD104" s="70">
        <v>1</v>
      </c>
      <c r="AE104" s="70">
        <v>97</v>
      </c>
      <c r="AF104" s="70">
        <v>26</v>
      </c>
      <c r="AG104" s="70">
        <v>0.51500000000000001</v>
      </c>
      <c r="AH104" s="70">
        <v>0.31</v>
      </c>
      <c r="AI104" s="72">
        <v>0</v>
      </c>
      <c r="AJ104" s="72">
        <v>0</v>
      </c>
      <c r="AK104" s="72">
        <v>0</v>
      </c>
      <c r="AL104" s="72">
        <v>41166.25</v>
      </c>
      <c r="AM104" s="72">
        <v>0</v>
      </c>
      <c r="AN104" s="72">
        <v>0</v>
      </c>
      <c r="AO104" s="72">
        <v>0</v>
      </c>
      <c r="AP104" s="70">
        <v>6.7</v>
      </c>
      <c r="AQ104" s="70">
        <v>26.9</v>
      </c>
      <c r="AR104" s="70">
        <v>3.12</v>
      </c>
      <c r="AS104" s="70">
        <v>-0.31977307796478271</v>
      </c>
      <c r="AT104" s="70">
        <v>45</v>
      </c>
      <c r="AU104" s="70">
        <v>56.9</v>
      </c>
      <c r="AV104" s="70">
        <v>32.151053283767034</v>
      </c>
      <c r="AW104" s="70">
        <v>25.7</v>
      </c>
      <c r="AX104" s="70">
        <v>99.418311029999998</v>
      </c>
      <c r="AY104" s="70">
        <v>71.5</v>
      </c>
      <c r="AZ104" s="70">
        <v>64.5</v>
      </c>
      <c r="BA104" s="72"/>
      <c r="BB104" s="72">
        <v>1692967</v>
      </c>
      <c r="BC104" s="72">
        <v>1670165.33763</v>
      </c>
      <c r="BD104" s="72">
        <v>15256361</v>
      </c>
      <c r="BE104" s="70">
        <v>7.6928999999999997E-2</v>
      </c>
      <c r="BF104" s="70">
        <v>1.575</v>
      </c>
      <c r="BG104" s="70">
        <v>0.40378633333333336</v>
      </c>
    </row>
    <row r="105" spans="1:59" s="11" customFormat="1" x14ac:dyDescent="0.25">
      <c r="A105" s="15" t="s">
        <v>419</v>
      </c>
      <c r="B105" t="s">
        <v>16</v>
      </c>
      <c r="C105" s="118" t="s">
        <v>548</v>
      </c>
      <c r="D105" s="70">
        <v>1.875</v>
      </c>
      <c r="E105" s="72">
        <v>112601</v>
      </c>
      <c r="F105" s="72">
        <v>238721</v>
      </c>
      <c r="G105" s="72">
        <v>3466.3964415761502</v>
      </c>
      <c r="H105" s="70">
        <v>0.2</v>
      </c>
      <c r="I105" s="72">
        <v>50677.2</v>
      </c>
      <c r="J105" s="70">
        <v>8.8235294117647065E-2</v>
      </c>
      <c r="K105" s="72">
        <v>0</v>
      </c>
      <c r="L105" s="72">
        <v>0</v>
      </c>
      <c r="M105" s="70">
        <v>0.66160746695468853</v>
      </c>
      <c r="N105" s="70">
        <v>3.0400447357846676E-2</v>
      </c>
      <c r="O105" s="70">
        <v>0.505</v>
      </c>
      <c r="P105" s="70">
        <v>0.28432750701904297</v>
      </c>
      <c r="Q105" s="70">
        <v>2212.6266950893</v>
      </c>
      <c r="R105" s="72">
        <v>30954328</v>
      </c>
      <c r="S105" s="72">
        <v>736.55</v>
      </c>
      <c r="T105" s="72">
        <v>909.8</v>
      </c>
      <c r="U105" s="70">
        <v>4.438932669235049</v>
      </c>
      <c r="V105" s="171">
        <v>51</v>
      </c>
      <c r="W105" s="171" t="s">
        <v>101</v>
      </c>
      <c r="X105" s="70">
        <v>0.6</v>
      </c>
      <c r="Y105" s="119">
        <v>96.15</v>
      </c>
      <c r="Z105" s="70">
        <v>90.3</v>
      </c>
      <c r="AA105" s="70">
        <v>205</v>
      </c>
      <c r="AB105" s="70">
        <v>0.4</v>
      </c>
      <c r="AC105" s="70">
        <v>0</v>
      </c>
      <c r="AD105" s="70">
        <v>1</v>
      </c>
      <c r="AE105" s="70">
        <v>97</v>
      </c>
      <c r="AF105" s="70">
        <v>26</v>
      </c>
      <c r="AG105" s="70">
        <v>0.51500000000000001</v>
      </c>
      <c r="AH105" s="70">
        <v>0.39</v>
      </c>
      <c r="AI105" s="72">
        <v>2429.9232448923308</v>
      </c>
      <c r="AJ105" s="72">
        <v>0</v>
      </c>
      <c r="AK105" s="72">
        <v>0</v>
      </c>
      <c r="AL105" s="72">
        <v>5299.14</v>
      </c>
      <c r="AM105" s="72">
        <v>0</v>
      </c>
      <c r="AN105" s="72">
        <v>0</v>
      </c>
      <c r="AO105" s="72">
        <v>0</v>
      </c>
      <c r="AP105" s="70" t="s">
        <v>101</v>
      </c>
      <c r="AQ105" s="70">
        <v>16.100000000000001</v>
      </c>
      <c r="AR105" s="70">
        <v>3.12</v>
      </c>
      <c r="AS105" s="70">
        <v>-0.31977307796478271</v>
      </c>
      <c r="AT105" s="70">
        <v>45</v>
      </c>
      <c r="AU105" s="70">
        <v>49.6</v>
      </c>
      <c r="AV105" s="70">
        <v>53.73110910730388</v>
      </c>
      <c r="AW105" s="70">
        <v>25.7</v>
      </c>
      <c r="AX105" s="70">
        <v>99.418311029999998</v>
      </c>
      <c r="AY105" s="70">
        <v>47.2</v>
      </c>
      <c r="AZ105" s="70">
        <v>59.9</v>
      </c>
      <c r="BA105" s="72"/>
      <c r="BB105" s="72">
        <v>813542</v>
      </c>
      <c r="BC105" s="72">
        <v>786399.041233</v>
      </c>
      <c r="BD105" s="72">
        <v>15256361</v>
      </c>
      <c r="BE105" s="70">
        <v>7.6928999999999997E-2</v>
      </c>
      <c r="BF105" s="70">
        <v>1.575</v>
      </c>
      <c r="BG105" s="70">
        <v>0.40378633333333336</v>
      </c>
    </row>
    <row r="106" spans="1:59" s="11" customFormat="1" x14ac:dyDescent="0.25">
      <c r="A106" s="15" t="s">
        <v>420</v>
      </c>
      <c r="B106" t="s">
        <v>16</v>
      </c>
      <c r="C106" s="118" t="s">
        <v>549</v>
      </c>
      <c r="D106" s="70">
        <v>1.8571428571428572</v>
      </c>
      <c r="E106" s="72">
        <v>205653</v>
      </c>
      <c r="F106" s="72">
        <v>70378</v>
      </c>
      <c r="G106" s="72">
        <v>2096.0799267289999</v>
      </c>
      <c r="H106" s="70">
        <v>0.17</v>
      </c>
      <c r="I106" s="72">
        <v>50677.2</v>
      </c>
      <c r="J106" s="70">
        <v>8.8235294117647065E-2</v>
      </c>
      <c r="K106" s="72">
        <v>0</v>
      </c>
      <c r="L106" s="72">
        <v>0</v>
      </c>
      <c r="M106" s="70">
        <v>0.66160746695468853</v>
      </c>
      <c r="N106" s="70">
        <v>3.0400447357846676E-2</v>
      </c>
      <c r="O106" s="70">
        <v>0.505</v>
      </c>
      <c r="P106" s="70">
        <v>0.55945348739624023</v>
      </c>
      <c r="Q106" s="70">
        <v>2212.6266950893</v>
      </c>
      <c r="R106" s="72">
        <v>30954328</v>
      </c>
      <c r="S106" s="72">
        <v>736.55</v>
      </c>
      <c r="T106" s="72">
        <v>909.8</v>
      </c>
      <c r="U106" s="70">
        <v>4.438932669235049</v>
      </c>
      <c r="V106" s="171">
        <v>64</v>
      </c>
      <c r="W106" s="171" t="s">
        <v>101</v>
      </c>
      <c r="X106" s="70">
        <v>0.6</v>
      </c>
      <c r="Y106" s="119">
        <v>95.8</v>
      </c>
      <c r="Z106" s="70">
        <v>88.7</v>
      </c>
      <c r="AA106" s="70">
        <v>205</v>
      </c>
      <c r="AB106" s="70">
        <v>0.9</v>
      </c>
      <c r="AC106" s="70">
        <v>0</v>
      </c>
      <c r="AD106" s="70">
        <v>0</v>
      </c>
      <c r="AE106" s="70">
        <v>97</v>
      </c>
      <c r="AF106" s="70">
        <v>26</v>
      </c>
      <c r="AG106" s="70">
        <v>0.51500000000000001</v>
      </c>
      <c r="AH106" s="70">
        <v>0.42</v>
      </c>
      <c r="AI106" s="72">
        <v>1956.7443919516247</v>
      </c>
      <c r="AJ106" s="72">
        <v>0</v>
      </c>
      <c r="AK106" s="72">
        <v>0</v>
      </c>
      <c r="AL106" s="72">
        <v>18611.09</v>
      </c>
      <c r="AM106" s="72">
        <v>0</v>
      </c>
      <c r="AN106" s="72">
        <v>0</v>
      </c>
      <c r="AO106" s="72">
        <v>0</v>
      </c>
      <c r="AP106" s="70" t="s">
        <v>101</v>
      </c>
      <c r="AQ106" s="70">
        <v>24.2</v>
      </c>
      <c r="AR106" s="70">
        <v>3.12</v>
      </c>
      <c r="AS106" s="70">
        <v>-0.31977307796478271</v>
      </c>
      <c r="AT106" s="70">
        <v>45</v>
      </c>
      <c r="AU106" s="70">
        <v>17.600000000000001</v>
      </c>
      <c r="AV106" s="70">
        <v>21.337847222222219</v>
      </c>
      <c r="AW106" s="70">
        <v>25.7</v>
      </c>
      <c r="AX106" s="70">
        <v>99.418311029999998</v>
      </c>
      <c r="AY106" s="70">
        <v>22.1</v>
      </c>
      <c r="AZ106" s="70">
        <v>94.2</v>
      </c>
      <c r="BA106" s="72"/>
      <c r="BB106" s="72">
        <v>655121</v>
      </c>
      <c r="BC106" s="72">
        <v>639026.40024800005</v>
      </c>
      <c r="BD106" s="72">
        <v>15256361</v>
      </c>
      <c r="BE106" s="70">
        <v>7.6928999999999997E-2</v>
      </c>
      <c r="BF106" s="70">
        <v>1.575</v>
      </c>
      <c r="BG106" s="70">
        <v>0.40378633333333336</v>
      </c>
    </row>
    <row r="107" spans="1:59" s="11" customFormat="1" x14ac:dyDescent="0.25">
      <c r="A107" s="15" t="s">
        <v>423</v>
      </c>
      <c r="B107" t="s">
        <v>16</v>
      </c>
      <c r="C107" s="118" t="s">
        <v>552</v>
      </c>
      <c r="D107" s="70">
        <v>1.875</v>
      </c>
      <c r="E107" s="72">
        <v>106183</v>
      </c>
      <c r="F107" s="72">
        <v>475234</v>
      </c>
      <c r="G107" s="72">
        <v>4468.741894979501</v>
      </c>
      <c r="H107" s="70">
        <v>0.11</v>
      </c>
      <c r="I107" s="72">
        <v>50677.2</v>
      </c>
      <c r="J107" s="70">
        <v>8.8235294117647065E-2</v>
      </c>
      <c r="K107" s="72">
        <v>0</v>
      </c>
      <c r="L107" s="72">
        <v>0</v>
      </c>
      <c r="M107" s="70">
        <v>0.66160746695468853</v>
      </c>
      <c r="N107" s="70">
        <v>3.0400447357846676E-2</v>
      </c>
      <c r="O107" s="70">
        <v>0.505</v>
      </c>
      <c r="P107" s="70">
        <v>0.3263339102268219</v>
      </c>
      <c r="Q107" s="70">
        <v>2212.6266950893</v>
      </c>
      <c r="R107" s="72">
        <v>30954328</v>
      </c>
      <c r="S107" s="72">
        <v>736.55</v>
      </c>
      <c r="T107" s="72">
        <v>909.8</v>
      </c>
      <c r="U107" s="70">
        <v>4.438932669235049</v>
      </c>
      <c r="V107" s="171">
        <v>60</v>
      </c>
      <c r="W107" s="171" t="s">
        <v>101</v>
      </c>
      <c r="X107" s="70">
        <v>0.6</v>
      </c>
      <c r="Y107" s="119">
        <v>95.9</v>
      </c>
      <c r="Z107" s="70">
        <v>89.3</v>
      </c>
      <c r="AA107" s="70">
        <v>205</v>
      </c>
      <c r="AB107" s="70">
        <v>0.4</v>
      </c>
      <c r="AC107" s="70">
        <v>0</v>
      </c>
      <c r="AD107" s="70">
        <v>0</v>
      </c>
      <c r="AE107" s="70">
        <v>97</v>
      </c>
      <c r="AF107" s="70">
        <v>26</v>
      </c>
      <c r="AG107" s="70">
        <v>0.51500000000000001</v>
      </c>
      <c r="AH107" s="70">
        <v>0.44</v>
      </c>
      <c r="AI107" s="72">
        <v>3245.098751310567</v>
      </c>
      <c r="AJ107" s="72">
        <v>0</v>
      </c>
      <c r="AK107" s="72">
        <v>0</v>
      </c>
      <c r="AL107" s="72">
        <v>31555.839999999997</v>
      </c>
      <c r="AM107" s="72">
        <v>0</v>
      </c>
      <c r="AN107" s="72">
        <v>0</v>
      </c>
      <c r="AO107" s="72">
        <v>0</v>
      </c>
      <c r="AP107" s="70" t="s">
        <v>101</v>
      </c>
      <c r="AQ107" s="70">
        <v>18.600000000000001</v>
      </c>
      <c r="AR107" s="70">
        <v>3.12</v>
      </c>
      <c r="AS107" s="70">
        <v>-0.31977307796478271</v>
      </c>
      <c r="AT107" s="70">
        <v>45</v>
      </c>
      <c r="AU107" s="70">
        <v>48.3</v>
      </c>
      <c r="AV107" s="70">
        <v>49.287891156462585</v>
      </c>
      <c r="AW107" s="70">
        <v>25.7</v>
      </c>
      <c r="AX107" s="70">
        <v>99.418311029999998</v>
      </c>
      <c r="AY107" s="70">
        <v>48</v>
      </c>
      <c r="AZ107" s="70">
        <v>86.5</v>
      </c>
      <c r="BA107" s="72"/>
      <c r="BB107" s="72">
        <v>1086464</v>
      </c>
      <c r="BC107" s="72">
        <v>1078720.7593400001</v>
      </c>
      <c r="BD107" s="72">
        <v>15256361</v>
      </c>
      <c r="BE107" s="70">
        <v>7.6928999999999997E-2</v>
      </c>
      <c r="BF107" s="70">
        <v>1.575</v>
      </c>
      <c r="BG107" s="70">
        <v>0.40378633333333336</v>
      </c>
    </row>
    <row r="108" spans="1:59" s="11" customFormat="1" x14ac:dyDescent="0.25">
      <c r="A108" s="15" t="s">
        <v>422</v>
      </c>
      <c r="B108" t="s">
        <v>16</v>
      </c>
      <c r="C108" s="118" t="s">
        <v>551</v>
      </c>
      <c r="D108" s="70">
        <v>2.2857142857142856</v>
      </c>
      <c r="E108" s="72">
        <v>12866</v>
      </c>
      <c r="F108" s="72">
        <v>0</v>
      </c>
      <c r="G108" s="72">
        <v>2128.8231023358003</v>
      </c>
      <c r="H108" s="70">
        <v>0.03</v>
      </c>
      <c r="I108" s="72">
        <v>50677.2</v>
      </c>
      <c r="J108" s="70">
        <v>8.8235294117647065E-2</v>
      </c>
      <c r="K108" s="72">
        <v>0</v>
      </c>
      <c r="L108" s="72">
        <v>0</v>
      </c>
      <c r="M108" s="70">
        <v>0.66160746695468853</v>
      </c>
      <c r="N108" s="70">
        <v>3.0400447357846676E-2</v>
      </c>
      <c r="O108" s="70">
        <v>0.505</v>
      </c>
      <c r="P108" s="70">
        <v>0.41645133495330811</v>
      </c>
      <c r="Q108" s="70">
        <v>2212.6266950893</v>
      </c>
      <c r="R108" s="72">
        <v>30954328</v>
      </c>
      <c r="S108" s="72">
        <v>736.55</v>
      </c>
      <c r="T108" s="72">
        <v>909.8</v>
      </c>
      <c r="U108" s="70">
        <v>4.438932669235049</v>
      </c>
      <c r="V108" s="171">
        <v>74</v>
      </c>
      <c r="W108" s="171" t="s">
        <v>101</v>
      </c>
      <c r="X108" s="70">
        <v>0.6</v>
      </c>
      <c r="Y108" s="119">
        <v>65.45</v>
      </c>
      <c r="Z108" s="70">
        <v>46.5</v>
      </c>
      <c r="AA108" s="70">
        <v>205</v>
      </c>
      <c r="AB108" s="70">
        <v>0.6</v>
      </c>
      <c r="AC108" s="70">
        <v>0</v>
      </c>
      <c r="AD108" s="70">
        <v>0</v>
      </c>
      <c r="AE108" s="70">
        <v>97</v>
      </c>
      <c r="AF108" s="70">
        <v>26</v>
      </c>
      <c r="AG108" s="70">
        <v>0.51500000000000001</v>
      </c>
      <c r="AH108" s="70">
        <v>0.39</v>
      </c>
      <c r="AI108" s="72">
        <v>0</v>
      </c>
      <c r="AJ108" s="72">
        <v>0</v>
      </c>
      <c r="AK108" s="72">
        <v>0</v>
      </c>
      <c r="AL108" s="72">
        <v>9455.3700000000008</v>
      </c>
      <c r="AM108" s="72">
        <v>0</v>
      </c>
      <c r="AN108" s="72">
        <v>0</v>
      </c>
      <c r="AO108" s="72">
        <v>0</v>
      </c>
      <c r="AP108" s="70" t="s">
        <v>101</v>
      </c>
      <c r="AQ108" s="70">
        <v>14.4</v>
      </c>
      <c r="AR108" s="70">
        <v>3.12</v>
      </c>
      <c r="AS108" s="70">
        <v>-0.31977307796478271</v>
      </c>
      <c r="AT108" s="70">
        <v>45</v>
      </c>
      <c r="AU108" s="70">
        <v>29.8</v>
      </c>
      <c r="AV108" s="70">
        <v>36.849295774647892</v>
      </c>
      <c r="AW108" s="70">
        <v>25.7</v>
      </c>
      <c r="AX108" s="70">
        <v>99.418311029999998</v>
      </c>
      <c r="AY108" s="70">
        <v>20.8</v>
      </c>
      <c r="AZ108" s="70">
        <v>80.5</v>
      </c>
      <c r="BA108" s="72"/>
      <c r="BB108" s="72">
        <v>172482</v>
      </c>
      <c r="BC108" s="72">
        <v>178055.319219</v>
      </c>
      <c r="BD108" s="72">
        <v>15256361</v>
      </c>
      <c r="BE108" s="70">
        <v>7.6928999999999997E-2</v>
      </c>
      <c r="BF108" s="70">
        <v>1.575</v>
      </c>
      <c r="BG108" s="70">
        <v>0.40378633333333336</v>
      </c>
    </row>
    <row r="109" spans="1:59" s="11" customFormat="1" x14ac:dyDescent="0.25">
      <c r="A109" s="15" t="s">
        <v>421</v>
      </c>
      <c r="B109" t="s">
        <v>16</v>
      </c>
      <c r="C109" s="118" t="s">
        <v>550</v>
      </c>
      <c r="D109" s="70">
        <v>2.25</v>
      </c>
      <c r="E109" s="72">
        <v>316868</v>
      </c>
      <c r="F109" s="72">
        <v>280054</v>
      </c>
      <c r="G109" s="72">
        <v>4872.2428299124995</v>
      </c>
      <c r="H109" s="70">
        <v>0.03</v>
      </c>
      <c r="I109" s="72">
        <v>50677.2</v>
      </c>
      <c r="J109" s="70">
        <v>8.8235294117647065E-2</v>
      </c>
      <c r="K109" s="72">
        <v>3</v>
      </c>
      <c r="L109" s="72">
        <v>0</v>
      </c>
      <c r="M109" s="70">
        <v>0.66160746695468853</v>
      </c>
      <c r="N109" s="70">
        <v>3.0400447357846676E-2</v>
      </c>
      <c r="O109" s="70">
        <v>0.505</v>
      </c>
      <c r="P109" s="70">
        <v>0.50476473569869995</v>
      </c>
      <c r="Q109" s="70">
        <v>2212.6266950893</v>
      </c>
      <c r="R109" s="72">
        <v>30954328</v>
      </c>
      <c r="S109" s="72">
        <v>736.55</v>
      </c>
      <c r="T109" s="72">
        <v>909.8</v>
      </c>
      <c r="U109" s="70">
        <v>4.438932669235049</v>
      </c>
      <c r="V109" s="171">
        <v>89</v>
      </c>
      <c r="W109" s="171" t="s">
        <v>101</v>
      </c>
      <c r="X109" s="70">
        <v>0.6</v>
      </c>
      <c r="Y109" s="119">
        <v>95.9</v>
      </c>
      <c r="Z109" s="70">
        <v>85.6</v>
      </c>
      <c r="AA109" s="70">
        <v>205</v>
      </c>
      <c r="AB109" s="70">
        <v>1.5</v>
      </c>
      <c r="AC109" s="70">
        <v>0</v>
      </c>
      <c r="AD109" s="70">
        <v>0</v>
      </c>
      <c r="AE109" s="70">
        <v>97</v>
      </c>
      <c r="AF109" s="70">
        <v>26</v>
      </c>
      <c r="AG109" s="70">
        <v>0.51500000000000001</v>
      </c>
      <c r="AH109" s="70">
        <v>0.55000000000000004</v>
      </c>
      <c r="AI109" s="72">
        <v>0</v>
      </c>
      <c r="AJ109" s="72">
        <v>0</v>
      </c>
      <c r="AK109" s="72">
        <v>0</v>
      </c>
      <c r="AL109" s="72">
        <v>39439.64</v>
      </c>
      <c r="AM109" s="72">
        <v>0</v>
      </c>
      <c r="AN109" s="72">
        <v>0</v>
      </c>
      <c r="AO109" s="72">
        <v>0</v>
      </c>
      <c r="AP109" s="70" t="s">
        <v>101</v>
      </c>
      <c r="AQ109" s="70">
        <v>26.1</v>
      </c>
      <c r="AR109" s="70">
        <v>3.12</v>
      </c>
      <c r="AS109" s="70">
        <v>-0.31977307796478271</v>
      </c>
      <c r="AT109" s="70">
        <v>45</v>
      </c>
      <c r="AU109" s="70">
        <v>21.7</v>
      </c>
      <c r="AV109" s="70">
        <v>32.539520958083834</v>
      </c>
      <c r="AW109" s="70">
        <v>25.7</v>
      </c>
      <c r="AX109" s="70">
        <v>99.418311029999998</v>
      </c>
      <c r="AY109" s="70">
        <v>15.9</v>
      </c>
      <c r="AZ109" s="70">
        <v>22.9</v>
      </c>
      <c r="BA109" s="72"/>
      <c r="BB109" s="72">
        <v>748451</v>
      </c>
      <c r="BC109" s="72">
        <v>745856.75311000005</v>
      </c>
      <c r="BD109" s="72">
        <v>15256361</v>
      </c>
      <c r="BE109" s="70">
        <v>7.6928999999999997E-2</v>
      </c>
      <c r="BF109" s="70">
        <v>1.575</v>
      </c>
      <c r="BG109" s="70">
        <v>0.40378633333333336</v>
      </c>
    </row>
    <row r="110" spans="1:59" s="11" customFormat="1" x14ac:dyDescent="0.25">
      <c r="A110" s="15" t="s">
        <v>424</v>
      </c>
      <c r="B110" t="s">
        <v>16</v>
      </c>
      <c r="C110" s="118" t="s">
        <v>553</v>
      </c>
      <c r="D110" s="70">
        <v>2.25</v>
      </c>
      <c r="E110" s="72">
        <v>430808</v>
      </c>
      <c r="F110" s="72">
        <v>185868</v>
      </c>
      <c r="G110" s="72">
        <v>527.12624227959998</v>
      </c>
      <c r="H110" s="70">
        <v>0.14000000000000001</v>
      </c>
      <c r="I110" s="72">
        <v>50677.2</v>
      </c>
      <c r="J110" s="70">
        <v>8.8235294117647065E-2</v>
      </c>
      <c r="K110" s="72">
        <v>0</v>
      </c>
      <c r="L110" s="72">
        <v>0</v>
      </c>
      <c r="M110" s="70">
        <v>0.66160746695468853</v>
      </c>
      <c r="N110" s="70">
        <v>3.0400447357846676E-2</v>
      </c>
      <c r="O110" s="70">
        <v>0.505</v>
      </c>
      <c r="P110" s="70">
        <v>0.38530802726745605</v>
      </c>
      <c r="Q110" s="70">
        <v>2212.6266950893</v>
      </c>
      <c r="R110" s="72">
        <v>30954328</v>
      </c>
      <c r="S110" s="72">
        <v>736.55</v>
      </c>
      <c r="T110" s="72">
        <v>909.8</v>
      </c>
      <c r="U110" s="70">
        <v>4.438932669235049</v>
      </c>
      <c r="V110" s="171">
        <v>64</v>
      </c>
      <c r="W110" s="171">
        <v>0.16899999999999998</v>
      </c>
      <c r="X110" s="70">
        <v>0.6</v>
      </c>
      <c r="Y110" s="119">
        <v>92</v>
      </c>
      <c r="Z110" s="70">
        <v>81.5</v>
      </c>
      <c r="AA110" s="70">
        <v>205</v>
      </c>
      <c r="AB110" s="70">
        <v>0.4</v>
      </c>
      <c r="AC110" s="70">
        <v>0</v>
      </c>
      <c r="AD110" s="70">
        <v>0</v>
      </c>
      <c r="AE110" s="70">
        <v>97</v>
      </c>
      <c r="AF110" s="70">
        <v>26</v>
      </c>
      <c r="AG110" s="70">
        <v>0.51500000000000001</v>
      </c>
      <c r="AH110" s="70">
        <v>0.33</v>
      </c>
      <c r="AI110" s="72">
        <v>0</v>
      </c>
      <c r="AJ110" s="72">
        <v>0</v>
      </c>
      <c r="AK110" s="72">
        <v>0</v>
      </c>
      <c r="AL110" s="72">
        <v>31402.610000000004</v>
      </c>
      <c r="AM110" s="72">
        <v>0</v>
      </c>
      <c r="AN110" s="72">
        <v>0</v>
      </c>
      <c r="AO110" s="72">
        <v>0</v>
      </c>
      <c r="AP110" s="70">
        <v>9.4</v>
      </c>
      <c r="AQ110" s="70">
        <v>31.3</v>
      </c>
      <c r="AR110" s="70">
        <v>3.12</v>
      </c>
      <c r="AS110" s="70">
        <v>-0.31977307796478271</v>
      </c>
      <c r="AT110" s="70">
        <v>45</v>
      </c>
      <c r="AU110" s="70">
        <v>42</v>
      </c>
      <c r="AV110" s="70">
        <v>36.511279826464211</v>
      </c>
      <c r="AW110" s="70">
        <v>25.7</v>
      </c>
      <c r="AX110" s="70">
        <v>99.418311029999998</v>
      </c>
      <c r="AY110" s="70">
        <v>60.1</v>
      </c>
      <c r="AZ110" s="70">
        <v>97.7</v>
      </c>
      <c r="BA110" s="72"/>
      <c r="BB110" s="72">
        <v>976885</v>
      </c>
      <c r="BC110" s="72">
        <v>960654.600706</v>
      </c>
      <c r="BD110" s="72">
        <v>15256361</v>
      </c>
      <c r="BE110" s="70">
        <v>7.6928999999999997E-2</v>
      </c>
      <c r="BF110" s="70">
        <v>1.575</v>
      </c>
      <c r="BG110" s="70">
        <v>0.40378633333333336</v>
      </c>
    </row>
    <row r="111" spans="1:59" s="11" customFormat="1" x14ac:dyDescent="0.25">
      <c r="A111" s="15" t="s">
        <v>425</v>
      </c>
      <c r="B111" t="s">
        <v>16</v>
      </c>
      <c r="C111" s="118" t="s">
        <v>554</v>
      </c>
      <c r="D111" s="70">
        <v>2.875</v>
      </c>
      <c r="E111" s="72">
        <v>372412</v>
      </c>
      <c r="F111" s="72">
        <v>128554</v>
      </c>
      <c r="G111" s="72">
        <v>5239.9145755765003</v>
      </c>
      <c r="H111" s="70">
        <v>0.14000000000000001</v>
      </c>
      <c r="I111" s="72">
        <v>50677.2</v>
      </c>
      <c r="J111" s="70">
        <v>8.8235294117647065E-2</v>
      </c>
      <c r="K111" s="72">
        <v>0</v>
      </c>
      <c r="L111" s="72">
        <v>0</v>
      </c>
      <c r="M111" s="70">
        <v>0.66160746695468853</v>
      </c>
      <c r="N111" s="70">
        <v>3.0400447357846676E-2</v>
      </c>
      <c r="O111" s="70">
        <v>0.505</v>
      </c>
      <c r="P111" s="70">
        <v>0.41986489295959473</v>
      </c>
      <c r="Q111" s="70">
        <v>2212.6266950893</v>
      </c>
      <c r="R111" s="72">
        <v>30954328</v>
      </c>
      <c r="S111" s="72">
        <v>736.55</v>
      </c>
      <c r="T111" s="72">
        <v>909.8</v>
      </c>
      <c r="U111" s="70">
        <v>4.438932669235049</v>
      </c>
      <c r="V111" s="171">
        <v>71</v>
      </c>
      <c r="W111" s="171">
        <v>0.185</v>
      </c>
      <c r="X111" s="70">
        <v>0.6</v>
      </c>
      <c r="Y111" s="119">
        <v>91.199999999999989</v>
      </c>
      <c r="Z111" s="70">
        <v>79.400000000000006</v>
      </c>
      <c r="AA111" s="70">
        <v>205</v>
      </c>
      <c r="AB111" s="70">
        <v>0.5</v>
      </c>
      <c r="AC111" s="70">
        <v>0</v>
      </c>
      <c r="AD111" s="70">
        <v>1</v>
      </c>
      <c r="AE111" s="70">
        <v>97</v>
      </c>
      <c r="AF111" s="70">
        <v>26</v>
      </c>
      <c r="AG111" s="70">
        <v>0.51500000000000001</v>
      </c>
      <c r="AH111" s="70">
        <v>0.31</v>
      </c>
      <c r="AI111" s="72">
        <v>0</v>
      </c>
      <c r="AJ111" s="72">
        <v>0</v>
      </c>
      <c r="AK111" s="72">
        <v>0</v>
      </c>
      <c r="AL111" s="72">
        <v>52157.509999999995</v>
      </c>
      <c r="AM111" s="72">
        <v>0</v>
      </c>
      <c r="AN111" s="72">
        <v>0</v>
      </c>
      <c r="AO111" s="72">
        <v>0</v>
      </c>
      <c r="AP111" s="70">
        <v>10.5</v>
      </c>
      <c r="AQ111" s="70">
        <v>28.4</v>
      </c>
      <c r="AR111" s="70">
        <v>3.12</v>
      </c>
      <c r="AS111" s="70">
        <v>-0.31977307796478271</v>
      </c>
      <c r="AT111" s="70">
        <v>45</v>
      </c>
      <c r="AU111" s="70">
        <v>43.9</v>
      </c>
      <c r="AV111" s="70">
        <v>34.509594095940962</v>
      </c>
      <c r="AW111" s="70">
        <v>25.7</v>
      </c>
      <c r="AX111" s="70">
        <v>99.418311029999998</v>
      </c>
      <c r="AY111" s="70">
        <v>32.9</v>
      </c>
      <c r="AZ111" s="70">
        <v>84.3</v>
      </c>
      <c r="BA111" s="72"/>
      <c r="BB111" s="72">
        <v>654981</v>
      </c>
      <c r="BC111" s="72">
        <v>629109.83333499997</v>
      </c>
      <c r="BD111" s="72">
        <v>15256361</v>
      </c>
      <c r="BE111" s="70">
        <v>7.6928999999999997E-2</v>
      </c>
      <c r="BF111" s="70">
        <v>1.575</v>
      </c>
      <c r="BG111" s="70">
        <v>0.40378633333333336</v>
      </c>
    </row>
    <row r="112" spans="1:59" s="11" customFormat="1" x14ac:dyDescent="0.25">
      <c r="A112" s="15" t="s">
        <v>427</v>
      </c>
      <c r="B112" t="s">
        <v>16</v>
      </c>
      <c r="C112" s="118" t="s">
        <v>556</v>
      </c>
      <c r="D112" s="70">
        <v>2.125</v>
      </c>
      <c r="E112" s="72">
        <v>33524</v>
      </c>
      <c r="F112" s="72">
        <v>423411</v>
      </c>
      <c r="G112" s="72">
        <v>20873.005179046002</v>
      </c>
      <c r="H112" s="70">
        <v>0.28999999999999998</v>
      </c>
      <c r="I112" s="72">
        <v>50677.2</v>
      </c>
      <c r="J112" s="70">
        <v>8.8235294117647065E-2</v>
      </c>
      <c r="K112" s="72">
        <v>0</v>
      </c>
      <c r="L112" s="72">
        <v>0</v>
      </c>
      <c r="M112" s="70">
        <v>0.66160746695468853</v>
      </c>
      <c r="N112" s="70">
        <v>3.0400447357846676E-2</v>
      </c>
      <c r="O112" s="70">
        <v>0.505</v>
      </c>
      <c r="P112" s="70">
        <v>0.28591200709342957</v>
      </c>
      <c r="Q112" s="70">
        <v>2212.6266950893</v>
      </c>
      <c r="R112" s="72">
        <v>30954328</v>
      </c>
      <c r="S112" s="72">
        <v>736.55</v>
      </c>
      <c r="T112" s="72">
        <v>909.8</v>
      </c>
      <c r="U112" s="70">
        <v>4.438932669235049</v>
      </c>
      <c r="V112" s="171">
        <v>51</v>
      </c>
      <c r="W112" s="171">
        <v>0.13900000000000001</v>
      </c>
      <c r="X112" s="70">
        <v>0.6</v>
      </c>
      <c r="Y112" s="119">
        <v>98.15</v>
      </c>
      <c r="Z112" s="70">
        <v>94.7</v>
      </c>
      <c r="AA112" s="70">
        <v>205</v>
      </c>
      <c r="AB112" s="70">
        <v>0.4</v>
      </c>
      <c r="AC112" s="70">
        <v>0</v>
      </c>
      <c r="AD112" s="70">
        <v>1</v>
      </c>
      <c r="AE112" s="70">
        <v>97</v>
      </c>
      <c r="AF112" s="70">
        <v>26</v>
      </c>
      <c r="AG112" s="70">
        <v>0.51500000000000001</v>
      </c>
      <c r="AH112" s="70">
        <v>0.32</v>
      </c>
      <c r="AI112" s="72">
        <v>3014.2336118454778</v>
      </c>
      <c r="AJ112" s="72">
        <v>0</v>
      </c>
      <c r="AK112" s="72">
        <v>0</v>
      </c>
      <c r="AL112" s="72">
        <v>21129.050000000003</v>
      </c>
      <c r="AM112" s="72">
        <v>0</v>
      </c>
      <c r="AN112" s="72">
        <v>0</v>
      </c>
      <c r="AO112" s="72">
        <v>0</v>
      </c>
      <c r="AP112" s="70">
        <v>8</v>
      </c>
      <c r="AQ112" s="70">
        <v>20.9</v>
      </c>
      <c r="AR112" s="70">
        <v>3.12</v>
      </c>
      <c r="AS112" s="70">
        <v>-0.31977307796478271</v>
      </c>
      <c r="AT112" s="70">
        <v>45</v>
      </c>
      <c r="AU112" s="70">
        <v>55.7</v>
      </c>
      <c r="AV112" s="70">
        <v>50.678195488721812</v>
      </c>
      <c r="AW112" s="70">
        <v>25.7</v>
      </c>
      <c r="AX112" s="70">
        <v>99.418311029999998</v>
      </c>
      <c r="AY112" s="70">
        <v>53.1</v>
      </c>
      <c r="AZ112" s="70">
        <v>87</v>
      </c>
      <c r="BA112" s="72"/>
      <c r="BB112" s="72">
        <v>1009170</v>
      </c>
      <c r="BC112" s="72">
        <v>1009121.45623</v>
      </c>
      <c r="BD112" s="72">
        <v>15256361</v>
      </c>
      <c r="BE112" s="70">
        <v>7.6928999999999997E-2</v>
      </c>
      <c r="BF112" s="70">
        <v>1.575</v>
      </c>
      <c r="BG112" s="70">
        <v>0.40378633333333336</v>
      </c>
    </row>
    <row r="113" spans="1:59" s="11" customFormat="1" x14ac:dyDescent="0.25">
      <c r="A113" s="15" t="s">
        <v>426</v>
      </c>
      <c r="B113" t="s">
        <v>16</v>
      </c>
      <c r="C113" s="118" t="s">
        <v>555</v>
      </c>
      <c r="D113" s="70">
        <v>2.1428571428571428</v>
      </c>
      <c r="E113" s="72">
        <v>244045</v>
      </c>
      <c r="F113" s="72">
        <v>96886</v>
      </c>
      <c r="G113" s="72">
        <v>1590.974545262</v>
      </c>
      <c r="H113" s="70">
        <v>0</v>
      </c>
      <c r="I113" s="72">
        <v>50677.2</v>
      </c>
      <c r="J113" s="70">
        <v>8.8235294117647065E-2</v>
      </c>
      <c r="K113" s="72">
        <v>3</v>
      </c>
      <c r="L113" s="72">
        <v>1</v>
      </c>
      <c r="M113" s="70">
        <v>0.66160746695468853</v>
      </c>
      <c r="N113" s="70">
        <v>3.0400447357846676E-2</v>
      </c>
      <c r="O113" s="70">
        <v>0.505</v>
      </c>
      <c r="P113" s="70">
        <v>0.43571415543556213</v>
      </c>
      <c r="Q113" s="70">
        <v>2212.6266950893</v>
      </c>
      <c r="R113" s="72">
        <v>30954328</v>
      </c>
      <c r="S113" s="72">
        <v>736.55</v>
      </c>
      <c r="T113" s="72">
        <v>909.8</v>
      </c>
      <c r="U113" s="70">
        <v>4.438932669235049</v>
      </c>
      <c r="V113" s="171">
        <v>78</v>
      </c>
      <c r="W113" s="171" t="s">
        <v>101</v>
      </c>
      <c r="X113" s="70">
        <v>0.6</v>
      </c>
      <c r="Y113" s="119">
        <v>93.6</v>
      </c>
      <c r="Z113" s="70">
        <v>89.9</v>
      </c>
      <c r="AA113" s="70">
        <v>205</v>
      </c>
      <c r="AB113" s="70">
        <v>0.5</v>
      </c>
      <c r="AC113" s="70">
        <v>0</v>
      </c>
      <c r="AD113" s="70">
        <v>0</v>
      </c>
      <c r="AE113" s="70">
        <v>97</v>
      </c>
      <c r="AF113" s="70">
        <v>26</v>
      </c>
      <c r="AG113" s="70">
        <v>0.51500000000000001</v>
      </c>
      <c r="AH113" s="70">
        <v>0.39</v>
      </c>
      <c r="AI113" s="72">
        <v>0</v>
      </c>
      <c r="AJ113" s="72">
        <v>0</v>
      </c>
      <c r="AK113" s="72">
        <v>0</v>
      </c>
      <c r="AL113" s="72">
        <v>14813.09</v>
      </c>
      <c r="AM113" s="72">
        <v>0</v>
      </c>
      <c r="AN113" s="72">
        <v>0</v>
      </c>
      <c r="AO113" s="72">
        <v>0</v>
      </c>
      <c r="AP113" s="70" t="s">
        <v>101</v>
      </c>
      <c r="AQ113" s="70">
        <v>21.3</v>
      </c>
      <c r="AR113" s="70">
        <v>3.12</v>
      </c>
      <c r="AS113" s="70">
        <v>-0.31977307796478271</v>
      </c>
      <c r="AT113" s="70">
        <v>45</v>
      </c>
      <c r="AU113" s="70">
        <v>29.6</v>
      </c>
      <c r="AV113" s="70">
        <v>44.390103397341207</v>
      </c>
      <c r="AW113" s="70">
        <v>25.7</v>
      </c>
      <c r="AX113" s="70">
        <v>99.418311029999998</v>
      </c>
      <c r="AY113" s="70">
        <v>56.7</v>
      </c>
      <c r="AZ113" s="70">
        <v>22.5</v>
      </c>
      <c r="BA113" s="72"/>
      <c r="BB113" s="72">
        <v>517016</v>
      </c>
      <c r="BC113" s="72">
        <v>508465.23020300001</v>
      </c>
      <c r="BD113" s="72">
        <v>15256361</v>
      </c>
      <c r="BE113" s="70">
        <v>7.6928999999999997E-2</v>
      </c>
      <c r="BF113" s="70">
        <v>1.575</v>
      </c>
      <c r="BG113" s="70">
        <v>0.40378633333333336</v>
      </c>
    </row>
    <row r="114" spans="1:59" s="11" customFormat="1" x14ac:dyDescent="0.25">
      <c r="A114" s="15" t="s">
        <v>428</v>
      </c>
      <c r="B114" t="s">
        <v>16</v>
      </c>
      <c r="C114" s="118" t="s">
        <v>557</v>
      </c>
      <c r="D114" s="70">
        <v>2.625</v>
      </c>
      <c r="E114" s="72">
        <v>227276</v>
      </c>
      <c r="F114" s="72">
        <v>6741</v>
      </c>
      <c r="G114" s="72">
        <v>2822.0636011101501</v>
      </c>
      <c r="H114" s="70">
        <v>0.09</v>
      </c>
      <c r="I114" s="72">
        <v>50677.2</v>
      </c>
      <c r="J114" s="70">
        <v>8.8235294117647065E-2</v>
      </c>
      <c r="K114" s="72">
        <v>0</v>
      </c>
      <c r="L114" s="72">
        <v>2</v>
      </c>
      <c r="M114" s="70">
        <v>0.66160746695468853</v>
      </c>
      <c r="N114" s="70">
        <v>3.0400447357846676E-2</v>
      </c>
      <c r="O114" s="70">
        <v>0.505</v>
      </c>
      <c r="P114" s="70">
        <v>0.51168340444564819</v>
      </c>
      <c r="Q114" s="70">
        <v>2212.6266950893</v>
      </c>
      <c r="R114" s="72">
        <v>30954328</v>
      </c>
      <c r="S114" s="72">
        <v>736.55</v>
      </c>
      <c r="T114" s="72">
        <v>909.8</v>
      </c>
      <c r="U114" s="70">
        <v>4.438932669235049</v>
      </c>
      <c r="V114" s="171">
        <v>80</v>
      </c>
      <c r="W114" s="171">
        <v>0.14499999999999999</v>
      </c>
      <c r="X114" s="70">
        <v>0.6</v>
      </c>
      <c r="Y114" s="119">
        <v>78</v>
      </c>
      <c r="Z114" s="70">
        <v>65.3</v>
      </c>
      <c r="AA114" s="70">
        <v>205</v>
      </c>
      <c r="AB114" s="70">
        <v>0.8</v>
      </c>
      <c r="AC114" s="70">
        <v>0</v>
      </c>
      <c r="AD114" s="70">
        <v>0</v>
      </c>
      <c r="AE114" s="70">
        <v>97</v>
      </c>
      <c r="AF114" s="70">
        <v>26</v>
      </c>
      <c r="AG114" s="70">
        <v>0.51500000000000001</v>
      </c>
      <c r="AH114" s="70">
        <v>0.48</v>
      </c>
      <c r="AI114" s="72">
        <v>0</v>
      </c>
      <c r="AJ114" s="72">
        <v>0</v>
      </c>
      <c r="AK114" s="72">
        <v>0</v>
      </c>
      <c r="AL114" s="72">
        <v>53411.22</v>
      </c>
      <c r="AM114" s="72">
        <v>0</v>
      </c>
      <c r="AN114" s="72">
        <v>0</v>
      </c>
      <c r="AO114" s="72">
        <v>0</v>
      </c>
      <c r="AP114" s="70">
        <v>6.8</v>
      </c>
      <c r="AQ114" s="70">
        <v>20.399999999999999</v>
      </c>
      <c r="AR114" s="70">
        <v>3.12</v>
      </c>
      <c r="AS114" s="70">
        <v>-0.31977307796478271</v>
      </c>
      <c r="AT114" s="70">
        <v>45</v>
      </c>
      <c r="AU114" s="70">
        <v>34.4</v>
      </c>
      <c r="AV114" s="70">
        <v>29.027758007117434</v>
      </c>
      <c r="AW114" s="70">
        <v>25.7</v>
      </c>
      <c r="AX114" s="70">
        <v>99.418311029999998</v>
      </c>
      <c r="AY114" s="70">
        <v>17.5</v>
      </c>
      <c r="AZ114" s="70">
        <v>54.5</v>
      </c>
      <c r="BA114" s="72"/>
      <c r="BB114" s="72">
        <v>783777</v>
      </c>
      <c r="BC114" s="72">
        <v>763128.15514100005</v>
      </c>
      <c r="BD114" s="72">
        <v>15256361</v>
      </c>
      <c r="BE114" s="70">
        <v>7.6928999999999997E-2</v>
      </c>
      <c r="BF114" s="70">
        <v>1.575</v>
      </c>
      <c r="BG114" s="70">
        <v>0.40378633333333336</v>
      </c>
    </row>
    <row r="115" spans="1:59" s="11" customFormat="1" x14ac:dyDescent="0.25">
      <c r="A115" s="15" t="s">
        <v>429</v>
      </c>
      <c r="B115" t="s">
        <v>16</v>
      </c>
      <c r="C115" s="118" t="s">
        <v>558</v>
      </c>
      <c r="D115" s="70">
        <v>1.75</v>
      </c>
      <c r="E115" s="72">
        <v>470612</v>
      </c>
      <c r="F115" s="72">
        <v>438386</v>
      </c>
      <c r="G115" s="72">
        <v>24.428799528169002</v>
      </c>
      <c r="H115" s="70">
        <v>0.17</v>
      </c>
      <c r="I115" s="72">
        <v>50677.2</v>
      </c>
      <c r="J115" s="70">
        <v>8.8235294117647065E-2</v>
      </c>
      <c r="K115" s="72">
        <v>0</v>
      </c>
      <c r="L115" s="72">
        <v>0</v>
      </c>
      <c r="M115" s="70">
        <v>0.66160746695468853</v>
      </c>
      <c r="N115" s="70">
        <v>3.0400447357846676E-2</v>
      </c>
      <c r="O115" s="70">
        <v>0.505</v>
      </c>
      <c r="P115" s="70">
        <v>0.22587792575359344</v>
      </c>
      <c r="Q115" s="70">
        <v>2212.6266950893</v>
      </c>
      <c r="R115" s="72">
        <v>30954328</v>
      </c>
      <c r="S115" s="72">
        <v>736.55</v>
      </c>
      <c r="T115" s="72">
        <v>909.8</v>
      </c>
      <c r="U115" s="70">
        <v>4.438932669235049</v>
      </c>
      <c r="V115" s="171">
        <v>55</v>
      </c>
      <c r="W115" s="171" t="s">
        <v>101</v>
      </c>
      <c r="X115" s="70">
        <v>0.6</v>
      </c>
      <c r="Y115" s="119">
        <v>99.4</v>
      </c>
      <c r="Z115" s="70">
        <v>91.6</v>
      </c>
      <c r="AA115" s="70">
        <v>205</v>
      </c>
      <c r="AB115" s="70">
        <v>0.1</v>
      </c>
      <c r="AC115" s="70">
        <v>0</v>
      </c>
      <c r="AD115" s="70">
        <v>0</v>
      </c>
      <c r="AE115" s="70">
        <v>97</v>
      </c>
      <c r="AF115" s="70">
        <v>26</v>
      </c>
      <c r="AG115" s="70">
        <v>0.51500000000000001</v>
      </c>
      <c r="AH115" s="70">
        <v>0.31</v>
      </c>
      <c r="AI115" s="72">
        <v>0</v>
      </c>
      <c r="AJ115" s="72">
        <v>0</v>
      </c>
      <c r="AK115" s="72">
        <v>0</v>
      </c>
      <c r="AL115" s="72">
        <v>13196.099999999999</v>
      </c>
      <c r="AM115" s="72">
        <v>0</v>
      </c>
      <c r="AN115" s="72">
        <v>0</v>
      </c>
      <c r="AO115" s="72">
        <v>0</v>
      </c>
      <c r="AP115" s="70" t="s">
        <v>101</v>
      </c>
      <c r="AQ115" s="70">
        <v>24.1</v>
      </c>
      <c r="AR115" s="70">
        <v>3.12</v>
      </c>
      <c r="AS115" s="70">
        <v>-0.31977307796478271</v>
      </c>
      <c r="AT115" s="70">
        <v>45</v>
      </c>
      <c r="AU115" s="70">
        <v>67.900000000000006</v>
      </c>
      <c r="AV115" s="70">
        <v>52.482959641255604</v>
      </c>
      <c r="AW115" s="70">
        <v>25.7</v>
      </c>
      <c r="AX115" s="70">
        <v>99.418311029999998</v>
      </c>
      <c r="AY115" s="70">
        <v>65.599999999999994</v>
      </c>
      <c r="AZ115" s="70">
        <v>92.3</v>
      </c>
      <c r="BA115" s="72"/>
      <c r="BB115" s="72">
        <v>1995037</v>
      </c>
      <c r="BC115" s="72">
        <v>2005770.66163</v>
      </c>
      <c r="BD115" s="72">
        <v>15256361</v>
      </c>
      <c r="BE115" s="70">
        <v>7.6928999999999997E-2</v>
      </c>
      <c r="BF115" s="70">
        <v>1.575</v>
      </c>
      <c r="BG115" s="70">
        <v>0.40378633333333336</v>
      </c>
    </row>
    <row r="116" spans="1:59" s="11" customFormat="1" x14ac:dyDescent="0.25">
      <c r="A116" s="15" t="s">
        <v>430</v>
      </c>
      <c r="B116" t="s">
        <v>16</v>
      </c>
      <c r="C116" s="118" t="s">
        <v>559</v>
      </c>
      <c r="D116" s="70">
        <v>2</v>
      </c>
      <c r="E116" s="72">
        <v>128546</v>
      </c>
      <c r="F116" s="72">
        <v>90001</v>
      </c>
      <c r="G116" s="72">
        <v>534.09380884339998</v>
      </c>
      <c r="H116" s="70">
        <v>0.06</v>
      </c>
      <c r="I116" s="72">
        <v>50677.2</v>
      </c>
      <c r="J116" s="70">
        <v>8.8235294117647065E-2</v>
      </c>
      <c r="K116" s="72">
        <v>0</v>
      </c>
      <c r="L116" s="72">
        <v>2</v>
      </c>
      <c r="M116" s="70">
        <v>0.66160746695468853</v>
      </c>
      <c r="N116" s="70">
        <v>3.0400447357846676E-2</v>
      </c>
      <c r="O116" s="70">
        <v>0.505</v>
      </c>
      <c r="P116" s="70">
        <v>0.18903450667858124</v>
      </c>
      <c r="Q116" s="70">
        <v>2212.6266950893</v>
      </c>
      <c r="R116" s="72">
        <v>30954328</v>
      </c>
      <c r="S116" s="72">
        <v>736.55</v>
      </c>
      <c r="T116" s="72">
        <v>909.8</v>
      </c>
      <c r="U116" s="70">
        <v>4.438932669235049</v>
      </c>
      <c r="V116" s="171">
        <v>55</v>
      </c>
      <c r="W116" s="171" t="s">
        <v>101</v>
      </c>
      <c r="X116" s="70">
        <v>0.6</v>
      </c>
      <c r="Y116" s="119">
        <v>96.35</v>
      </c>
      <c r="Z116" s="70">
        <v>93.6</v>
      </c>
      <c r="AA116" s="70">
        <v>205</v>
      </c>
      <c r="AB116" s="70">
        <v>1.5</v>
      </c>
      <c r="AC116" s="70">
        <v>0</v>
      </c>
      <c r="AD116" s="70">
        <v>1</v>
      </c>
      <c r="AE116" s="70">
        <v>97</v>
      </c>
      <c r="AF116" s="70">
        <v>26</v>
      </c>
      <c r="AG116" s="70">
        <v>0.51500000000000001</v>
      </c>
      <c r="AH116" s="70">
        <v>0.35</v>
      </c>
      <c r="AI116" s="72">
        <v>0</v>
      </c>
      <c r="AJ116" s="72">
        <v>0</v>
      </c>
      <c r="AK116" s="72">
        <v>0</v>
      </c>
      <c r="AL116" s="72">
        <v>9615.43</v>
      </c>
      <c r="AM116" s="72">
        <v>0</v>
      </c>
      <c r="AN116" s="72">
        <v>0</v>
      </c>
      <c r="AO116" s="72">
        <v>0</v>
      </c>
      <c r="AP116" s="70" t="s">
        <v>101</v>
      </c>
      <c r="AQ116" s="70">
        <v>11.4</v>
      </c>
      <c r="AR116" s="70">
        <v>3.12</v>
      </c>
      <c r="AS116" s="70">
        <v>-0.31977307796478271</v>
      </c>
      <c r="AT116" s="70">
        <v>45</v>
      </c>
      <c r="AU116" s="70">
        <v>65.400000000000006</v>
      </c>
      <c r="AV116" s="70">
        <v>75.663027027027027</v>
      </c>
      <c r="AW116" s="70">
        <v>25.7</v>
      </c>
      <c r="AX116" s="70">
        <v>99.418311029999998</v>
      </c>
      <c r="AY116" s="70">
        <v>61.8</v>
      </c>
      <c r="AZ116" s="70">
        <v>34.6</v>
      </c>
      <c r="BA116" s="72"/>
      <c r="BB116" s="72">
        <v>621168</v>
      </c>
      <c r="BC116" s="72">
        <v>610140.17079899996</v>
      </c>
      <c r="BD116" s="72">
        <v>15256361</v>
      </c>
      <c r="BE116" s="70">
        <v>7.6928999999999997E-2</v>
      </c>
      <c r="BF116" s="70">
        <v>1.575</v>
      </c>
      <c r="BG116" s="70">
        <v>0.40378633333333336</v>
      </c>
    </row>
    <row r="117" spans="1:59" s="11" customFormat="1" x14ac:dyDescent="0.25">
      <c r="A117" s="15" t="s">
        <v>432</v>
      </c>
      <c r="B117" t="s">
        <v>4</v>
      </c>
      <c r="C117" s="118" t="s">
        <v>561</v>
      </c>
      <c r="D117" s="70">
        <v>3</v>
      </c>
      <c r="E117" s="72">
        <v>1647</v>
      </c>
      <c r="F117" s="72">
        <v>0</v>
      </c>
      <c r="G117" s="72">
        <v>13092.538546305999</v>
      </c>
      <c r="H117" s="70">
        <v>0.14000000000000001</v>
      </c>
      <c r="I117" s="72">
        <v>209794.28571428571</v>
      </c>
      <c r="J117" s="70">
        <v>0.17142857142857143</v>
      </c>
      <c r="K117" s="72">
        <v>0</v>
      </c>
      <c r="L117" s="72">
        <v>0</v>
      </c>
      <c r="M117" s="70">
        <v>0.95052439350993334</v>
      </c>
      <c r="N117" s="70">
        <v>0.92513172674513056</v>
      </c>
      <c r="O117" s="70">
        <v>0.40400000000000003</v>
      </c>
      <c r="P117" s="70">
        <v>0.65281015634536743</v>
      </c>
      <c r="Q117" s="70">
        <v>0</v>
      </c>
      <c r="R117" s="72">
        <v>1046767414</v>
      </c>
      <c r="S117" s="72">
        <v>624.46</v>
      </c>
      <c r="T117" s="72">
        <v>647.83000000000004</v>
      </c>
      <c r="U117" s="70">
        <v>6.5802082610680737</v>
      </c>
      <c r="V117" s="171">
        <v>69</v>
      </c>
      <c r="W117" s="171">
        <v>0.33299999999999996</v>
      </c>
      <c r="X117" s="70">
        <v>0.4</v>
      </c>
      <c r="Y117" s="119">
        <v>33.700000000000003</v>
      </c>
      <c r="Z117" s="70">
        <v>30.1</v>
      </c>
      <c r="AA117" s="70">
        <v>209</v>
      </c>
      <c r="AB117" s="70">
        <v>2.1</v>
      </c>
      <c r="AC117" s="70">
        <v>0</v>
      </c>
      <c r="AD117" s="70">
        <v>1</v>
      </c>
      <c r="AE117" s="70">
        <v>100</v>
      </c>
      <c r="AF117" s="70">
        <v>58.3</v>
      </c>
      <c r="AG117" s="70">
        <v>0.70799999999999996</v>
      </c>
      <c r="AH117" s="70">
        <v>0.13</v>
      </c>
      <c r="AI117" s="72">
        <v>0</v>
      </c>
      <c r="AJ117" s="72">
        <v>0</v>
      </c>
      <c r="AK117" s="72">
        <v>170.15745798134009</v>
      </c>
      <c r="AL117" s="72">
        <v>37258.31</v>
      </c>
      <c r="AM117" s="72">
        <v>0</v>
      </c>
      <c r="AN117" s="72">
        <v>0</v>
      </c>
      <c r="AO117" s="72">
        <v>0</v>
      </c>
      <c r="AP117" s="70">
        <v>18.7</v>
      </c>
      <c r="AQ117" s="70">
        <v>43.2</v>
      </c>
      <c r="AR117" s="70" t="s">
        <v>101</v>
      </c>
      <c r="AS117" s="70">
        <v>-1.4610422849655151</v>
      </c>
      <c r="AT117" s="70">
        <v>19</v>
      </c>
      <c r="AU117" s="70">
        <v>4.8</v>
      </c>
      <c r="AV117" s="70">
        <v>7.5339933993399342</v>
      </c>
      <c r="AW117" s="70">
        <v>5</v>
      </c>
      <c r="AX117" s="70">
        <v>42.658614489999998</v>
      </c>
      <c r="AY117" s="70">
        <v>4.5</v>
      </c>
      <c r="AZ117" s="70">
        <v>87.7</v>
      </c>
      <c r="BA117" s="72"/>
      <c r="BB117" s="72">
        <v>337694</v>
      </c>
      <c r="BC117" s="72">
        <v>347333.992524</v>
      </c>
      <c r="BD117" s="72">
        <v>14706217</v>
      </c>
      <c r="BE117" s="70">
        <v>0</v>
      </c>
      <c r="BF117" s="70">
        <v>0</v>
      </c>
      <c r="BG117" s="70">
        <v>1.2348319999999999</v>
      </c>
    </row>
    <row r="118" spans="1:59" s="11" customFormat="1" x14ac:dyDescent="0.25">
      <c r="A118" s="15" t="s">
        <v>431</v>
      </c>
      <c r="B118" t="s">
        <v>4</v>
      </c>
      <c r="C118" s="118" t="s">
        <v>560</v>
      </c>
      <c r="D118" s="70">
        <v>2.625</v>
      </c>
      <c r="E118" s="72">
        <v>7582</v>
      </c>
      <c r="F118" s="72">
        <v>0</v>
      </c>
      <c r="G118" s="72">
        <v>12121.766083883502</v>
      </c>
      <c r="H118" s="70">
        <v>0.11</v>
      </c>
      <c r="I118" s="72">
        <v>209794.28571428571</v>
      </c>
      <c r="J118" s="70">
        <v>0.17142857142857143</v>
      </c>
      <c r="K118" s="72">
        <v>0</v>
      </c>
      <c r="L118" s="72">
        <v>4</v>
      </c>
      <c r="M118" s="70">
        <v>0.95052439350993334</v>
      </c>
      <c r="N118" s="70">
        <v>0.92513172674513056</v>
      </c>
      <c r="O118" s="70">
        <v>0.40400000000000003</v>
      </c>
      <c r="P118" s="70">
        <v>0.64675408601760864</v>
      </c>
      <c r="Q118" s="70">
        <v>0</v>
      </c>
      <c r="R118" s="72">
        <v>1046767414</v>
      </c>
      <c r="S118" s="72">
        <v>624.46</v>
      </c>
      <c r="T118" s="72">
        <v>647.83000000000004</v>
      </c>
      <c r="U118" s="70">
        <v>6.5802082610680737</v>
      </c>
      <c r="V118" s="171">
        <v>101</v>
      </c>
      <c r="W118" s="171">
        <v>0.27500000000000002</v>
      </c>
      <c r="X118" s="70">
        <v>0.4</v>
      </c>
      <c r="Y118" s="119">
        <v>13.2</v>
      </c>
      <c r="Z118" s="70">
        <v>30.5</v>
      </c>
      <c r="AA118" s="70">
        <v>209</v>
      </c>
      <c r="AB118" s="70">
        <v>0.5</v>
      </c>
      <c r="AC118" s="70">
        <v>0</v>
      </c>
      <c r="AD118" s="70">
        <v>0</v>
      </c>
      <c r="AE118" s="70">
        <v>100</v>
      </c>
      <c r="AF118" s="70">
        <v>58.3</v>
      </c>
      <c r="AG118" s="70">
        <v>0.70799999999999996</v>
      </c>
      <c r="AH118" s="70">
        <v>0.26</v>
      </c>
      <c r="AI118" s="72">
        <v>0</v>
      </c>
      <c r="AJ118" s="72">
        <v>0</v>
      </c>
      <c r="AK118" s="72">
        <v>315.72755782289249</v>
      </c>
      <c r="AL118" s="72">
        <v>23887.360000000001</v>
      </c>
      <c r="AM118" s="72">
        <v>0</v>
      </c>
      <c r="AN118" s="72">
        <v>0</v>
      </c>
      <c r="AO118" s="72">
        <v>0</v>
      </c>
      <c r="AP118" s="70">
        <v>17.100000000000001</v>
      </c>
      <c r="AQ118" s="70">
        <v>34</v>
      </c>
      <c r="AR118" s="70" t="s">
        <v>101</v>
      </c>
      <c r="AS118" s="70">
        <v>-1.4610422849655151</v>
      </c>
      <c r="AT118" s="70">
        <v>19</v>
      </c>
      <c r="AU118" s="70">
        <v>2.2999999999999998</v>
      </c>
      <c r="AV118" s="70">
        <v>17.155491990846681</v>
      </c>
      <c r="AW118" s="70">
        <v>5</v>
      </c>
      <c r="AX118" s="70">
        <v>42.658614489999998</v>
      </c>
      <c r="AY118" s="70">
        <v>3.4</v>
      </c>
      <c r="AZ118" s="70">
        <v>61.1</v>
      </c>
      <c r="BA118" s="72"/>
      <c r="BB118" s="72">
        <v>626592</v>
      </c>
      <c r="BC118" s="72">
        <v>607488.39427100006</v>
      </c>
      <c r="BD118" s="72">
        <v>14706217</v>
      </c>
      <c r="BE118" s="70">
        <v>0</v>
      </c>
      <c r="BF118" s="70">
        <v>0</v>
      </c>
      <c r="BG118" s="70">
        <v>1.2348319999999999</v>
      </c>
    </row>
    <row r="119" spans="1:59" s="11" customFormat="1" x14ac:dyDescent="0.25">
      <c r="A119" s="15" t="s">
        <v>433</v>
      </c>
      <c r="B119" t="s">
        <v>4</v>
      </c>
      <c r="C119" s="118" t="s">
        <v>562</v>
      </c>
      <c r="D119" s="70">
        <v>1.75</v>
      </c>
      <c r="E119" s="72">
        <v>0</v>
      </c>
      <c r="F119" s="72">
        <v>0</v>
      </c>
      <c r="G119" s="72">
        <v>0.11799476623525001</v>
      </c>
      <c r="H119" s="70" t="s">
        <v>101</v>
      </c>
      <c r="I119" s="72">
        <v>209794.28571428571</v>
      </c>
      <c r="J119" s="70">
        <v>0.17142857142857143</v>
      </c>
      <c r="K119" s="72">
        <v>0</v>
      </c>
      <c r="L119" s="72">
        <v>0</v>
      </c>
      <c r="M119" s="70">
        <v>0.95052439350993334</v>
      </c>
      <c r="N119" s="70">
        <v>0.92513172674513056</v>
      </c>
      <c r="O119" s="70">
        <v>0.40400000000000003</v>
      </c>
      <c r="P119" s="70">
        <v>0.53476721048355103</v>
      </c>
      <c r="Q119" s="70">
        <v>0</v>
      </c>
      <c r="R119" s="72">
        <v>1046767414</v>
      </c>
      <c r="S119" s="72">
        <v>624.46</v>
      </c>
      <c r="T119" s="72">
        <v>647.83000000000004</v>
      </c>
      <c r="U119" s="70">
        <v>6.5802082610680737</v>
      </c>
      <c r="V119" s="171">
        <v>106</v>
      </c>
      <c r="W119" s="171">
        <v>0.26200000000000001</v>
      </c>
      <c r="X119" s="70">
        <v>0.4</v>
      </c>
      <c r="Y119" s="119">
        <v>17</v>
      </c>
      <c r="Z119" s="70">
        <v>19.600000000000001</v>
      </c>
      <c r="AA119" s="70">
        <v>209</v>
      </c>
      <c r="AB119" s="70">
        <v>5.3</v>
      </c>
      <c r="AC119" s="70">
        <v>0</v>
      </c>
      <c r="AD119" s="70">
        <v>0</v>
      </c>
      <c r="AE119" s="70">
        <v>100</v>
      </c>
      <c r="AF119" s="70">
        <v>58.3</v>
      </c>
      <c r="AG119" s="70">
        <v>0.70799999999999996</v>
      </c>
      <c r="AH119" s="70">
        <v>0.15</v>
      </c>
      <c r="AI119" s="72">
        <v>0</v>
      </c>
      <c r="AJ119" s="72">
        <v>0</v>
      </c>
      <c r="AK119" s="72">
        <v>62.987595382083832</v>
      </c>
      <c r="AL119" s="72">
        <v>27935.88</v>
      </c>
      <c r="AM119" s="72">
        <v>0</v>
      </c>
      <c r="AN119" s="72">
        <v>0</v>
      </c>
      <c r="AO119" s="72">
        <v>0</v>
      </c>
      <c r="AP119" s="70">
        <v>19.399999999999999</v>
      </c>
      <c r="AQ119" s="70">
        <v>25.2</v>
      </c>
      <c r="AR119" s="70" t="s">
        <v>101</v>
      </c>
      <c r="AS119" s="70">
        <v>-1.4610422849655151</v>
      </c>
      <c r="AT119" s="70">
        <v>19</v>
      </c>
      <c r="AU119" s="70">
        <v>19.100000000000001</v>
      </c>
      <c r="AV119" s="70">
        <v>18.09090909090909</v>
      </c>
      <c r="AW119" s="70">
        <v>5</v>
      </c>
      <c r="AX119" s="70">
        <v>42.658614489999998</v>
      </c>
      <c r="AY119" s="70">
        <v>10.9</v>
      </c>
      <c r="AZ119" s="70">
        <v>30.2</v>
      </c>
      <c r="BA119" s="72"/>
      <c r="BB119" s="72">
        <v>125005</v>
      </c>
      <c r="BC119" s="72">
        <v>159402.00592200001</v>
      </c>
      <c r="BD119" s="72">
        <v>14706217</v>
      </c>
      <c r="BE119" s="70">
        <v>0</v>
      </c>
      <c r="BF119" s="70">
        <v>0</v>
      </c>
      <c r="BG119" s="70">
        <v>1.2348319999999999</v>
      </c>
    </row>
    <row r="120" spans="1:59" s="11" customFormat="1" x14ac:dyDescent="0.25">
      <c r="A120" s="15" t="s">
        <v>434</v>
      </c>
      <c r="B120" t="s">
        <v>4</v>
      </c>
      <c r="C120" s="118" t="s">
        <v>563</v>
      </c>
      <c r="D120" s="70">
        <v>1.25</v>
      </c>
      <c r="E120" s="72">
        <v>12787</v>
      </c>
      <c r="F120" s="72">
        <v>51753</v>
      </c>
      <c r="G120" s="72">
        <v>5819.6008164099994</v>
      </c>
      <c r="H120" s="70">
        <v>0.09</v>
      </c>
      <c r="I120" s="72">
        <v>209794.28571428571</v>
      </c>
      <c r="J120" s="70">
        <v>0.17142857142857143</v>
      </c>
      <c r="K120" s="72">
        <v>0</v>
      </c>
      <c r="L120" s="72">
        <v>0</v>
      </c>
      <c r="M120" s="70">
        <v>0.95052439350993334</v>
      </c>
      <c r="N120" s="70">
        <v>0.92513172674513056</v>
      </c>
      <c r="O120" s="70">
        <v>0.40400000000000003</v>
      </c>
      <c r="P120" s="70">
        <v>0.63245004415512085</v>
      </c>
      <c r="Q120" s="70">
        <v>0</v>
      </c>
      <c r="R120" s="72">
        <v>1046767414</v>
      </c>
      <c r="S120" s="72">
        <v>624.46</v>
      </c>
      <c r="T120" s="72">
        <v>647.83000000000004</v>
      </c>
      <c r="U120" s="70">
        <v>6.5802082610680737</v>
      </c>
      <c r="V120" s="171">
        <v>178</v>
      </c>
      <c r="W120" s="171">
        <v>0.22399999999999998</v>
      </c>
      <c r="X120" s="70">
        <v>0.4</v>
      </c>
      <c r="Y120" s="119">
        <v>12.3</v>
      </c>
      <c r="Z120" s="70">
        <v>27.9</v>
      </c>
      <c r="AA120" s="70">
        <v>209</v>
      </c>
      <c r="AB120" s="70">
        <v>1.9</v>
      </c>
      <c r="AC120" s="70">
        <v>0</v>
      </c>
      <c r="AD120" s="70">
        <v>3</v>
      </c>
      <c r="AE120" s="70">
        <v>100</v>
      </c>
      <c r="AF120" s="70">
        <v>58.3</v>
      </c>
      <c r="AG120" s="70">
        <v>0.70799999999999996</v>
      </c>
      <c r="AH120" s="70">
        <v>0.13</v>
      </c>
      <c r="AI120" s="72">
        <v>0</v>
      </c>
      <c r="AJ120" s="72">
        <v>469148.65297942673</v>
      </c>
      <c r="AK120" s="72">
        <v>383.9852404822949</v>
      </c>
      <c r="AL120" s="72">
        <v>36292.350000000006</v>
      </c>
      <c r="AM120" s="72">
        <v>0</v>
      </c>
      <c r="AN120" s="72">
        <v>0</v>
      </c>
      <c r="AO120" s="72">
        <v>0</v>
      </c>
      <c r="AP120" s="70">
        <v>13.4</v>
      </c>
      <c r="AQ120" s="70">
        <v>30.1</v>
      </c>
      <c r="AR120" s="70" t="s">
        <v>101</v>
      </c>
      <c r="AS120" s="70">
        <v>-1.4610422849655151</v>
      </c>
      <c r="AT120" s="70">
        <v>19</v>
      </c>
      <c r="AU120" s="70">
        <v>1.5</v>
      </c>
      <c r="AV120" s="70">
        <v>9.4564102564102566</v>
      </c>
      <c r="AW120" s="70">
        <v>5</v>
      </c>
      <c r="AX120" s="70">
        <v>42.658614489999998</v>
      </c>
      <c r="AY120" s="70">
        <v>8.3000000000000007</v>
      </c>
      <c r="AZ120" s="70">
        <v>85.5</v>
      </c>
      <c r="BA120" s="72"/>
      <c r="BB120" s="72">
        <v>762056</v>
      </c>
      <c r="BC120" s="72">
        <v>528210.68961999996</v>
      </c>
      <c r="BD120" s="72">
        <v>14706217</v>
      </c>
      <c r="BE120" s="70">
        <v>0</v>
      </c>
      <c r="BF120" s="70">
        <v>0</v>
      </c>
      <c r="BG120" s="70">
        <v>1.2348319999999999</v>
      </c>
    </row>
    <row r="121" spans="1:59" s="11" customFormat="1" x14ac:dyDescent="0.25">
      <c r="A121" s="15" t="s">
        <v>739</v>
      </c>
      <c r="B121" t="s">
        <v>4</v>
      </c>
      <c r="C121" s="193" t="s">
        <v>741</v>
      </c>
      <c r="D121" s="70">
        <v>1.75</v>
      </c>
      <c r="E121" s="72">
        <v>0</v>
      </c>
      <c r="F121" s="72">
        <v>0</v>
      </c>
      <c r="G121" s="72">
        <v>11.360187572611501</v>
      </c>
      <c r="H121" s="70">
        <v>0.31</v>
      </c>
      <c r="I121" s="72">
        <v>209794.28571428571</v>
      </c>
      <c r="J121" s="70">
        <v>0.17142857142857143</v>
      </c>
      <c r="K121" s="72">
        <v>0</v>
      </c>
      <c r="L121" s="72">
        <v>20</v>
      </c>
      <c r="M121" s="70">
        <v>0.95052439350993334</v>
      </c>
      <c r="N121" s="70">
        <v>0.92513172674513056</v>
      </c>
      <c r="O121" s="70">
        <v>0.40400000000000003</v>
      </c>
      <c r="P121" s="70">
        <v>0.62716853618621826</v>
      </c>
      <c r="Q121" s="70">
        <v>0</v>
      </c>
      <c r="R121" s="72">
        <v>1046767414</v>
      </c>
      <c r="S121" s="72">
        <v>624.46</v>
      </c>
      <c r="T121" s="72">
        <v>647.83000000000004</v>
      </c>
      <c r="U121" s="70">
        <v>6.5802082610680737</v>
      </c>
      <c r="V121" s="171">
        <v>104</v>
      </c>
      <c r="W121" s="171">
        <v>0.25700000000000001</v>
      </c>
      <c r="X121" s="70">
        <v>0.4</v>
      </c>
      <c r="Y121" s="119">
        <v>24.4</v>
      </c>
      <c r="Z121" s="70">
        <v>37.700000000000003</v>
      </c>
      <c r="AA121" s="70">
        <v>209</v>
      </c>
      <c r="AB121" s="70">
        <v>1.9</v>
      </c>
      <c r="AC121" s="70">
        <v>0</v>
      </c>
      <c r="AD121" s="70">
        <v>0</v>
      </c>
      <c r="AE121" s="70">
        <v>100</v>
      </c>
      <c r="AF121" s="70">
        <v>58.3</v>
      </c>
      <c r="AG121" s="70">
        <v>0.70799999999999996</v>
      </c>
      <c r="AH121" s="70">
        <v>0.05</v>
      </c>
      <c r="AI121" s="72">
        <v>0</v>
      </c>
      <c r="AJ121" s="72">
        <v>0</v>
      </c>
      <c r="AK121" s="72">
        <v>72.094206324143556</v>
      </c>
      <c r="AL121" s="72">
        <v>12505.24</v>
      </c>
      <c r="AM121" s="72">
        <v>0</v>
      </c>
      <c r="AN121" s="72">
        <v>30449</v>
      </c>
      <c r="AO121" s="72">
        <v>0</v>
      </c>
      <c r="AP121" s="70">
        <v>16.7</v>
      </c>
      <c r="AQ121" s="70">
        <v>31.8</v>
      </c>
      <c r="AR121" s="70" t="s">
        <v>101</v>
      </c>
      <c r="AS121" s="70">
        <v>-1.4610422849655151</v>
      </c>
      <c r="AT121" s="70">
        <v>19</v>
      </c>
      <c r="AU121" s="70">
        <v>9.5</v>
      </c>
      <c r="AV121" s="70">
        <v>19.023076923076925</v>
      </c>
      <c r="AW121" s="70">
        <v>5</v>
      </c>
      <c r="AX121" s="70">
        <v>42.658614489999998</v>
      </c>
      <c r="AY121" s="70">
        <v>0.5</v>
      </c>
      <c r="AZ121" s="70">
        <v>7.1</v>
      </c>
      <c r="BA121" s="72"/>
      <c r="BB121" s="72">
        <v>143077.95379204099</v>
      </c>
      <c r="BC121" s="72">
        <v>252881.99271600001</v>
      </c>
      <c r="BD121" s="72">
        <v>14706217</v>
      </c>
      <c r="BE121" s="70">
        <v>0</v>
      </c>
      <c r="BF121" s="70">
        <v>0</v>
      </c>
      <c r="BG121" s="70">
        <v>1.2348319999999999</v>
      </c>
    </row>
    <row r="122" spans="1:59" s="11" customFormat="1" x14ac:dyDescent="0.25">
      <c r="A122" s="15" t="s">
        <v>740</v>
      </c>
      <c r="B122" s="15" t="s">
        <v>4</v>
      </c>
      <c r="C122" s="193" t="s">
        <v>742</v>
      </c>
      <c r="D122" s="70">
        <v>1.75</v>
      </c>
      <c r="E122" s="72">
        <v>0</v>
      </c>
      <c r="F122" s="72">
        <v>0</v>
      </c>
      <c r="G122" s="72">
        <v>156.79535215602502</v>
      </c>
      <c r="H122" s="70">
        <v>0.31</v>
      </c>
      <c r="I122" s="72">
        <v>209794.28571428571</v>
      </c>
      <c r="J122" s="70">
        <v>0.17142857142857143</v>
      </c>
      <c r="K122" s="72">
        <v>0</v>
      </c>
      <c r="L122" s="72">
        <v>0</v>
      </c>
      <c r="M122" s="70">
        <v>0.95052439350993334</v>
      </c>
      <c r="N122" s="70">
        <v>0.92513172674513056</v>
      </c>
      <c r="O122" s="70">
        <v>0.40400000000000003</v>
      </c>
      <c r="P122" s="70">
        <v>0.62716853618621826</v>
      </c>
      <c r="Q122" s="70">
        <v>0</v>
      </c>
      <c r="R122" s="72">
        <v>1046767414</v>
      </c>
      <c r="S122" s="72">
        <v>624.46</v>
      </c>
      <c r="T122" s="72">
        <v>647.83000000000004</v>
      </c>
      <c r="U122" s="70">
        <v>6.5802082610680737</v>
      </c>
      <c r="V122" s="171">
        <v>104</v>
      </c>
      <c r="W122" s="171">
        <v>0.27600000000000002</v>
      </c>
      <c r="X122" s="70">
        <v>0.4</v>
      </c>
      <c r="Y122" s="119">
        <v>24.4</v>
      </c>
      <c r="Z122" s="70">
        <v>37.700000000000003</v>
      </c>
      <c r="AA122" s="70">
        <v>209</v>
      </c>
      <c r="AB122" s="70">
        <v>1.9</v>
      </c>
      <c r="AC122" s="70">
        <v>0</v>
      </c>
      <c r="AD122" s="70">
        <v>0</v>
      </c>
      <c r="AE122" s="70">
        <v>100</v>
      </c>
      <c r="AF122" s="70">
        <v>58.3</v>
      </c>
      <c r="AG122" s="70">
        <v>0.70799999999999996</v>
      </c>
      <c r="AH122" s="70">
        <v>0.05</v>
      </c>
      <c r="AI122" s="72">
        <v>0</v>
      </c>
      <c r="AJ122" s="72">
        <v>0</v>
      </c>
      <c r="AK122" s="72">
        <v>40.727685053168258</v>
      </c>
      <c r="AL122" s="72">
        <v>14061.939999999999</v>
      </c>
      <c r="AM122" s="72">
        <v>0</v>
      </c>
      <c r="AN122" s="72">
        <v>0</v>
      </c>
      <c r="AO122" s="72">
        <v>0</v>
      </c>
      <c r="AP122" s="70">
        <v>22.8</v>
      </c>
      <c r="AQ122" s="70">
        <v>31.8</v>
      </c>
      <c r="AR122" s="70" t="s">
        <v>101</v>
      </c>
      <c r="AS122" s="70">
        <v>-1.4610422849655151</v>
      </c>
      <c r="AT122" s="70">
        <v>19</v>
      </c>
      <c r="AU122" s="70">
        <v>9.5</v>
      </c>
      <c r="AV122" s="70">
        <v>19.023076923076925</v>
      </c>
      <c r="AW122" s="70">
        <v>5</v>
      </c>
      <c r="AX122" s="70">
        <v>42.658614489999998</v>
      </c>
      <c r="AY122" s="70">
        <v>0.5</v>
      </c>
      <c r="AZ122" s="70">
        <v>7.1</v>
      </c>
      <c r="BA122" s="72"/>
      <c r="BB122" s="72">
        <v>80828.046207959022</v>
      </c>
      <c r="BC122" s="72">
        <v>32268.3851531</v>
      </c>
      <c r="BD122" s="72">
        <v>14706217</v>
      </c>
      <c r="BE122" s="70">
        <v>0</v>
      </c>
      <c r="BF122" s="70">
        <v>0</v>
      </c>
      <c r="BG122" s="70">
        <v>1.2348319999999999</v>
      </c>
    </row>
    <row r="123" spans="1:59" s="11" customFormat="1" x14ac:dyDescent="0.25">
      <c r="A123" s="15" t="s">
        <v>435</v>
      </c>
      <c r="B123" t="s">
        <v>4</v>
      </c>
      <c r="C123" s="118" t="s">
        <v>564</v>
      </c>
      <c r="D123" s="70">
        <v>2.375</v>
      </c>
      <c r="E123" s="72">
        <v>211792</v>
      </c>
      <c r="F123" s="72">
        <v>7135</v>
      </c>
      <c r="G123" s="72">
        <v>906.09609808750008</v>
      </c>
      <c r="H123" s="70">
        <v>0.09</v>
      </c>
      <c r="I123" s="72">
        <v>209794.28571428571</v>
      </c>
      <c r="J123" s="70">
        <v>0.17142857142857143</v>
      </c>
      <c r="K123" s="72">
        <v>0</v>
      </c>
      <c r="L123" s="72">
        <v>0</v>
      </c>
      <c r="M123" s="70">
        <v>0.95052439350993334</v>
      </c>
      <c r="N123" s="70">
        <v>0.92513172674513056</v>
      </c>
      <c r="O123" s="70">
        <v>0.40400000000000003</v>
      </c>
      <c r="P123" s="70">
        <v>0.60789239406585693</v>
      </c>
      <c r="Q123" s="70">
        <v>0</v>
      </c>
      <c r="R123" s="72">
        <v>1046767414</v>
      </c>
      <c r="S123" s="72">
        <v>624.46</v>
      </c>
      <c r="T123" s="72">
        <v>647.83000000000004</v>
      </c>
      <c r="U123" s="70">
        <v>6.5802082610680737</v>
      </c>
      <c r="V123" s="171">
        <v>146</v>
      </c>
      <c r="W123" s="171">
        <v>0.30499999999999999</v>
      </c>
      <c r="X123" s="70">
        <v>0.4</v>
      </c>
      <c r="Y123" s="119">
        <v>42.400000000000006</v>
      </c>
      <c r="Z123" s="70">
        <v>61.6</v>
      </c>
      <c r="AA123" s="70">
        <v>209</v>
      </c>
      <c r="AB123" s="70">
        <v>1.2</v>
      </c>
      <c r="AC123" s="70">
        <v>0</v>
      </c>
      <c r="AD123" s="70">
        <v>5</v>
      </c>
      <c r="AE123" s="70">
        <v>100</v>
      </c>
      <c r="AF123" s="70">
        <v>58.3</v>
      </c>
      <c r="AG123" s="70">
        <v>0.70799999999999996</v>
      </c>
      <c r="AH123" s="70">
        <v>0.2</v>
      </c>
      <c r="AI123" s="72">
        <v>0</v>
      </c>
      <c r="AJ123" s="72">
        <v>369657.04670547938</v>
      </c>
      <c r="AK123" s="72">
        <v>302.55410321172332</v>
      </c>
      <c r="AL123" s="72">
        <v>24132</v>
      </c>
      <c r="AM123" s="72">
        <v>0</v>
      </c>
      <c r="AN123" s="72">
        <v>0</v>
      </c>
      <c r="AO123" s="72">
        <v>0</v>
      </c>
      <c r="AP123" s="70">
        <v>17.600000000000001</v>
      </c>
      <c r="AQ123" s="70">
        <v>22.6</v>
      </c>
      <c r="AR123" s="70" t="s">
        <v>101</v>
      </c>
      <c r="AS123" s="70">
        <v>-1.4610422849655151</v>
      </c>
      <c r="AT123" s="70">
        <v>19</v>
      </c>
      <c r="AU123" s="70">
        <v>6.9</v>
      </c>
      <c r="AV123" s="70">
        <v>23.151302288871349</v>
      </c>
      <c r="AW123" s="70">
        <v>5</v>
      </c>
      <c r="AX123" s="70">
        <v>42.658614489999998</v>
      </c>
      <c r="AY123" s="70">
        <v>8.8000000000000007</v>
      </c>
      <c r="AZ123" s="70">
        <v>56.3</v>
      </c>
      <c r="BA123" s="72"/>
      <c r="BB123" s="72">
        <v>600448</v>
      </c>
      <c r="BC123" s="72">
        <v>679387.425025</v>
      </c>
      <c r="BD123" s="72">
        <v>14706217</v>
      </c>
      <c r="BE123" s="70">
        <v>0</v>
      </c>
      <c r="BF123" s="70">
        <v>0</v>
      </c>
      <c r="BG123" s="70">
        <v>1.2348319999999999</v>
      </c>
    </row>
    <row r="124" spans="1:59" s="11" customFormat="1" x14ac:dyDescent="0.25">
      <c r="A124" s="15" t="s">
        <v>436</v>
      </c>
      <c r="B124" t="s">
        <v>4</v>
      </c>
      <c r="C124" s="118" t="s">
        <v>565</v>
      </c>
      <c r="D124" s="70">
        <v>2</v>
      </c>
      <c r="E124" s="72">
        <v>248437</v>
      </c>
      <c r="F124" s="72">
        <v>990</v>
      </c>
      <c r="G124" s="72">
        <v>15487.307302867999</v>
      </c>
      <c r="H124" s="70">
        <v>0.06</v>
      </c>
      <c r="I124" s="72">
        <v>209794.28571428571</v>
      </c>
      <c r="J124" s="70">
        <v>0.17142857142857143</v>
      </c>
      <c r="K124" s="72">
        <v>0</v>
      </c>
      <c r="L124" s="72">
        <v>4</v>
      </c>
      <c r="M124" s="70">
        <v>0.95052439350993334</v>
      </c>
      <c r="N124" s="70">
        <v>0.92513172674513056</v>
      </c>
      <c r="O124" s="70">
        <v>0.40400000000000003</v>
      </c>
      <c r="P124" s="70">
        <v>0.63204652070999146</v>
      </c>
      <c r="Q124" s="70">
        <v>0</v>
      </c>
      <c r="R124" s="72">
        <v>1046767414</v>
      </c>
      <c r="S124" s="72">
        <v>624.46</v>
      </c>
      <c r="T124" s="72">
        <v>647.83000000000004</v>
      </c>
      <c r="U124" s="70">
        <v>6.5802082610680737</v>
      </c>
      <c r="V124" s="171">
        <v>111</v>
      </c>
      <c r="W124" s="171">
        <v>0.32299999999999995</v>
      </c>
      <c r="X124" s="70">
        <v>0.4</v>
      </c>
      <c r="Y124" s="119">
        <v>43.8</v>
      </c>
      <c r="Z124" s="70">
        <v>53.3</v>
      </c>
      <c r="AA124" s="70">
        <v>209</v>
      </c>
      <c r="AB124" s="70">
        <v>1.2</v>
      </c>
      <c r="AC124" s="70">
        <v>0</v>
      </c>
      <c r="AD124" s="70">
        <v>3</v>
      </c>
      <c r="AE124" s="70">
        <v>100</v>
      </c>
      <c r="AF124" s="70">
        <v>58.3</v>
      </c>
      <c r="AG124" s="70">
        <v>0.70799999999999996</v>
      </c>
      <c r="AH124" s="70">
        <v>0.1</v>
      </c>
      <c r="AI124" s="72">
        <v>0</v>
      </c>
      <c r="AJ124" s="72">
        <v>0</v>
      </c>
      <c r="AK124" s="72">
        <v>374.37774893275531</v>
      </c>
      <c r="AL124" s="72">
        <v>10547.578</v>
      </c>
      <c r="AM124" s="72">
        <v>0</v>
      </c>
      <c r="AN124" s="72">
        <v>0</v>
      </c>
      <c r="AO124" s="72">
        <v>0</v>
      </c>
      <c r="AP124" s="70">
        <v>18</v>
      </c>
      <c r="AQ124" s="70">
        <v>27.6</v>
      </c>
      <c r="AR124" s="70" t="s">
        <v>101</v>
      </c>
      <c r="AS124" s="70">
        <v>-1.4610422849655151</v>
      </c>
      <c r="AT124" s="70">
        <v>19</v>
      </c>
      <c r="AU124" s="70">
        <v>2.9</v>
      </c>
      <c r="AV124" s="70">
        <v>9.0786729857819903</v>
      </c>
      <c r="AW124" s="70">
        <v>5</v>
      </c>
      <c r="AX124" s="70">
        <v>42.658614489999998</v>
      </c>
      <c r="AY124" s="70">
        <v>5.9</v>
      </c>
      <c r="AZ124" s="70">
        <v>94.4</v>
      </c>
      <c r="BA124" s="72"/>
      <c r="BB124" s="72">
        <v>742989</v>
      </c>
      <c r="BC124" s="72">
        <v>590863.98199400003</v>
      </c>
      <c r="BD124" s="72">
        <v>14706217</v>
      </c>
      <c r="BE124" s="70">
        <v>0</v>
      </c>
      <c r="BF124" s="70">
        <v>0</v>
      </c>
      <c r="BG124" s="70">
        <v>1.2348319999999999</v>
      </c>
    </row>
    <row r="125" spans="1:59" s="11" customFormat="1" x14ac:dyDescent="0.25">
      <c r="A125" s="15" t="s">
        <v>437</v>
      </c>
      <c r="B125" t="s">
        <v>4</v>
      </c>
      <c r="C125" s="118" t="s">
        <v>566</v>
      </c>
      <c r="D125" s="70">
        <v>3</v>
      </c>
      <c r="E125" s="72">
        <v>170886</v>
      </c>
      <c r="F125" s="72">
        <v>40973</v>
      </c>
      <c r="G125" s="72">
        <v>10623.209704027</v>
      </c>
      <c r="H125" s="70">
        <v>0.11</v>
      </c>
      <c r="I125" s="72">
        <v>209794.28571428571</v>
      </c>
      <c r="J125" s="70">
        <v>0.17142857142857143</v>
      </c>
      <c r="K125" s="72">
        <v>0</v>
      </c>
      <c r="L125" s="72">
        <v>21</v>
      </c>
      <c r="M125" s="70">
        <v>0.95052439350993334</v>
      </c>
      <c r="N125" s="70">
        <v>0.92513172674513056</v>
      </c>
      <c r="O125" s="70">
        <v>0.40400000000000003</v>
      </c>
      <c r="P125" s="70">
        <v>0.67517632246017456</v>
      </c>
      <c r="Q125" s="70">
        <v>0</v>
      </c>
      <c r="R125" s="72">
        <v>1046767414</v>
      </c>
      <c r="S125" s="72">
        <v>624.46</v>
      </c>
      <c r="T125" s="72">
        <v>647.83000000000004</v>
      </c>
      <c r="U125" s="70">
        <v>6.5802082610680737</v>
      </c>
      <c r="V125" s="171">
        <v>99</v>
      </c>
      <c r="W125" s="171">
        <v>0.40700000000000003</v>
      </c>
      <c r="X125" s="70">
        <v>0.4</v>
      </c>
      <c r="Y125" s="119">
        <v>33.9</v>
      </c>
      <c r="Z125" s="70">
        <v>39</v>
      </c>
      <c r="AA125" s="70">
        <v>209</v>
      </c>
      <c r="AB125" s="70">
        <v>0.7</v>
      </c>
      <c r="AC125" s="70">
        <v>0</v>
      </c>
      <c r="AD125" s="70">
        <v>0</v>
      </c>
      <c r="AE125" s="70">
        <v>100</v>
      </c>
      <c r="AF125" s="70">
        <v>58.3</v>
      </c>
      <c r="AG125" s="70">
        <v>0.70799999999999996</v>
      </c>
      <c r="AH125" s="70">
        <v>0.15</v>
      </c>
      <c r="AI125" s="72">
        <v>0</v>
      </c>
      <c r="AJ125" s="72">
        <v>276009.05168068007</v>
      </c>
      <c r="AK125" s="72">
        <v>225.90580067069644</v>
      </c>
      <c r="AL125" s="72">
        <v>35326.14</v>
      </c>
      <c r="AM125" s="72">
        <v>0</v>
      </c>
      <c r="AN125" s="72">
        <v>0</v>
      </c>
      <c r="AO125" s="72">
        <v>0</v>
      </c>
      <c r="AP125" s="70">
        <v>25</v>
      </c>
      <c r="AQ125" s="70">
        <v>45.6</v>
      </c>
      <c r="AR125" s="70" t="s">
        <v>101</v>
      </c>
      <c r="AS125" s="70">
        <v>-1.4610422849655151</v>
      </c>
      <c r="AT125" s="70">
        <v>19</v>
      </c>
      <c r="AU125" s="70">
        <v>2.9</v>
      </c>
      <c r="AV125" s="70">
        <v>6.6710213776722087</v>
      </c>
      <c r="AW125" s="70">
        <v>5</v>
      </c>
      <c r="AX125" s="70">
        <v>42.658614489999998</v>
      </c>
      <c r="AY125" s="70">
        <v>2.2000000000000002</v>
      </c>
      <c r="AZ125" s="70">
        <v>72.099999999999994</v>
      </c>
      <c r="BA125" s="72"/>
      <c r="BB125" s="72">
        <v>448332</v>
      </c>
      <c r="BC125" s="72">
        <v>394828.08535900002</v>
      </c>
      <c r="BD125" s="72">
        <v>14706217</v>
      </c>
      <c r="BE125" s="70">
        <v>0</v>
      </c>
      <c r="BF125" s="70">
        <v>0</v>
      </c>
      <c r="BG125" s="70">
        <v>1.2348319999999999</v>
      </c>
    </row>
    <row r="126" spans="1:59" s="11" customFormat="1" x14ac:dyDescent="0.25">
      <c r="A126" s="15" t="s">
        <v>438</v>
      </c>
      <c r="B126" t="s">
        <v>4</v>
      </c>
      <c r="C126" s="118" t="s">
        <v>567</v>
      </c>
      <c r="D126" s="70">
        <v>2.625</v>
      </c>
      <c r="E126" s="72">
        <v>151144</v>
      </c>
      <c r="F126" s="72">
        <v>198858</v>
      </c>
      <c r="G126" s="72">
        <v>10999.405216191</v>
      </c>
      <c r="H126" s="70">
        <v>0.09</v>
      </c>
      <c r="I126" s="72">
        <v>209794.28571428571</v>
      </c>
      <c r="J126" s="70">
        <v>0.17142857142857143</v>
      </c>
      <c r="K126" s="72">
        <v>3</v>
      </c>
      <c r="L126" s="72">
        <v>283</v>
      </c>
      <c r="M126" s="70">
        <v>0.95052439350993334</v>
      </c>
      <c r="N126" s="70">
        <v>0.92513172674513056</v>
      </c>
      <c r="O126" s="70">
        <v>0.40400000000000003</v>
      </c>
      <c r="P126" s="70">
        <v>0.71078270673751831</v>
      </c>
      <c r="Q126" s="70">
        <v>0</v>
      </c>
      <c r="R126" s="72">
        <v>1046767414</v>
      </c>
      <c r="S126" s="72">
        <v>624.46</v>
      </c>
      <c r="T126" s="72">
        <v>647.83000000000004</v>
      </c>
      <c r="U126" s="70">
        <v>6.5802082610680737</v>
      </c>
      <c r="V126" s="171">
        <v>104</v>
      </c>
      <c r="W126" s="171">
        <v>0.34200000000000003</v>
      </c>
      <c r="X126" s="70">
        <v>0.4</v>
      </c>
      <c r="Y126" s="119">
        <v>27.450000000000003</v>
      </c>
      <c r="Z126" s="70">
        <v>35.299999999999997</v>
      </c>
      <c r="AA126" s="70">
        <v>209</v>
      </c>
      <c r="AB126" s="70">
        <v>2.1</v>
      </c>
      <c r="AC126" s="70">
        <v>0</v>
      </c>
      <c r="AD126" s="70">
        <v>3</v>
      </c>
      <c r="AE126" s="70">
        <v>100</v>
      </c>
      <c r="AF126" s="70">
        <v>58.3</v>
      </c>
      <c r="AG126" s="70">
        <v>0.70799999999999996</v>
      </c>
      <c r="AH126" s="70">
        <v>0.09</v>
      </c>
      <c r="AI126" s="72">
        <v>0</v>
      </c>
      <c r="AJ126" s="72">
        <v>354529.65357293998</v>
      </c>
      <c r="AK126" s="72">
        <v>290.17274891606661</v>
      </c>
      <c r="AL126" s="72">
        <v>145088.97</v>
      </c>
      <c r="AM126" s="72">
        <v>133338</v>
      </c>
      <c r="AN126" s="72">
        <v>15588</v>
      </c>
      <c r="AO126" s="72">
        <v>32946.76</v>
      </c>
      <c r="AP126" s="70">
        <v>10.5</v>
      </c>
      <c r="AQ126" s="70">
        <v>41</v>
      </c>
      <c r="AR126" s="70" t="s">
        <v>101</v>
      </c>
      <c r="AS126" s="70">
        <v>-1.4610422849655151</v>
      </c>
      <c r="AT126" s="70">
        <v>19</v>
      </c>
      <c r="AU126" s="70">
        <v>2</v>
      </c>
      <c r="AV126" s="70">
        <v>4.3090909090909095</v>
      </c>
      <c r="AW126" s="70">
        <v>5</v>
      </c>
      <c r="AX126" s="70">
        <v>42.658614489999998</v>
      </c>
      <c r="AY126" s="70">
        <v>1.3</v>
      </c>
      <c r="AZ126" s="70">
        <v>80.099999999999994</v>
      </c>
      <c r="BA126" s="72"/>
      <c r="BB126" s="72">
        <v>575876</v>
      </c>
      <c r="BC126" s="72">
        <v>691776.25225899997</v>
      </c>
      <c r="BD126" s="72">
        <v>14706217</v>
      </c>
      <c r="BE126" s="70">
        <v>0</v>
      </c>
      <c r="BF126" s="70">
        <v>0</v>
      </c>
      <c r="BG126" s="70">
        <v>1.2348319999999999</v>
      </c>
    </row>
    <row r="127" spans="1:59" s="11" customFormat="1" x14ac:dyDescent="0.25">
      <c r="A127" s="15" t="s">
        <v>439</v>
      </c>
      <c r="B127" t="s">
        <v>4</v>
      </c>
      <c r="C127" s="118" t="s">
        <v>568</v>
      </c>
      <c r="D127" s="70">
        <v>1.75</v>
      </c>
      <c r="E127" s="72">
        <v>63772</v>
      </c>
      <c r="F127" s="72">
        <v>229034</v>
      </c>
      <c r="G127" s="72">
        <v>981.91911680189992</v>
      </c>
      <c r="H127" s="70">
        <v>0.09</v>
      </c>
      <c r="I127" s="72">
        <v>209794.28571428571</v>
      </c>
      <c r="J127" s="70">
        <v>0.17142857142857143</v>
      </c>
      <c r="K127" s="72">
        <v>0</v>
      </c>
      <c r="L127" s="72">
        <v>2</v>
      </c>
      <c r="M127" s="70">
        <v>0.95052439350993334</v>
      </c>
      <c r="N127" s="70">
        <v>0.92513172674513056</v>
      </c>
      <c r="O127" s="70">
        <v>0.40400000000000003</v>
      </c>
      <c r="P127" s="70">
        <v>0.41618216037750244</v>
      </c>
      <c r="Q127" s="70">
        <v>0</v>
      </c>
      <c r="R127" s="72">
        <v>1046767414</v>
      </c>
      <c r="S127" s="72">
        <v>624.46</v>
      </c>
      <c r="T127" s="72">
        <v>647.83000000000004</v>
      </c>
      <c r="U127" s="70">
        <v>6.5802082610680737</v>
      </c>
      <c r="V127" s="171">
        <v>194</v>
      </c>
      <c r="W127" s="171">
        <v>0.16399999999999998</v>
      </c>
      <c r="X127" s="70">
        <v>0.4</v>
      </c>
      <c r="Y127" s="119">
        <v>46.6</v>
      </c>
      <c r="Z127" s="70">
        <v>54.3</v>
      </c>
      <c r="AA127" s="70">
        <v>209</v>
      </c>
      <c r="AB127" s="70">
        <v>2.7</v>
      </c>
      <c r="AC127" s="70">
        <v>0</v>
      </c>
      <c r="AD127" s="70">
        <v>0</v>
      </c>
      <c r="AE127" s="70">
        <v>100</v>
      </c>
      <c r="AF127" s="70">
        <v>58.3</v>
      </c>
      <c r="AG127" s="70">
        <v>0.70799999999999996</v>
      </c>
      <c r="AH127" s="70">
        <v>0.5</v>
      </c>
      <c r="AI127" s="72">
        <v>0</v>
      </c>
      <c r="AJ127" s="72">
        <v>0</v>
      </c>
      <c r="AK127" s="72">
        <v>0</v>
      </c>
      <c r="AL127" s="72">
        <v>26183.660000000003</v>
      </c>
      <c r="AM127" s="72">
        <v>0</v>
      </c>
      <c r="AN127" s="72">
        <v>0</v>
      </c>
      <c r="AO127" s="72">
        <v>979</v>
      </c>
      <c r="AP127" s="70">
        <v>5.5</v>
      </c>
      <c r="AQ127" s="70">
        <v>8.6</v>
      </c>
      <c r="AR127" s="70" t="s">
        <v>101</v>
      </c>
      <c r="AS127" s="70">
        <v>-1.4610422849655151</v>
      </c>
      <c r="AT127" s="70">
        <v>19</v>
      </c>
      <c r="AU127" s="70">
        <v>9.6999999999999993</v>
      </c>
      <c r="AV127" s="70">
        <v>39.448262032085559</v>
      </c>
      <c r="AW127" s="70">
        <v>5</v>
      </c>
      <c r="AX127" s="70">
        <v>42.658614489999998</v>
      </c>
      <c r="AY127" s="70">
        <v>9.4</v>
      </c>
      <c r="AZ127" s="70">
        <v>53.9</v>
      </c>
      <c r="BA127" s="72"/>
      <c r="BB127" s="72">
        <v>927752</v>
      </c>
      <c r="BC127" s="72">
        <v>573712.33466499997</v>
      </c>
      <c r="BD127" s="72">
        <v>14706217</v>
      </c>
      <c r="BE127" s="70">
        <v>0</v>
      </c>
      <c r="BF127" s="70">
        <v>0</v>
      </c>
      <c r="BG127" s="70">
        <v>1.2348319999999999</v>
      </c>
    </row>
    <row r="128" spans="1:59" s="11" customFormat="1" x14ac:dyDescent="0.25">
      <c r="A128" s="15" t="s">
        <v>440</v>
      </c>
      <c r="B128" t="s">
        <v>4</v>
      </c>
      <c r="C128" s="118" t="s">
        <v>569</v>
      </c>
      <c r="D128" s="70">
        <v>1.75</v>
      </c>
      <c r="E128" s="72">
        <v>564068</v>
      </c>
      <c r="F128" s="72">
        <v>119853</v>
      </c>
      <c r="G128" s="72">
        <v>14731.041585502502</v>
      </c>
      <c r="H128" s="70">
        <v>0.06</v>
      </c>
      <c r="I128" s="72">
        <v>209794.28571428571</v>
      </c>
      <c r="J128" s="70">
        <v>0.17142857142857143</v>
      </c>
      <c r="K128" s="72">
        <v>0</v>
      </c>
      <c r="L128" s="72">
        <v>3</v>
      </c>
      <c r="M128" s="70">
        <v>0.95052439350993334</v>
      </c>
      <c r="N128" s="70">
        <v>0.92513172674513056</v>
      </c>
      <c r="O128" s="70">
        <v>0.40400000000000003</v>
      </c>
      <c r="P128" s="70">
        <v>0.48308300971984863</v>
      </c>
      <c r="Q128" s="70">
        <v>0</v>
      </c>
      <c r="R128" s="72">
        <v>1046767414</v>
      </c>
      <c r="S128" s="72">
        <v>624.46</v>
      </c>
      <c r="T128" s="72">
        <v>647.83000000000004</v>
      </c>
      <c r="U128" s="70">
        <v>6.5802082610680737</v>
      </c>
      <c r="V128" s="171">
        <v>230</v>
      </c>
      <c r="W128" s="171">
        <v>0.17</v>
      </c>
      <c r="X128" s="70">
        <v>0.4</v>
      </c>
      <c r="Y128" s="119">
        <v>52.8</v>
      </c>
      <c r="Z128" s="70">
        <v>63.1</v>
      </c>
      <c r="AA128" s="70">
        <v>209</v>
      </c>
      <c r="AB128" s="70">
        <v>0.1</v>
      </c>
      <c r="AC128" s="70">
        <v>0</v>
      </c>
      <c r="AD128" s="70">
        <v>1</v>
      </c>
      <c r="AE128" s="70">
        <v>100</v>
      </c>
      <c r="AF128" s="70">
        <v>58.3</v>
      </c>
      <c r="AG128" s="70">
        <v>0.70799999999999996</v>
      </c>
      <c r="AH128" s="70">
        <v>0.28000000000000003</v>
      </c>
      <c r="AI128" s="72">
        <v>0</v>
      </c>
      <c r="AJ128" s="72">
        <v>0</v>
      </c>
      <c r="AK128" s="72">
        <v>0</v>
      </c>
      <c r="AL128" s="72">
        <v>53945.380000000005</v>
      </c>
      <c r="AM128" s="72">
        <v>0</v>
      </c>
      <c r="AN128" s="72">
        <v>61422</v>
      </c>
      <c r="AO128" s="72">
        <v>18861</v>
      </c>
      <c r="AP128" s="70">
        <v>7.2</v>
      </c>
      <c r="AQ128" s="70">
        <v>11.3</v>
      </c>
      <c r="AR128" s="70" t="s">
        <v>101</v>
      </c>
      <c r="AS128" s="70">
        <v>-1.4610422849655151</v>
      </c>
      <c r="AT128" s="70">
        <v>19</v>
      </c>
      <c r="AU128" s="70">
        <v>4.4000000000000004</v>
      </c>
      <c r="AV128" s="70">
        <v>32.86330014224751</v>
      </c>
      <c r="AW128" s="70">
        <v>5</v>
      </c>
      <c r="AX128" s="70">
        <v>42.658614489999998</v>
      </c>
      <c r="AY128" s="70">
        <v>2.9</v>
      </c>
      <c r="AZ128" s="70">
        <v>40.5</v>
      </c>
      <c r="BA128" s="72"/>
      <c r="BB128" s="72">
        <v>1045090</v>
      </c>
      <c r="BC128" s="72">
        <v>1237640.77107</v>
      </c>
      <c r="BD128" s="72">
        <v>14706217</v>
      </c>
      <c r="BE128" s="70">
        <v>0</v>
      </c>
      <c r="BF128" s="70">
        <v>0</v>
      </c>
      <c r="BG128" s="70">
        <v>1.2348319999999999</v>
      </c>
    </row>
    <row r="129" spans="1:59" s="11" customFormat="1" x14ac:dyDescent="0.25">
      <c r="A129" s="15" t="s">
        <v>441</v>
      </c>
      <c r="B129" t="s">
        <v>4</v>
      </c>
      <c r="C129" s="118" t="s">
        <v>570</v>
      </c>
      <c r="D129" s="70">
        <v>1.75</v>
      </c>
      <c r="E129" s="72">
        <v>143515</v>
      </c>
      <c r="F129" s="72">
        <v>277119</v>
      </c>
      <c r="G129" s="72">
        <v>6284.459693871001</v>
      </c>
      <c r="H129" s="70">
        <v>0.03</v>
      </c>
      <c r="I129" s="72">
        <v>209794.28571428571</v>
      </c>
      <c r="J129" s="70">
        <v>0.17142857142857143</v>
      </c>
      <c r="K129" s="72">
        <v>0</v>
      </c>
      <c r="L129" s="72">
        <v>0</v>
      </c>
      <c r="M129" s="70">
        <v>0.95052439350993334</v>
      </c>
      <c r="N129" s="70">
        <v>0.92513172674513056</v>
      </c>
      <c r="O129" s="70">
        <v>0.40400000000000003</v>
      </c>
      <c r="P129" s="70">
        <v>0.51725369691848755</v>
      </c>
      <c r="Q129" s="70">
        <v>0</v>
      </c>
      <c r="R129" s="72">
        <v>1046767414</v>
      </c>
      <c r="S129" s="72">
        <v>624.46</v>
      </c>
      <c r="T129" s="72">
        <v>647.83000000000004</v>
      </c>
      <c r="U129" s="70">
        <v>6.5802082610680737</v>
      </c>
      <c r="V129" s="171">
        <v>151</v>
      </c>
      <c r="W129" s="171">
        <v>7.4999999999999997E-2</v>
      </c>
      <c r="X129" s="70">
        <v>0.4</v>
      </c>
      <c r="Y129" s="119">
        <v>73.3</v>
      </c>
      <c r="Z129" s="70">
        <v>68.8</v>
      </c>
      <c r="AA129" s="70">
        <v>209</v>
      </c>
      <c r="AB129" s="70">
        <v>0.6</v>
      </c>
      <c r="AC129" s="70">
        <v>0</v>
      </c>
      <c r="AD129" s="70">
        <v>0</v>
      </c>
      <c r="AE129" s="70">
        <v>100</v>
      </c>
      <c r="AF129" s="70">
        <v>58.3</v>
      </c>
      <c r="AG129" s="70">
        <v>0.70799999999999996</v>
      </c>
      <c r="AH129" s="70">
        <v>0.40400000000000003</v>
      </c>
      <c r="AI129" s="72">
        <v>0</v>
      </c>
      <c r="AJ129" s="72">
        <v>0</v>
      </c>
      <c r="AK129" s="72">
        <v>0</v>
      </c>
      <c r="AL129" s="72">
        <v>27672.639999999999</v>
      </c>
      <c r="AM129" s="72">
        <v>0</v>
      </c>
      <c r="AN129" s="72">
        <v>5205</v>
      </c>
      <c r="AO129" s="72">
        <v>1927</v>
      </c>
      <c r="AP129" s="70">
        <v>4</v>
      </c>
      <c r="AQ129" s="70">
        <v>9.9</v>
      </c>
      <c r="AR129" s="70" t="s">
        <v>101</v>
      </c>
      <c r="AS129" s="70">
        <v>-1.4610422849655151</v>
      </c>
      <c r="AT129" s="70">
        <v>19</v>
      </c>
      <c r="AU129" s="70">
        <v>1.5</v>
      </c>
      <c r="AV129" s="70">
        <v>30.801983880967143</v>
      </c>
      <c r="AW129" s="70">
        <v>5</v>
      </c>
      <c r="AX129" s="70">
        <v>42.658614489999998</v>
      </c>
      <c r="AY129" s="70">
        <v>3.2</v>
      </c>
      <c r="AZ129" s="70">
        <v>31</v>
      </c>
      <c r="BA129" s="72"/>
      <c r="BB129" s="72">
        <v>838080</v>
      </c>
      <c r="BC129" s="72">
        <v>769246.03901800001</v>
      </c>
      <c r="BD129" s="72">
        <v>14706217</v>
      </c>
      <c r="BE129" s="70">
        <v>0</v>
      </c>
      <c r="BF129" s="70">
        <v>0</v>
      </c>
      <c r="BG129" s="70">
        <v>1.2348319999999999</v>
      </c>
    </row>
    <row r="130" spans="1:59" s="11" customFormat="1" x14ac:dyDescent="0.25">
      <c r="A130" s="15" t="s">
        <v>443</v>
      </c>
      <c r="B130" t="s">
        <v>4</v>
      </c>
      <c r="C130" s="118" t="s">
        <v>572</v>
      </c>
      <c r="D130" s="70">
        <v>1.5</v>
      </c>
      <c r="E130" s="72">
        <v>109442</v>
      </c>
      <c r="F130" s="72">
        <v>193427</v>
      </c>
      <c r="G130" s="72">
        <v>11454.446525401499</v>
      </c>
      <c r="H130" s="70">
        <v>0.09</v>
      </c>
      <c r="I130" s="72">
        <v>209794.28571428571</v>
      </c>
      <c r="J130" s="70">
        <v>0.17142857142857143</v>
      </c>
      <c r="K130" s="72">
        <v>0</v>
      </c>
      <c r="L130" s="72">
        <v>0</v>
      </c>
      <c r="M130" s="70">
        <v>0.95052439350993334</v>
      </c>
      <c r="N130" s="70">
        <v>0.92513172674513056</v>
      </c>
      <c r="O130" s="70">
        <v>0.40400000000000003</v>
      </c>
      <c r="P130" s="70">
        <v>0.51031231880187988</v>
      </c>
      <c r="Q130" s="70">
        <v>0</v>
      </c>
      <c r="R130" s="72">
        <v>1046767414</v>
      </c>
      <c r="S130" s="72">
        <v>624.46</v>
      </c>
      <c r="T130" s="72">
        <v>647.83000000000004</v>
      </c>
      <c r="U130" s="70">
        <v>6.5802082610680737</v>
      </c>
      <c r="V130" s="171">
        <v>149</v>
      </c>
      <c r="W130" s="171">
        <v>0.14199999999999999</v>
      </c>
      <c r="X130" s="70">
        <v>0.4</v>
      </c>
      <c r="Y130" s="119">
        <v>54.4</v>
      </c>
      <c r="Z130" s="70">
        <v>74.900000000000006</v>
      </c>
      <c r="AA130" s="70">
        <v>209</v>
      </c>
      <c r="AB130" s="70">
        <v>0.7</v>
      </c>
      <c r="AC130" s="70">
        <v>15</v>
      </c>
      <c r="AD130" s="70">
        <v>3</v>
      </c>
      <c r="AE130" s="70">
        <v>100</v>
      </c>
      <c r="AF130" s="70">
        <v>58.3</v>
      </c>
      <c r="AG130" s="70">
        <v>0.70799999999999996</v>
      </c>
      <c r="AH130" s="70">
        <v>0.13</v>
      </c>
      <c r="AI130" s="72">
        <v>0</v>
      </c>
      <c r="AJ130" s="72">
        <v>0</v>
      </c>
      <c r="AK130" s="72">
        <v>0</v>
      </c>
      <c r="AL130" s="72">
        <v>41822.25</v>
      </c>
      <c r="AM130" s="72">
        <v>0</v>
      </c>
      <c r="AN130" s="72">
        <v>1315</v>
      </c>
      <c r="AO130" s="72">
        <v>0</v>
      </c>
      <c r="AP130" s="70">
        <v>8.6</v>
      </c>
      <c r="AQ130" s="70">
        <v>11.7</v>
      </c>
      <c r="AR130" s="70" t="s">
        <v>101</v>
      </c>
      <c r="AS130" s="70">
        <v>-1.4610422849655151</v>
      </c>
      <c r="AT130" s="70">
        <v>19</v>
      </c>
      <c r="AU130" s="70">
        <v>2.2999999999999998</v>
      </c>
      <c r="AV130" s="70">
        <v>37.713597033374533</v>
      </c>
      <c r="AW130" s="70">
        <v>5</v>
      </c>
      <c r="AX130" s="70">
        <v>42.658614489999998</v>
      </c>
      <c r="AY130" s="70">
        <v>4.9000000000000004</v>
      </c>
      <c r="AZ130" s="70">
        <v>50.9</v>
      </c>
      <c r="BA130" s="72"/>
      <c r="BB130" s="72">
        <v>1030686</v>
      </c>
      <c r="BC130" s="72">
        <v>948126.78653200006</v>
      </c>
      <c r="BD130" s="72">
        <v>14706217</v>
      </c>
      <c r="BE130" s="70">
        <v>0</v>
      </c>
      <c r="BF130" s="70">
        <v>0</v>
      </c>
      <c r="BG130" s="70">
        <v>1.2348319999999999</v>
      </c>
    </row>
    <row r="131" spans="1:59" s="11" customFormat="1" x14ac:dyDescent="0.25">
      <c r="A131" s="15" t="s">
        <v>444</v>
      </c>
      <c r="B131" t="s">
        <v>4</v>
      </c>
      <c r="C131" s="118" t="s">
        <v>573</v>
      </c>
      <c r="D131" s="70">
        <v>1.625</v>
      </c>
      <c r="E131" s="72">
        <v>116902</v>
      </c>
      <c r="F131" s="72">
        <v>368507</v>
      </c>
      <c r="G131" s="72">
        <v>4945.3567815549995</v>
      </c>
      <c r="H131" s="70">
        <v>0.06</v>
      </c>
      <c r="I131" s="72">
        <v>209794.28571428571</v>
      </c>
      <c r="J131" s="70">
        <v>0.17142857142857143</v>
      </c>
      <c r="K131" s="72">
        <v>0</v>
      </c>
      <c r="L131" s="72">
        <v>15</v>
      </c>
      <c r="M131" s="70">
        <v>0.95052439350993334</v>
      </c>
      <c r="N131" s="70">
        <v>0.92513172674513056</v>
      </c>
      <c r="O131" s="70">
        <v>0.40400000000000003</v>
      </c>
      <c r="P131" s="70">
        <v>0.47759446501731873</v>
      </c>
      <c r="Q131" s="70">
        <v>0</v>
      </c>
      <c r="R131" s="72">
        <v>1046767414</v>
      </c>
      <c r="S131" s="72">
        <v>624.46</v>
      </c>
      <c r="T131" s="72">
        <v>647.83000000000004</v>
      </c>
      <c r="U131" s="70">
        <v>6.5802082610680737</v>
      </c>
      <c r="V131" s="171">
        <v>144</v>
      </c>
      <c r="W131" s="171">
        <v>0.221</v>
      </c>
      <c r="X131" s="70">
        <v>0.4</v>
      </c>
      <c r="Y131" s="119">
        <v>72.3</v>
      </c>
      <c r="Z131" s="70">
        <v>83.6</v>
      </c>
      <c r="AA131" s="70">
        <v>209</v>
      </c>
      <c r="AB131" s="70">
        <v>0.9</v>
      </c>
      <c r="AC131" s="70">
        <v>0</v>
      </c>
      <c r="AD131" s="70">
        <v>0</v>
      </c>
      <c r="AE131" s="70">
        <v>100</v>
      </c>
      <c r="AF131" s="70">
        <v>58.3</v>
      </c>
      <c r="AG131" s="70">
        <v>0.70799999999999996</v>
      </c>
      <c r="AH131" s="70">
        <v>0.2</v>
      </c>
      <c r="AI131" s="72">
        <v>0</v>
      </c>
      <c r="AJ131" s="72">
        <v>0</v>
      </c>
      <c r="AK131" s="72">
        <v>0</v>
      </c>
      <c r="AL131" s="72">
        <v>12782.18</v>
      </c>
      <c r="AM131" s="72">
        <v>0</v>
      </c>
      <c r="AN131" s="72">
        <v>0</v>
      </c>
      <c r="AO131" s="72">
        <v>0</v>
      </c>
      <c r="AP131" s="70">
        <v>5.5</v>
      </c>
      <c r="AQ131" s="70">
        <v>8.1999999999999993</v>
      </c>
      <c r="AR131" s="70" t="s">
        <v>101</v>
      </c>
      <c r="AS131" s="70">
        <v>-1.4610422849655151</v>
      </c>
      <c r="AT131" s="70">
        <v>19</v>
      </c>
      <c r="AU131" s="70">
        <v>1.4</v>
      </c>
      <c r="AV131" s="70">
        <v>48.420016963528411</v>
      </c>
      <c r="AW131" s="70">
        <v>5</v>
      </c>
      <c r="AX131" s="70">
        <v>42.658614489999998</v>
      </c>
      <c r="AY131" s="70">
        <v>8</v>
      </c>
      <c r="AZ131" s="70">
        <v>33.4</v>
      </c>
      <c r="BA131" s="72"/>
      <c r="BB131" s="72">
        <v>757831</v>
      </c>
      <c r="BC131" s="72">
        <v>687792.95858900005</v>
      </c>
      <c r="BD131" s="72">
        <v>14706217</v>
      </c>
      <c r="BE131" s="70">
        <v>0</v>
      </c>
      <c r="BF131" s="70">
        <v>0</v>
      </c>
      <c r="BG131" s="70">
        <v>1.2348319999999999</v>
      </c>
    </row>
    <row r="132" spans="1:59" s="11" customFormat="1" x14ac:dyDescent="0.25">
      <c r="A132" s="15" t="s">
        <v>442</v>
      </c>
      <c r="B132" t="s">
        <v>4</v>
      </c>
      <c r="C132" s="118" t="s">
        <v>571</v>
      </c>
      <c r="D132" s="70">
        <v>2.125</v>
      </c>
      <c r="E132" s="72">
        <v>21583</v>
      </c>
      <c r="F132" s="72">
        <v>404432</v>
      </c>
      <c r="G132" s="72">
        <v>9110.0939315765008</v>
      </c>
      <c r="H132" s="70">
        <v>0.06</v>
      </c>
      <c r="I132" s="72">
        <v>209794.28571428571</v>
      </c>
      <c r="J132" s="70">
        <v>0.17142857142857143</v>
      </c>
      <c r="K132" s="72">
        <v>0</v>
      </c>
      <c r="L132" s="72">
        <v>0</v>
      </c>
      <c r="M132" s="70">
        <v>0.95052439350993334</v>
      </c>
      <c r="N132" s="70">
        <v>0.92513172674513056</v>
      </c>
      <c r="O132" s="70">
        <v>0.40400000000000003</v>
      </c>
      <c r="P132" s="70">
        <v>0.38917890191078186</v>
      </c>
      <c r="Q132" s="70">
        <v>0</v>
      </c>
      <c r="R132" s="72">
        <v>1046767414</v>
      </c>
      <c r="S132" s="72">
        <v>624.46</v>
      </c>
      <c r="T132" s="72">
        <v>647.83000000000004</v>
      </c>
      <c r="U132" s="70">
        <v>6.5802082610680737</v>
      </c>
      <c r="V132" s="171">
        <v>163</v>
      </c>
      <c r="W132" s="171">
        <v>0.124</v>
      </c>
      <c r="X132" s="70">
        <v>0.4</v>
      </c>
      <c r="Y132" s="119">
        <v>55.15</v>
      </c>
      <c r="Z132" s="70">
        <v>58.6</v>
      </c>
      <c r="AA132" s="70">
        <v>209</v>
      </c>
      <c r="AB132" s="70">
        <v>2.9</v>
      </c>
      <c r="AC132" s="70">
        <v>0</v>
      </c>
      <c r="AD132" s="70">
        <v>0</v>
      </c>
      <c r="AE132" s="70">
        <v>100</v>
      </c>
      <c r="AF132" s="70">
        <v>58.3</v>
      </c>
      <c r="AG132" s="70">
        <v>0.70799999999999996</v>
      </c>
      <c r="AH132" s="70">
        <v>0.51</v>
      </c>
      <c r="AI132" s="72">
        <v>0</v>
      </c>
      <c r="AJ132" s="72">
        <v>0</v>
      </c>
      <c r="AK132" s="72">
        <v>0</v>
      </c>
      <c r="AL132" s="72">
        <v>22236.03</v>
      </c>
      <c r="AM132" s="72">
        <v>0</v>
      </c>
      <c r="AN132" s="72">
        <v>23157</v>
      </c>
      <c r="AO132" s="72">
        <v>20809</v>
      </c>
      <c r="AP132" s="70">
        <v>6.9</v>
      </c>
      <c r="AQ132" s="70">
        <v>7.8</v>
      </c>
      <c r="AR132" s="70" t="s">
        <v>101</v>
      </c>
      <c r="AS132" s="70">
        <v>-1.4610422849655151</v>
      </c>
      <c r="AT132" s="70">
        <v>19</v>
      </c>
      <c r="AU132" s="70">
        <v>14.2</v>
      </c>
      <c r="AV132" s="70">
        <v>44.621301316808676</v>
      </c>
      <c r="AW132" s="70">
        <v>5</v>
      </c>
      <c r="AX132" s="70">
        <v>42.658614489999998</v>
      </c>
      <c r="AY132" s="70">
        <v>14.1</v>
      </c>
      <c r="AZ132" s="70">
        <v>51.7</v>
      </c>
      <c r="BA132" s="72"/>
      <c r="BB132" s="72">
        <v>789918</v>
      </c>
      <c r="BC132" s="72">
        <v>722551.49836900004</v>
      </c>
      <c r="BD132" s="72">
        <v>14706217</v>
      </c>
      <c r="BE132" s="70">
        <v>0</v>
      </c>
      <c r="BF132" s="70">
        <v>0</v>
      </c>
      <c r="BG132" s="70">
        <v>1.2348319999999999</v>
      </c>
    </row>
    <row r="133" spans="1:59" s="11" customFormat="1" x14ac:dyDescent="0.25">
      <c r="A133" s="15" t="s">
        <v>446</v>
      </c>
      <c r="B133" t="s">
        <v>4</v>
      </c>
      <c r="C133" s="118" t="s">
        <v>575</v>
      </c>
      <c r="D133" s="70">
        <v>2.375</v>
      </c>
      <c r="E133" s="72">
        <v>59609</v>
      </c>
      <c r="F133" s="72">
        <v>451771</v>
      </c>
      <c r="G133" s="72">
        <v>4333.2034276305003</v>
      </c>
      <c r="H133" s="70">
        <v>0.14000000000000001</v>
      </c>
      <c r="I133" s="72">
        <v>209794.28571428571</v>
      </c>
      <c r="J133" s="70">
        <v>0.17142857142857143</v>
      </c>
      <c r="K133" s="72">
        <v>0</v>
      </c>
      <c r="L133" s="72">
        <v>61</v>
      </c>
      <c r="M133" s="70">
        <v>0.95052439350993334</v>
      </c>
      <c r="N133" s="70">
        <v>0.92513172674513056</v>
      </c>
      <c r="O133" s="70">
        <v>0.40400000000000003</v>
      </c>
      <c r="P133" s="70">
        <v>0.65991812944412231</v>
      </c>
      <c r="Q133" s="70">
        <v>0</v>
      </c>
      <c r="R133" s="72">
        <v>1046767414</v>
      </c>
      <c r="S133" s="72">
        <v>624.46</v>
      </c>
      <c r="T133" s="72">
        <v>647.83000000000004</v>
      </c>
      <c r="U133" s="70">
        <v>6.5802082610680737</v>
      </c>
      <c r="V133" s="171">
        <v>99</v>
      </c>
      <c r="W133" s="171">
        <v>0.35</v>
      </c>
      <c r="X133" s="70">
        <v>0.4</v>
      </c>
      <c r="Y133" s="119">
        <v>15.5</v>
      </c>
      <c r="Z133" s="70">
        <v>24.2</v>
      </c>
      <c r="AA133" s="70">
        <v>209</v>
      </c>
      <c r="AB133" s="70">
        <v>0.7</v>
      </c>
      <c r="AC133" s="70">
        <v>0</v>
      </c>
      <c r="AD133" s="70">
        <v>0</v>
      </c>
      <c r="AE133" s="70">
        <v>100</v>
      </c>
      <c r="AF133" s="70">
        <v>58.3</v>
      </c>
      <c r="AG133" s="70">
        <v>0.70799999999999996</v>
      </c>
      <c r="AH133" s="70">
        <v>0.12</v>
      </c>
      <c r="AI133" s="72">
        <v>0</v>
      </c>
      <c r="AJ133" s="72">
        <v>0</v>
      </c>
      <c r="AK133" s="72">
        <v>485.35493340479292</v>
      </c>
      <c r="AL133" s="72">
        <v>14922.880000000001</v>
      </c>
      <c r="AM133" s="72">
        <v>0</v>
      </c>
      <c r="AN133" s="72">
        <v>131187</v>
      </c>
      <c r="AO133" s="72">
        <v>0</v>
      </c>
      <c r="AP133" s="70">
        <v>17.8</v>
      </c>
      <c r="AQ133" s="70">
        <v>24</v>
      </c>
      <c r="AR133" s="70" t="s">
        <v>101</v>
      </c>
      <c r="AS133" s="70">
        <v>-1.4610422849655151</v>
      </c>
      <c r="AT133" s="70">
        <v>19</v>
      </c>
      <c r="AU133" s="70">
        <v>4.5</v>
      </c>
      <c r="AV133" s="70">
        <v>10.556570363466916</v>
      </c>
      <c r="AW133" s="70">
        <v>5</v>
      </c>
      <c r="AX133" s="70">
        <v>42.658614489999998</v>
      </c>
      <c r="AY133" s="70">
        <v>8.9</v>
      </c>
      <c r="AZ133" s="70">
        <v>28.7</v>
      </c>
      <c r="BA133" s="72"/>
      <c r="BB133" s="72">
        <v>963234</v>
      </c>
      <c r="BC133" s="72">
        <v>958603.91091400001</v>
      </c>
      <c r="BD133" s="72">
        <v>14706217</v>
      </c>
      <c r="BE133" s="70">
        <v>0</v>
      </c>
      <c r="BF133" s="70">
        <v>0</v>
      </c>
      <c r="BG133" s="70">
        <v>1.2348319999999999</v>
      </c>
    </row>
    <row r="134" spans="1:59" s="11" customFormat="1" x14ac:dyDescent="0.25">
      <c r="A134" s="15" t="s">
        <v>447</v>
      </c>
      <c r="B134" t="s">
        <v>4</v>
      </c>
      <c r="C134" s="118" t="s">
        <v>576</v>
      </c>
      <c r="D134" s="70">
        <v>1.5</v>
      </c>
      <c r="E134" s="72">
        <v>192887</v>
      </c>
      <c r="F134" s="72">
        <v>6043</v>
      </c>
      <c r="G134" s="72">
        <v>7200.4785527985005</v>
      </c>
      <c r="H134" s="70">
        <v>0.11</v>
      </c>
      <c r="I134" s="72">
        <v>209794.28571428571</v>
      </c>
      <c r="J134" s="70">
        <v>0.17142857142857143</v>
      </c>
      <c r="K134" s="72">
        <v>0</v>
      </c>
      <c r="L134" s="72">
        <v>0</v>
      </c>
      <c r="M134" s="70">
        <v>0.95052439350993334</v>
      </c>
      <c r="N134" s="70">
        <v>0.92513172674513056</v>
      </c>
      <c r="O134" s="70">
        <v>0.40400000000000003</v>
      </c>
      <c r="P134" s="70">
        <v>0.65498286485671997</v>
      </c>
      <c r="Q134" s="70">
        <v>0</v>
      </c>
      <c r="R134" s="72">
        <v>1046767414</v>
      </c>
      <c r="S134" s="72">
        <v>624.46</v>
      </c>
      <c r="T134" s="72">
        <v>647.83000000000004</v>
      </c>
      <c r="U134" s="70">
        <v>6.5802082610680737</v>
      </c>
      <c r="V134" s="171">
        <v>145</v>
      </c>
      <c r="W134" s="171">
        <v>0.24</v>
      </c>
      <c r="X134" s="70">
        <v>0.4</v>
      </c>
      <c r="Y134" s="119">
        <v>32.35</v>
      </c>
      <c r="Z134" s="70">
        <v>39.9</v>
      </c>
      <c r="AA134" s="70">
        <v>209</v>
      </c>
      <c r="AB134" s="70">
        <v>0.9</v>
      </c>
      <c r="AC134" s="70">
        <v>0</v>
      </c>
      <c r="AD134" s="70">
        <v>1</v>
      </c>
      <c r="AE134" s="70">
        <v>100</v>
      </c>
      <c r="AF134" s="70">
        <v>58.3</v>
      </c>
      <c r="AG134" s="70">
        <v>0.70799999999999996</v>
      </c>
      <c r="AH134" s="70">
        <v>0.16</v>
      </c>
      <c r="AI134" s="72">
        <v>0</v>
      </c>
      <c r="AJ134" s="72">
        <v>288.99974408385299</v>
      </c>
      <c r="AK134" s="72">
        <v>204.21877930959178</v>
      </c>
      <c r="AL134" s="72">
        <v>7974.75</v>
      </c>
      <c r="AM134" s="72">
        <v>0</v>
      </c>
      <c r="AN134" s="72">
        <v>9909</v>
      </c>
      <c r="AO134" s="72">
        <v>0</v>
      </c>
      <c r="AP134" s="70">
        <v>15.9</v>
      </c>
      <c r="AQ134" s="70">
        <v>25.5</v>
      </c>
      <c r="AR134" s="70" t="s">
        <v>101</v>
      </c>
      <c r="AS134" s="70">
        <v>-1.4610422849655151</v>
      </c>
      <c r="AT134" s="70">
        <v>19</v>
      </c>
      <c r="AU134" s="70">
        <v>5</v>
      </c>
      <c r="AV134" s="70">
        <v>13.289293849658314</v>
      </c>
      <c r="AW134" s="70">
        <v>5</v>
      </c>
      <c r="AX134" s="70">
        <v>42.658614489999998</v>
      </c>
      <c r="AY134" s="70">
        <v>6.3</v>
      </c>
      <c r="AZ134" s="70">
        <v>50.9</v>
      </c>
      <c r="BA134" s="72"/>
      <c r="BB134" s="72">
        <v>405292</v>
      </c>
      <c r="BC134" s="72">
        <v>370899.67894000001</v>
      </c>
      <c r="BD134" s="72">
        <v>14706217</v>
      </c>
      <c r="BE134" s="70">
        <v>0</v>
      </c>
      <c r="BF134" s="70">
        <v>0</v>
      </c>
      <c r="BG134" s="70">
        <v>1.2348319999999999</v>
      </c>
    </row>
    <row r="135" spans="1:59" s="11" customFormat="1" x14ac:dyDescent="0.25">
      <c r="A135" s="15" t="s">
        <v>448</v>
      </c>
      <c r="B135" t="s">
        <v>4</v>
      </c>
      <c r="C135" s="118" t="s">
        <v>577</v>
      </c>
      <c r="D135" s="70">
        <v>1.875</v>
      </c>
      <c r="E135" s="72">
        <v>112867</v>
      </c>
      <c r="F135" s="72">
        <v>74624</v>
      </c>
      <c r="G135" s="72">
        <v>15754.152594294499</v>
      </c>
      <c r="H135" s="70">
        <v>0.14000000000000001</v>
      </c>
      <c r="I135" s="72">
        <v>209794.28571428571</v>
      </c>
      <c r="J135" s="70">
        <v>0.17142857142857143</v>
      </c>
      <c r="K135" s="72">
        <v>0</v>
      </c>
      <c r="L135" s="72">
        <v>0</v>
      </c>
      <c r="M135" s="70">
        <v>0.95052439350993334</v>
      </c>
      <c r="N135" s="70">
        <v>0.92513172674513056</v>
      </c>
      <c r="O135" s="70">
        <v>0.40400000000000003</v>
      </c>
      <c r="P135" s="70">
        <v>0.68584996461868286</v>
      </c>
      <c r="Q135" s="70">
        <v>0</v>
      </c>
      <c r="R135" s="72">
        <v>1046767414</v>
      </c>
      <c r="S135" s="72">
        <v>624.46</v>
      </c>
      <c r="T135" s="72">
        <v>647.83000000000004</v>
      </c>
      <c r="U135" s="70">
        <v>6.5802082610680737</v>
      </c>
      <c r="V135" s="171">
        <v>101</v>
      </c>
      <c r="W135" s="171">
        <v>0.35700000000000004</v>
      </c>
      <c r="X135" s="70">
        <v>0.4</v>
      </c>
      <c r="Y135" s="119">
        <v>32.200000000000003</v>
      </c>
      <c r="Z135" s="70">
        <v>37.299999999999997</v>
      </c>
      <c r="AA135" s="70">
        <v>209</v>
      </c>
      <c r="AB135" s="70">
        <v>0.1</v>
      </c>
      <c r="AC135" s="70">
        <v>0</v>
      </c>
      <c r="AD135" s="70">
        <v>0</v>
      </c>
      <c r="AE135" s="70">
        <v>100</v>
      </c>
      <c r="AF135" s="70">
        <v>58.3</v>
      </c>
      <c r="AG135" s="70">
        <v>0.70799999999999996</v>
      </c>
      <c r="AH135" s="70">
        <v>0.01</v>
      </c>
      <c r="AI135" s="72">
        <v>0</v>
      </c>
      <c r="AJ135" s="72">
        <v>363.00025591614695</v>
      </c>
      <c r="AK135" s="72">
        <v>256.51050102921818</v>
      </c>
      <c r="AL135" s="72">
        <v>2317.8000000000002</v>
      </c>
      <c r="AM135" s="72">
        <v>0</v>
      </c>
      <c r="AN135" s="72">
        <v>68933</v>
      </c>
      <c r="AO135" s="72">
        <v>0</v>
      </c>
      <c r="AP135" s="70">
        <v>17.899999999999999</v>
      </c>
      <c r="AQ135" s="70">
        <v>19.2</v>
      </c>
      <c r="AR135" s="70" t="s">
        <v>101</v>
      </c>
      <c r="AS135" s="70">
        <v>-1.4610422849655151</v>
      </c>
      <c r="AT135" s="70">
        <v>19</v>
      </c>
      <c r="AU135" s="70">
        <v>23.4</v>
      </c>
      <c r="AV135" s="70">
        <v>10.846475195822453</v>
      </c>
      <c r="AW135" s="70">
        <v>5</v>
      </c>
      <c r="AX135" s="70">
        <v>42.658614489999998</v>
      </c>
      <c r="AY135" s="70">
        <v>9.8000000000000007</v>
      </c>
      <c r="AZ135" s="70">
        <v>53</v>
      </c>
      <c r="BA135" s="72"/>
      <c r="BB135" s="72">
        <v>509070</v>
      </c>
      <c r="BC135" s="72">
        <v>513416.79674299998</v>
      </c>
      <c r="BD135" s="72">
        <v>14706217</v>
      </c>
      <c r="BE135" s="70">
        <v>0</v>
      </c>
      <c r="BF135" s="70">
        <v>0</v>
      </c>
      <c r="BG135" s="70">
        <v>1.2348319999999999</v>
      </c>
    </row>
    <row r="136" spans="1:59" s="11" customFormat="1" x14ac:dyDescent="0.25">
      <c r="A136" s="15" t="s">
        <v>449</v>
      </c>
      <c r="B136" t="s">
        <v>4</v>
      </c>
      <c r="C136" s="118" t="s">
        <v>578</v>
      </c>
      <c r="D136" s="70">
        <v>1.75</v>
      </c>
      <c r="E136" s="72">
        <v>40212</v>
      </c>
      <c r="F136" s="72">
        <v>402708</v>
      </c>
      <c r="G136" s="72">
        <v>2936.0461267097498</v>
      </c>
      <c r="H136" s="70">
        <v>0.03</v>
      </c>
      <c r="I136" s="72">
        <v>209794.28571428571</v>
      </c>
      <c r="J136" s="70">
        <v>0.17142857142857143</v>
      </c>
      <c r="K136" s="72">
        <v>0</v>
      </c>
      <c r="L136" s="72">
        <v>57</v>
      </c>
      <c r="M136" s="70">
        <v>0.95052439350993334</v>
      </c>
      <c r="N136" s="70">
        <v>0.92513172674513056</v>
      </c>
      <c r="O136" s="70">
        <v>0.40400000000000003</v>
      </c>
      <c r="P136" s="70">
        <v>0.46012064814567566</v>
      </c>
      <c r="Q136" s="70">
        <v>0</v>
      </c>
      <c r="R136" s="72">
        <v>1046767414</v>
      </c>
      <c r="S136" s="72">
        <v>624.46</v>
      </c>
      <c r="T136" s="72">
        <v>647.83000000000004</v>
      </c>
      <c r="U136" s="70">
        <v>6.5802082610680737</v>
      </c>
      <c r="V136" s="171">
        <v>203</v>
      </c>
      <c r="W136" s="171">
        <v>0.214</v>
      </c>
      <c r="X136" s="70">
        <v>0.4</v>
      </c>
      <c r="Y136" s="119">
        <v>58.7</v>
      </c>
      <c r="Z136" s="70">
        <v>80.7</v>
      </c>
      <c r="AA136" s="70">
        <v>209</v>
      </c>
      <c r="AB136" s="70">
        <v>2.5</v>
      </c>
      <c r="AC136" s="70">
        <v>0</v>
      </c>
      <c r="AD136" s="70">
        <v>1</v>
      </c>
      <c r="AE136" s="70">
        <v>100</v>
      </c>
      <c r="AF136" s="70">
        <v>58.3</v>
      </c>
      <c r="AG136" s="70">
        <v>0.70799999999999996</v>
      </c>
      <c r="AH136" s="70">
        <v>0.33</v>
      </c>
      <c r="AI136" s="72">
        <v>0</v>
      </c>
      <c r="AJ136" s="72">
        <v>0</v>
      </c>
      <c r="AK136" s="72">
        <v>0</v>
      </c>
      <c r="AL136" s="72">
        <v>29676.510000000002</v>
      </c>
      <c r="AM136" s="72">
        <v>0</v>
      </c>
      <c r="AN136" s="72">
        <v>0</v>
      </c>
      <c r="AO136" s="72">
        <v>0</v>
      </c>
      <c r="AP136" s="70">
        <v>7.9</v>
      </c>
      <c r="AQ136" s="70">
        <v>7.8</v>
      </c>
      <c r="AR136" s="70" t="s">
        <v>101</v>
      </c>
      <c r="AS136" s="70">
        <v>-1.4610422849655151</v>
      </c>
      <c r="AT136" s="70">
        <v>19</v>
      </c>
      <c r="AU136" s="70">
        <v>1.5</v>
      </c>
      <c r="AV136" s="70">
        <v>34.123239969719911</v>
      </c>
      <c r="AW136" s="70">
        <v>5</v>
      </c>
      <c r="AX136" s="70">
        <v>42.658614489999998</v>
      </c>
      <c r="AY136" s="70">
        <v>7.1</v>
      </c>
      <c r="AZ136" s="70">
        <v>35.299999999999997</v>
      </c>
      <c r="BA136" s="72"/>
      <c r="BB136" s="72">
        <v>893837</v>
      </c>
      <c r="BC136" s="72">
        <v>773681.43465299997</v>
      </c>
      <c r="BD136" s="72">
        <v>14706217</v>
      </c>
      <c r="BE136" s="70">
        <v>0</v>
      </c>
      <c r="BF136" s="70">
        <v>0</v>
      </c>
      <c r="BG136" s="70">
        <v>1.2348319999999999</v>
      </c>
    </row>
    <row r="137" spans="1:59" s="11" customFormat="1" x14ac:dyDescent="0.25">
      <c r="A137" s="15" t="s">
        <v>450</v>
      </c>
      <c r="B137" t="s">
        <v>4</v>
      </c>
      <c r="C137" s="118" t="s">
        <v>579</v>
      </c>
      <c r="D137" s="70">
        <v>2</v>
      </c>
      <c r="E137" s="72">
        <v>0</v>
      </c>
      <c r="F137" s="72">
        <v>0</v>
      </c>
      <c r="G137" s="72">
        <v>0</v>
      </c>
      <c r="H137" s="70" t="s">
        <v>101</v>
      </c>
      <c r="I137" s="72">
        <v>209794.28571428571</v>
      </c>
      <c r="J137" s="70">
        <v>0.17142857142857143</v>
      </c>
      <c r="K137" s="72">
        <v>3</v>
      </c>
      <c r="L137" s="72">
        <v>110</v>
      </c>
      <c r="M137" s="70">
        <v>0.95052439350993334</v>
      </c>
      <c r="N137" s="70">
        <v>0.92513172674513056</v>
      </c>
      <c r="O137" s="70">
        <v>0.40400000000000003</v>
      </c>
      <c r="P137" s="70">
        <v>0.53476721048355103</v>
      </c>
      <c r="Q137" s="70">
        <v>0</v>
      </c>
      <c r="R137" s="72">
        <v>1046767414</v>
      </c>
      <c r="S137" s="72">
        <v>624.46</v>
      </c>
      <c r="T137" s="72">
        <v>647.83000000000004</v>
      </c>
      <c r="U137" s="70">
        <v>6.5802082610680737</v>
      </c>
      <c r="V137" s="171">
        <v>106</v>
      </c>
      <c r="W137" s="171">
        <v>0.13400000000000001</v>
      </c>
      <c r="X137" s="70">
        <v>0.4</v>
      </c>
      <c r="Y137" s="119">
        <v>17</v>
      </c>
      <c r="Z137" s="70">
        <v>19.600000000000001</v>
      </c>
      <c r="AA137" s="70">
        <v>209</v>
      </c>
      <c r="AB137" s="70">
        <v>5.3</v>
      </c>
      <c r="AC137" s="70">
        <v>0</v>
      </c>
      <c r="AD137" s="70">
        <v>0</v>
      </c>
      <c r="AE137" s="70">
        <v>100</v>
      </c>
      <c r="AF137" s="70">
        <v>58.3</v>
      </c>
      <c r="AG137" s="70">
        <v>0.70799999999999996</v>
      </c>
      <c r="AH137" s="70">
        <v>0.15</v>
      </c>
      <c r="AI137" s="72">
        <v>0</v>
      </c>
      <c r="AJ137" s="72">
        <v>0</v>
      </c>
      <c r="AK137" s="72">
        <v>0</v>
      </c>
      <c r="AL137" s="72">
        <v>8237.9599999999991</v>
      </c>
      <c r="AM137" s="72">
        <v>0</v>
      </c>
      <c r="AN137" s="72">
        <v>0</v>
      </c>
      <c r="AO137" s="72">
        <v>0</v>
      </c>
      <c r="AP137" s="70">
        <v>13.6</v>
      </c>
      <c r="AQ137" s="70">
        <v>25.2</v>
      </c>
      <c r="AR137" s="70" t="s">
        <v>101</v>
      </c>
      <c r="AS137" s="70">
        <v>-1.4610422849655151</v>
      </c>
      <c r="AT137" s="70">
        <v>19</v>
      </c>
      <c r="AU137" s="70">
        <v>19.100000000000001</v>
      </c>
      <c r="AV137" s="70">
        <v>18.09090909090909</v>
      </c>
      <c r="AW137" s="70">
        <v>5</v>
      </c>
      <c r="AX137" s="70">
        <v>42.658614489999998</v>
      </c>
      <c r="AY137" s="70">
        <v>10.9</v>
      </c>
      <c r="AZ137" s="70">
        <v>30.2</v>
      </c>
      <c r="BA137" s="72"/>
      <c r="BB137" s="72">
        <v>34131</v>
      </c>
      <c r="BC137" s="72">
        <v>43384.778499400003</v>
      </c>
      <c r="BD137" s="72">
        <v>14706217</v>
      </c>
      <c r="BE137" s="70">
        <v>0</v>
      </c>
      <c r="BF137" s="70">
        <v>0</v>
      </c>
      <c r="BG137" s="70">
        <v>1.2348319999999999</v>
      </c>
    </row>
    <row r="138" spans="1:59" s="11" customFormat="1" x14ac:dyDescent="0.25">
      <c r="A138" s="15" t="s">
        <v>445</v>
      </c>
      <c r="B138" t="s">
        <v>4</v>
      </c>
      <c r="C138" s="118" t="s">
        <v>574</v>
      </c>
      <c r="D138" s="70" t="s">
        <v>101</v>
      </c>
      <c r="E138" s="72">
        <v>280519</v>
      </c>
      <c r="F138" s="72">
        <v>496</v>
      </c>
      <c r="G138" s="72">
        <v>29948.157017275</v>
      </c>
      <c r="H138" s="70" t="s">
        <v>101</v>
      </c>
      <c r="I138" s="72">
        <v>209794.28571428571</v>
      </c>
      <c r="J138" s="70">
        <v>0.17142857142857143</v>
      </c>
      <c r="K138" s="72">
        <v>0</v>
      </c>
      <c r="L138" s="72">
        <v>5</v>
      </c>
      <c r="M138" s="70">
        <v>0.95052439350993334</v>
      </c>
      <c r="N138" s="70">
        <v>0.92513172674513056</v>
      </c>
      <c r="O138" s="70">
        <v>0.40400000000000003</v>
      </c>
      <c r="P138" s="70">
        <v>0.22901494801044464</v>
      </c>
      <c r="Q138" s="70">
        <v>0</v>
      </c>
      <c r="R138" s="72">
        <v>1046767414</v>
      </c>
      <c r="S138" s="72">
        <v>624.46</v>
      </c>
      <c r="T138" s="72">
        <v>647.83000000000004</v>
      </c>
      <c r="U138" s="70">
        <v>6.5802082610680737</v>
      </c>
      <c r="V138" s="171">
        <v>138</v>
      </c>
      <c r="W138" s="171">
        <v>0.19500000000000001</v>
      </c>
      <c r="X138" s="70">
        <v>0.4</v>
      </c>
      <c r="Y138" s="119">
        <v>56.75</v>
      </c>
      <c r="Z138" s="70">
        <v>72.3</v>
      </c>
      <c r="AA138" s="70">
        <v>209</v>
      </c>
      <c r="AB138" s="70">
        <v>4</v>
      </c>
      <c r="AC138" s="70">
        <v>0</v>
      </c>
      <c r="AD138" s="70">
        <v>18</v>
      </c>
      <c r="AE138" s="70">
        <v>100</v>
      </c>
      <c r="AF138" s="70">
        <v>58.3</v>
      </c>
      <c r="AG138" s="70">
        <v>0.70799999999999996</v>
      </c>
      <c r="AH138" s="70">
        <v>0.16</v>
      </c>
      <c r="AI138" s="72">
        <v>0</v>
      </c>
      <c r="AJ138" s="72">
        <v>0</v>
      </c>
      <c r="AK138" s="72">
        <v>700.54974399479693</v>
      </c>
      <c r="AL138" s="72" t="s">
        <v>101</v>
      </c>
      <c r="AM138" s="72">
        <v>0</v>
      </c>
      <c r="AN138" s="72">
        <v>6245</v>
      </c>
      <c r="AO138" s="72">
        <v>0</v>
      </c>
      <c r="AP138" s="70">
        <v>13.1</v>
      </c>
      <c r="AQ138" s="70">
        <v>14.9</v>
      </c>
      <c r="AR138" s="70" t="s">
        <v>101</v>
      </c>
      <c r="AS138" s="70">
        <v>-1.4610422849655151</v>
      </c>
      <c r="AT138" s="70">
        <v>19</v>
      </c>
      <c r="AU138" s="70">
        <v>49.6</v>
      </c>
      <c r="AV138" s="70">
        <v>63.581338188438785</v>
      </c>
      <c r="AW138" s="70">
        <v>5</v>
      </c>
      <c r="AX138" s="70">
        <v>42.658614489999998</v>
      </c>
      <c r="AY138" s="70">
        <v>32.6</v>
      </c>
      <c r="AZ138" s="70">
        <v>96.6</v>
      </c>
      <c r="BA138" s="72"/>
      <c r="BB138" s="72">
        <v>1390309</v>
      </c>
      <c r="BC138" s="72">
        <v>1391208.75718</v>
      </c>
      <c r="BD138" s="72">
        <v>14706217</v>
      </c>
      <c r="BE138" s="70">
        <v>0</v>
      </c>
      <c r="BF138" s="70">
        <v>0</v>
      </c>
      <c r="BG138" s="70">
        <v>1.2348319999999999</v>
      </c>
    </row>
    <row r="139" spans="1:59" s="11" customFormat="1" x14ac:dyDescent="0.25">
      <c r="A139" s="15" t="s">
        <v>451</v>
      </c>
      <c r="B139" t="s">
        <v>4</v>
      </c>
      <c r="C139" s="118" t="s">
        <v>580</v>
      </c>
      <c r="D139" s="70">
        <v>2.875</v>
      </c>
      <c r="E139" s="72">
        <v>214045</v>
      </c>
      <c r="F139" s="72">
        <v>286388</v>
      </c>
      <c r="G139" s="72">
        <v>1376.2258330674499</v>
      </c>
      <c r="H139" s="70">
        <v>0.14000000000000001</v>
      </c>
      <c r="I139" s="72">
        <v>209794.28571428571</v>
      </c>
      <c r="J139" s="70">
        <v>0.17142857142857143</v>
      </c>
      <c r="K139" s="72">
        <v>0</v>
      </c>
      <c r="L139" s="72">
        <v>3</v>
      </c>
      <c r="M139" s="70">
        <v>0.95052439350993334</v>
      </c>
      <c r="N139" s="70">
        <v>0.92513172674513056</v>
      </c>
      <c r="O139" s="70">
        <v>0.40400000000000003</v>
      </c>
      <c r="P139" s="70">
        <v>0.69700324535369873</v>
      </c>
      <c r="Q139" s="70">
        <v>0</v>
      </c>
      <c r="R139" s="72">
        <v>1046767414</v>
      </c>
      <c r="S139" s="72">
        <v>624.46</v>
      </c>
      <c r="T139" s="72">
        <v>647.83000000000004</v>
      </c>
      <c r="U139" s="70">
        <v>6.5802082610680737</v>
      </c>
      <c r="V139" s="171">
        <v>67</v>
      </c>
      <c r="W139" s="171">
        <v>0.38900000000000001</v>
      </c>
      <c r="X139" s="70">
        <v>0.4</v>
      </c>
      <c r="Y139" s="119">
        <v>12.15</v>
      </c>
      <c r="Z139" s="70">
        <v>22.6</v>
      </c>
      <c r="AA139" s="70">
        <v>209</v>
      </c>
      <c r="AB139" s="70">
        <v>1</v>
      </c>
      <c r="AC139" s="70">
        <v>0</v>
      </c>
      <c r="AD139" s="70">
        <v>1</v>
      </c>
      <c r="AE139" s="70">
        <v>100</v>
      </c>
      <c r="AF139" s="70">
        <v>58.3</v>
      </c>
      <c r="AG139" s="70">
        <v>0.70799999999999996</v>
      </c>
      <c r="AH139" s="70">
        <v>0.04</v>
      </c>
      <c r="AI139" s="72">
        <v>0</v>
      </c>
      <c r="AJ139" s="72">
        <v>417455.59506147384</v>
      </c>
      <c r="AK139" s="72">
        <v>341.67589748443538</v>
      </c>
      <c r="AL139" s="72">
        <v>26066.07</v>
      </c>
      <c r="AM139" s="72">
        <v>0</v>
      </c>
      <c r="AN139" s="72">
        <v>111933</v>
      </c>
      <c r="AO139" s="72">
        <v>0</v>
      </c>
      <c r="AP139" s="70">
        <v>20.3</v>
      </c>
      <c r="AQ139" s="70">
        <v>24.5</v>
      </c>
      <c r="AR139" s="70" t="s">
        <v>101</v>
      </c>
      <c r="AS139" s="70">
        <v>-1.4610422849655151</v>
      </c>
      <c r="AT139" s="70">
        <v>19</v>
      </c>
      <c r="AU139" s="70">
        <v>1</v>
      </c>
      <c r="AV139" s="70">
        <v>4.6625912408759129</v>
      </c>
      <c r="AW139" s="70">
        <v>5</v>
      </c>
      <c r="AX139" s="70">
        <v>42.658614489999998</v>
      </c>
      <c r="AY139" s="70">
        <v>1.9</v>
      </c>
      <c r="AZ139" s="70">
        <v>9.6999999999999993</v>
      </c>
      <c r="BA139" s="72"/>
      <c r="BB139" s="72">
        <v>678089</v>
      </c>
      <c r="BC139" s="72">
        <v>758139.00045399996</v>
      </c>
      <c r="BD139" s="72">
        <v>14706217</v>
      </c>
      <c r="BE139" s="70">
        <v>0</v>
      </c>
      <c r="BF139" s="70">
        <v>0</v>
      </c>
      <c r="BG139" s="70">
        <v>1.2348319999999999</v>
      </c>
    </row>
    <row r="140" spans="1:59" x14ac:dyDescent="0.25">
      <c r="A140" s="15"/>
      <c r="B140"/>
      <c r="C140" s="15"/>
      <c r="D140" s="72"/>
      <c r="E140" s="72"/>
      <c r="F140" s="72"/>
      <c r="G140" s="72"/>
      <c r="H140" s="72"/>
      <c r="I140" s="72"/>
      <c r="J140" s="72"/>
      <c r="K140" s="72"/>
      <c r="L140" s="70"/>
      <c r="M140" s="70"/>
      <c r="N140" s="70"/>
      <c r="O140" s="70"/>
      <c r="P140" s="70"/>
      <c r="Q140" s="70"/>
      <c r="R140" s="72"/>
      <c r="S140" s="72"/>
      <c r="T140" s="72"/>
      <c r="U140" s="70"/>
      <c r="V140" s="200"/>
      <c r="W140" s="200"/>
      <c r="X140" s="172"/>
      <c r="Y140" s="172"/>
      <c r="Z140" s="173"/>
      <c r="AA140" s="173"/>
      <c r="AB140" s="172"/>
      <c r="AC140" s="172"/>
      <c r="AD140" s="172"/>
      <c r="AE140" s="171"/>
      <c r="AF140" s="172"/>
      <c r="AG140" s="171"/>
      <c r="AH140" s="171"/>
      <c r="AI140" s="173"/>
      <c r="AJ140" s="173"/>
      <c r="AK140" s="173"/>
      <c r="AL140" s="173"/>
      <c r="AM140" s="173"/>
      <c r="AN140" s="173"/>
      <c r="AO140" s="173"/>
      <c r="AP140" s="197"/>
      <c r="AQ140" s="199"/>
      <c r="AR140" s="171"/>
      <c r="AS140" s="171"/>
      <c r="AT140" s="173"/>
      <c r="AU140" s="172"/>
      <c r="AV140" s="171"/>
      <c r="AW140" s="171"/>
      <c r="AX140" s="171"/>
      <c r="AY140" s="172"/>
      <c r="AZ140" s="172"/>
      <c r="BA140" s="173"/>
      <c r="BB140" s="173"/>
      <c r="BC140" s="173"/>
      <c r="BD140" s="173"/>
    </row>
    <row r="141" spans="1:59" x14ac:dyDescent="0.25">
      <c r="A141" s="15"/>
      <c r="B141"/>
      <c r="C141" s="15"/>
      <c r="D141" s="72"/>
      <c r="E141" s="72"/>
      <c r="F141" s="72"/>
      <c r="G141" s="72"/>
      <c r="H141" s="72"/>
      <c r="I141" s="72"/>
      <c r="J141" s="72"/>
      <c r="K141" s="72"/>
      <c r="L141" s="70"/>
      <c r="M141" s="70"/>
      <c r="N141" s="70"/>
      <c r="O141" s="70"/>
      <c r="P141" s="70"/>
      <c r="Q141" s="70"/>
      <c r="R141" s="72"/>
      <c r="S141" s="72"/>
      <c r="T141" s="72"/>
      <c r="U141" s="70"/>
      <c r="V141" s="200"/>
      <c r="W141" s="200"/>
      <c r="X141" s="172"/>
      <c r="Y141" s="172"/>
      <c r="Z141" s="173"/>
      <c r="AA141" s="173"/>
      <c r="AB141" s="172"/>
      <c r="AC141" s="172"/>
      <c r="AD141" s="172"/>
      <c r="AE141" s="171"/>
      <c r="AF141" s="172"/>
      <c r="AG141" s="171"/>
      <c r="AH141" s="171"/>
      <c r="AI141" s="173"/>
      <c r="AJ141" s="173"/>
      <c r="AK141" s="173"/>
      <c r="AL141" s="173"/>
      <c r="AM141" s="173"/>
      <c r="AN141" s="173"/>
      <c r="AO141" s="173"/>
      <c r="AP141" s="197"/>
      <c r="AQ141" s="199"/>
      <c r="AR141" s="171"/>
      <c r="AS141" s="171"/>
      <c r="AT141" s="173"/>
      <c r="AU141" s="172"/>
      <c r="AV141" s="171"/>
      <c r="AW141" s="171"/>
      <c r="AX141" s="171"/>
      <c r="AY141" s="172"/>
      <c r="AZ141" s="172"/>
      <c r="BA141" s="173"/>
      <c r="BB141" s="173"/>
      <c r="BC141" s="173"/>
      <c r="BD141" s="173"/>
    </row>
    <row r="142" spans="1:59" x14ac:dyDescent="0.25">
      <c r="A142" s="15"/>
      <c r="B142"/>
      <c r="C142" s="15"/>
      <c r="D142" s="72"/>
      <c r="E142" s="72"/>
      <c r="F142" s="72"/>
      <c r="G142" s="72"/>
      <c r="H142" s="72"/>
      <c r="I142" s="72"/>
      <c r="J142" s="72"/>
      <c r="K142" s="72"/>
      <c r="L142" s="70"/>
      <c r="M142" s="70"/>
      <c r="N142" s="70"/>
      <c r="O142" s="70"/>
      <c r="P142" s="70"/>
      <c r="Q142" s="70"/>
      <c r="R142" s="72"/>
      <c r="S142" s="72"/>
      <c r="T142" s="72"/>
      <c r="U142" s="70"/>
      <c r="V142" s="200"/>
      <c r="W142" s="200"/>
      <c r="X142" s="172"/>
      <c r="Y142" s="172"/>
      <c r="Z142" s="173"/>
      <c r="AA142" s="173"/>
      <c r="AB142" s="172"/>
      <c r="AC142" s="172"/>
      <c r="AD142" s="172"/>
      <c r="AE142" s="171"/>
      <c r="AF142" s="172"/>
      <c r="AG142" s="171"/>
      <c r="AH142" s="171"/>
      <c r="AI142" s="173"/>
      <c r="AJ142" s="173"/>
      <c r="AK142" s="173"/>
      <c r="AL142" s="173"/>
      <c r="AM142" s="173"/>
      <c r="AN142" s="173"/>
      <c r="AO142" s="173"/>
      <c r="AP142" s="197"/>
      <c r="AQ142" s="199"/>
      <c r="AR142" s="171"/>
      <c r="AS142" s="171"/>
      <c r="AT142" s="173"/>
      <c r="AU142" s="172"/>
      <c r="AV142" s="171"/>
      <c r="AW142" s="171"/>
      <c r="AX142" s="171"/>
      <c r="AY142" s="172"/>
      <c r="AZ142" s="172"/>
      <c r="BA142" s="173"/>
      <c r="BB142" s="173"/>
      <c r="BC142" s="173"/>
      <c r="BD142" s="173"/>
    </row>
    <row r="143" spans="1:59" x14ac:dyDescent="0.25">
      <c r="A143" s="15"/>
      <c r="B143"/>
      <c r="C143" s="15"/>
      <c r="D143" s="72"/>
      <c r="E143" s="72"/>
      <c r="F143" s="72"/>
      <c r="G143" s="72"/>
      <c r="H143" s="72"/>
      <c r="I143" s="72"/>
      <c r="J143" s="72"/>
      <c r="K143" s="72"/>
      <c r="L143" s="70"/>
      <c r="M143" s="70"/>
      <c r="N143" s="70"/>
      <c r="O143" s="70"/>
      <c r="P143" s="70"/>
      <c r="Q143" s="70"/>
      <c r="R143" s="72"/>
      <c r="S143" s="72"/>
      <c r="T143" s="72"/>
      <c r="U143" s="70"/>
      <c r="V143" s="200"/>
      <c r="W143" s="200"/>
      <c r="X143" s="172"/>
      <c r="Y143" s="172"/>
      <c r="Z143" s="173"/>
      <c r="AA143" s="173"/>
      <c r="AB143" s="172"/>
      <c r="AC143" s="172"/>
      <c r="AD143" s="172"/>
      <c r="AE143" s="171"/>
      <c r="AF143" s="172"/>
      <c r="AG143" s="171"/>
      <c r="AH143" s="171"/>
      <c r="AI143" s="173"/>
      <c r="AJ143" s="173"/>
      <c r="AK143" s="173"/>
      <c r="AL143" s="173"/>
      <c r="AM143" s="173"/>
      <c r="AN143" s="173"/>
      <c r="AO143" s="173"/>
      <c r="AP143" s="197"/>
      <c r="AQ143" s="199"/>
      <c r="AR143" s="171"/>
      <c r="AS143" s="171"/>
      <c r="AT143" s="173"/>
      <c r="AU143" s="172"/>
      <c r="AV143" s="171"/>
      <c r="AW143" s="171"/>
      <c r="AX143" s="171"/>
      <c r="AY143" s="172"/>
      <c r="AZ143" s="172"/>
      <c r="BA143" s="173"/>
      <c r="BB143" s="173"/>
      <c r="BC143" s="173"/>
      <c r="BD143" s="173"/>
    </row>
    <row r="144" spans="1:59" x14ac:dyDescent="0.25">
      <c r="A144" s="15"/>
      <c r="B144"/>
      <c r="C144" s="15"/>
      <c r="D144" s="72"/>
      <c r="E144" s="72"/>
      <c r="F144" s="72"/>
      <c r="G144" s="72"/>
      <c r="H144" s="72"/>
      <c r="I144" s="72"/>
      <c r="J144" s="72"/>
      <c r="K144" s="72"/>
      <c r="L144" s="70"/>
      <c r="M144" s="70"/>
      <c r="N144" s="70"/>
      <c r="O144" s="70"/>
      <c r="P144" s="70"/>
      <c r="Q144" s="70"/>
      <c r="R144" s="72"/>
      <c r="S144" s="72"/>
      <c r="T144" s="72"/>
      <c r="U144" s="70"/>
      <c r="V144" s="200"/>
      <c r="W144" s="200"/>
      <c r="X144" s="172"/>
      <c r="Y144" s="172"/>
      <c r="Z144" s="173"/>
      <c r="AA144" s="173"/>
      <c r="AB144" s="172"/>
      <c r="AC144" s="172"/>
      <c r="AD144" s="172"/>
      <c r="AE144" s="171"/>
      <c r="AF144" s="172"/>
      <c r="AG144" s="171"/>
      <c r="AH144" s="171"/>
      <c r="AI144" s="173"/>
      <c r="AJ144" s="173"/>
      <c r="AK144" s="173"/>
      <c r="AL144" s="173"/>
      <c r="AM144" s="173"/>
      <c r="AN144" s="173"/>
      <c r="AO144" s="173"/>
      <c r="AP144" s="197"/>
      <c r="AQ144" s="199"/>
      <c r="AR144" s="171"/>
      <c r="AS144" s="171"/>
      <c r="AT144" s="173"/>
      <c r="AU144" s="172"/>
      <c r="AV144" s="171"/>
      <c r="AW144" s="171"/>
      <c r="AX144" s="171"/>
      <c r="AY144" s="172"/>
      <c r="AZ144" s="172"/>
      <c r="BA144" s="173"/>
      <c r="BB144" s="173"/>
      <c r="BC144" s="173"/>
      <c r="BD144" s="173"/>
    </row>
    <row r="145" spans="1:56" x14ac:dyDescent="0.25">
      <c r="A145" s="15"/>
      <c r="B145"/>
      <c r="C145" s="15"/>
      <c r="D145" s="72"/>
      <c r="E145" s="72"/>
      <c r="F145" s="72"/>
      <c r="G145" s="72"/>
      <c r="H145" s="72"/>
      <c r="I145" s="72"/>
      <c r="J145" s="72"/>
      <c r="K145" s="72"/>
      <c r="L145" s="70"/>
      <c r="M145" s="70"/>
      <c r="N145" s="70"/>
      <c r="O145" s="70"/>
      <c r="P145" s="70"/>
      <c r="Q145" s="70"/>
      <c r="R145" s="72"/>
      <c r="S145" s="72"/>
      <c r="T145" s="72"/>
      <c r="U145" s="70"/>
      <c r="V145" s="200"/>
      <c r="W145" s="200"/>
      <c r="X145" s="172"/>
      <c r="Y145" s="172"/>
      <c r="Z145" s="173"/>
      <c r="AA145" s="173"/>
      <c r="AB145" s="172"/>
      <c r="AC145" s="172"/>
      <c r="AD145" s="172"/>
      <c r="AE145" s="171"/>
      <c r="AF145" s="172"/>
      <c r="AG145" s="171"/>
      <c r="AH145" s="171"/>
      <c r="AI145" s="173"/>
      <c r="AJ145" s="173"/>
      <c r="AK145" s="173"/>
      <c r="AL145" s="173"/>
      <c r="AM145" s="173"/>
      <c r="AN145" s="173"/>
      <c r="AO145" s="173"/>
      <c r="AP145" s="197"/>
      <c r="AQ145" s="199"/>
      <c r="AR145" s="171"/>
      <c r="AS145" s="171"/>
      <c r="AT145" s="173"/>
      <c r="AU145" s="172"/>
      <c r="AV145" s="171"/>
      <c r="AW145" s="171"/>
      <c r="AX145" s="171"/>
      <c r="AY145" s="172"/>
      <c r="AZ145" s="172"/>
      <c r="BA145" s="173"/>
      <c r="BB145" s="173"/>
      <c r="BC145" s="173"/>
      <c r="BD145" s="173"/>
    </row>
    <row r="146" spans="1:56" x14ac:dyDescent="0.25">
      <c r="A146" s="15"/>
      <c r="B146"/>
      <c r="C146" s="15"/>
      <c r="D146" s="72"/>
      <c r="E146" s="72"/>
      <c r="F146" s="72"/>
      <c r="G146" s="72"/>
      <c r="H146" s="72"/>
      <c r="I146" s="72"/>
      <c r="J146" s="72"/>
      <c r="K146" s="72"/>
      <c r="L146" s="70"/>
      <c r="M146" s="70"/>
      <c r="N146" s="70"/>
      <c r="O146" s="70"/>
      <c r="P146" s="70"/>
      <c r="Q146" s="70"/>
      <c r="R146" s="72"/>
      <c r="S146" s="72"/>
      <c r="T146" s="72"/>
      <c r="U146" s="70"/>
      <c r="V146" s="200"/>
      <c r="W146" s="200"/>
      <c r="X146" s="172"/>
      <c r="Y146" s="172"/>
      <c r="Z146" s="173"/>
      <c r="AA146" s="173"/>
      <c r="AB146" s="172"/>
      <c r="AC146" s="172"/>
      <c r="AD146" s="172"/>
      <c r="AE146" s="171"/>
      <c r="AF146" s="172"/>
      <c r="AG146" s="171"/>
      <c r="AH146" s="171"/>
      <c r="AI146" s="173"/>
      <c r="AJ146" s="173"/>
      <c r="AK146" s="173"/>
      <c r="AL146" s="173"/>
      <c r="AM146" s="173"/>
      <c r="AN146" s="173"/>
      <c r="AO146" s="173"/>
      <c r="AP146" s="197"/>
      <c r="AQ146" s="199"/>
      <c r="AR146" s="171"/>
      <c r="AS146" s="171"/>
      <c r="AT146" s="173"/>
      <c r="AU146" s="172"/>
      <c r="AV146" s="171"/>
      <c r="AW146" s="171"/>
      <c r="AX146" s="171"/>
      <c r="AY146" s="172"/>
      <c r="AZ146" s="172"/>
      <c r="BA146" s="173"/>
      <c r="BB146" s="173"/>
      <c r="BC146" s="173"/>
      <c r="BD146" s="173"/>
    </row>
    <row r="147" spans="1:56" x14ac:dyDescent="0.25">
      <c r="A147" s="15"/>
      <c r="B147"/>
      <c r="C147" s="15"/>
      <c r="D147" s="72"/>
      <c r="E147" s="72"/>
      <c r="F147" s="72"/>
      <c r="G147" s="72"/>
      <c r="H147" s="72"/>
      <c r="I147" s="72"/>
      <c r="J147" s="72"/>
      <c r="K147" s="72"/>
      <c r="L147" s="70"/>
      <c r="M147" s="70"/>
      <c r="N147" s="70"/>
      <c r="O147" s="70"/>
      <c r="P147" s="70"/>
      <c r="Q147" s="70"/>
      <c r="R147" s="72"/>
      <c r="S147" s="72"/>
      <c r="T147" s="72"/>
      <c r="U147" s="70"/>
      <c r="V147" s="200"/>
      <c r="W147" s="200"/>
      <c r="X147" s="172"/>
      <c r="Y147" s="172"/>
      <c r="Z147" s="173"/>
      <c r="AA147" s="173"/>
      <c r="AB147" s="172"/>
      <c r="AC147" s="172"/>
      <c r="AD147" s="172"/>
      <c r="AE147" s="171"/>
      <c r="AF147" s="172"/>
      <c r="AG147" s="171"/>
      <c r="AH147" s="171"/>
      <c r="AI147" s="173"/>
      <c r="AJ147" s="173"/>
      <c r="AK147" s="173"/>
      <c r="AL147" s="173"/>
      <c r="AM147" s="173"/>
      <c r="AN147" s="173"/>
      <c r="AO147" s="173"/>
      <c r="AP147" s="197"/>
      <c r="AQ147" s="199"/>
      <c r="AR147" s="171"/>
      <c r="AS147" s="171"/>
      <c r="AT147" s="173"/>
      <c r="AU147" s="172"/>
      <c r="AV147" s="171"/>
      <c r="AW147" s="171"/>
      <c r="AX147" s="171"/>
      <c r="AY147" s="172"/>
      <c r="AZ147" s="172"/>
      <c r="BA147" s="173"/>
      <c r="BB147" s="173"/>
      <c r="BC147" s="173"/>
      <c r="BD147" s="173"/>
    </row>
    <row r="148" spans="1:56" x14ac:dyDescent="0.25">
      <c r="A148" s="15"/>
      <c r="B148"/>
      <c r="C148" s="15"/>
      <c r="D148" s="72"/>
      <c r="E148" s="72"/>
      <c r="F148" s="72"/>
      <c r="G148" s="72"/>
      <c r="H148" s="72"/>
      <c r="I148" s="72"/>
      <c r="J148" s="72"/>
      <c r="K148" s="72"/>
      <c r="L148" s="70"/>
      <c r="M148" s="70"/>
      <c r="N148" s="70"/>
      <c r="O148" s="70"/>
      <c r="P148" s="70"/>
      <c r="Q148" s="70"/>
      <c r="R148" s="72"/>
      <c r="S148" s="72"/>
      <c r="T148" s="72"/>
      <c r="U148" s="70"/>
      <c r="V148" s="200"/>
      <c r="W148" s="200"/>
      <c r="X148" s="172"/>
      <c r="Y148" s="172"/>
      <c r="Z148" s="173"/>
      <c r="AA148" s="173"/>
      <c r="AB148" s="172"/>
      <c r="AC148" s="172"/>
      <c r="AD148" s="172"/>
      <c r="AE148" s="171"/>
      <c r="AF148" s="172"/>
      <c r="AG148" s="171"/>
      <c r="AH148" s="171"/>
      <c r="AI148" s="173"/>
      <c r="AJ148" s="173"/>
      <c r="AK148" s="173"/>
      <c r="AL148" s="173"/>
      <c r="AM148" s="173"/>
      <c r="AN148" s="173"/>
      <c r="AO148" s="173"/>
      <c r="AP148" s="197"/>
      <c r="AQ148" s="199"/>
      <c r="AR148" s="171"/>
      <c r="AS148" s="171"/>
      <c r="AT148" s="173"/>
      <c r="AU148" s="172"/>
      <c r="AV148" s="171"/>
      <c r="AW148" s="171"/>
      <c r="AX148" s="171"/>
      <c r="AY148" s="172"/>
      <c r="AZ148" s="172"/>
      <c r="BA148" s="173"/>
      <c r="BB148" s="173"/>
      <c r="BC148" s="173"/>
      <c r="BD148" s="173"/>
    </row>
    <row r="149" spans="1:56" x14ac:dyDescent="0.25">
      <c r="A149" s="15"/>
      <c r="B149"/>
      <c r="C149" s="15"/>
      <c r="D149" s="72"/>
      <c r="E149" s="72"/>
      <c r="F149" s="72"/>
      <c r="G149" s="72"/>
      <c r="H149" s="72"/>
      <c r="I149" s="72"/>
      <c r="J149" s="72"/>
      <c r="K149" s="72"/>
      <c r="L149" s="70"/>
      <c r="M149" s="70"/>
      <c r="N149" s="70"/>
      <c r="O149" s="70"/>
      <c r="P149" s="70"/>
      <c r="Q149" s="70"/>
      <c r="R149" s="72"/>
      <c r="S149" s="72"/>
      <c r="T149" s="72"/>
      <c r="U149" s="70"/>
      <c r="V149" s="200"/>
      <c r="W149" s="200"/>
      <c r="X149" s="172"/>
      <c r="Y149" s="172"/>
      <c r="Z149" s="173"/>
      <c r="AA149" s="173"/>
      <c r="AB149" s="172"/>
      <c r="AC149" s="172"/>
      <c r="AD149" s="172"/>
      <c r="AE149" s="171"/>
      <c r="AF149" s="172"/>
      <c r="AG149" s="171"/>
      <c r="AH149" s="171"/>
      <c r="AI149" s="173"/>
      <c r="AJ149" s="173"/>
      <c r="AK149" s="173"/>
      <c r="AL149" s="173"/>
      <c r="AM149" s="173"/>
      <c r="AN149" s="173"/>
      <c r="AO149" s="173"/>
      <c r="AP149" s="197"/>
      <c r="AQ149" s="199"/>
      <c r="AR149" s="171"/>
      <c r="AS149" s="171"/>
      <c r="AT149" s="173"/>
      <c r="AU149" s="172"/>
      <c r="AV149" s="171"/>
      <c r="AW149" s="171"/>
      <c r="AX149" s="171"/>
      <c r="AY149" s="172"/>
      <c r="AZ149" s="172"/>
      <c r="BA149" s="173"/>
      <c r="BB149" s="173"/>
      <c r="BC149" s="173"/>
      <c r="BD149" s="173"/>
    </row>
    <row r="150" spans="1:56" x14ac:dyDescent="0.25">
      <c r="A150" s="15"/>
      <c r="B150"/>
      <c r="C150" s="15"/>
      <c r="D150" s="72"/>
      <c r="E150" s="72"/>
      <c r="F150" s="72"/>
      <c r="G150" s="72"/>
      <c r="H150" s="72"/>
      <c r="I150" s="72"/>
      <c r="J150" s="72"/>
      <c r="K150" s="72"/>
      <c r="L150" s="70"/>
      <c r="M150" s="70"/>
      <c r="N150" s="70"/>
      <c r="O150" s="70"/>
      <c r="P150" s="70"/>
      <c r="Q150" s="70"/>
      <c r="R150" s="72"/>
      <c r="S150" s="72"/>
      <c r="T150" s="72"/>
      <c r="U150" s="70"/>
      <c r="V150" s="200"/>
      <c r="W150" s="200"/>
      <c r="X150" s="172"/>
      <c r="Y150" s="172"/>
      <c r="Z150" s="173"/>
      <c r="AA150" s="173"/>
      <c r="AB150" s="172"/>
      <c r="AC150" s="172"/>
      <c r="AD150" s="172"/>
      <c r="AE150" s="171"/>
      <c r="AF150" s="172"/>
      <c r="AG150" s="171"/>
      <c r="AH150" s="171"/>
      <c r="AI150" s="173"/>
      <c r="AJ150" s="173"/>
      <c r="AK150" s="173"/>
      <c r="AL150" s="173"/>
      <c r="AM150" s="173"/>
      <c r="AN150" s="173"/>
      <c r="AO150" s="173"/>
      <c r="AP150" s="197"/>
      <c r="AQ150" s="199"/>
      <c r="AR150" s="171"/>
      <c r="AS150" s="171"/>
      <c r="AT150" s="173"/>
      <c r="AU150" s="172"/>
      <c r="AV150" s="171"/>
      <c r="AW150" s="171"/>
      <c r="AX150" s="171"/>
      <c r="AY150" s="172"/>
      <c r="AZ150" s="172"/>
      <c r="BA150" s="173"/>
      <c r="BB150" s="173"/>
      <c r="BC150" s="173"/>
      <c r="BD150" s="173"/>
    </row>
    <row r="151" spans="1:56" x14ac:dyDescent="0.25">
      <c r="A151" s="15"/>
      <c r="B151"/>
      <c r="C151" s="15"/>
      <c r="D151" s="72"/>
      <c r="E151" s="72"/>
      <c r="F151" s="72"/>
      <c r="G151" s="72"/>
      <c r="H151" s="72"/>
      <c r="I151" s="72"/>
      <c r="J151" s="72"/>
      <c r="K151" s="72"/>
      <c r="L151" s="70"/>
      <c r="M151" s="70"/>
      <c r="N151" s="70"/>
      <c r="O151" s="70"/>
      <c r="P151" s="70"/>
      <c r="Q151" s="70"/>
      <c r="R151" s="72"/>
      <c r="S151" s="72"/>
      <c r="T151" s="72"/>
      <c r="U151" s="70"/>
      <c r="V151" s="200"/>
      <c r="W151" s="200"/>
      <c r="X151" s="172"/>
      <c r="Y151" s="172"/>
      <c r="Z151" s="173"/>
      <c r="AA151" s="173"/>
      <c r="AB151" s="172"/>
      <c r="AC151" s="172"/>
      <c r="AD151" s="172"/>
      <c r="AE151" s="171"/>
      <c r="AF151" s="172"/>
      <c r="AG151" s="171"/>
      <c r="AH151" s="171"/>
      <c r="AI151" s="173"/>
      <c r="AJ151" s="173"/>
      <c r="AK151" s="173"/>
      <c r="AL151" s="173"/>
      <c r="AM151" s="173"/>
      <c r="AN151" s="173"/>
      <c r="AO151" s="173"/>
      <c r="AP151" s="197"/>
      <c r="AQ151" s="199"/>
      <c r="AR151" s="171"/>
      <c r="AS151" s="171"/>
      <c r="AT151" s="173"/>
      <c r="AU151" s="172"/>
      <c r="AV151" s="171"/>
      <c r="AW151" s="171"/>
      <c r="AX151" s="171"/>
      <c r="AY151" s="172"/>
      <c r="AZ151" s="172"/>
      <c r="BA151" s="173"/>
      <c r="BB151" s="173"/>
      <c r="BC151" s="173"/>
      <c r="BD151" s="173"/>
    </row>
    <row r="152" spans="1:56" x14ac:dyDescent="0.25">
      <c r="A152" s="15"/>
      <c r="B152"/>
      <c r="C152" s="15"/>
      <c r="D152" s="72"/>
      <c r="E152" s="72"/>
      <c r="F152" s="72"/>
      <c r="G152" s="72"/>
      <c r="H152" s="72"/>
      <c r="I152" s="72"/>
      <c r="J152" s="72"/>
      <c r="K152" s="72"/>
      <c r="L152" s="70"/>
      <c r="M152" s="70"/>
      <c r="N152" s="70"/>
      <c r="O152" s="70"/>
      <c r="P152" s="70"/>
      <c r="Q152" s="70"/>
      <c r="R152" s="72"/>
      <c r="S152" s="72"/>
      <c r="T152" s="72"/>
      <c r="U152" s="70"/>
      <c r="V152" s="200"/>
      <c r="W152" s="200"/>
      <c r="X152" s="172"/>
      <c r="Y152" s="172"/>
      <c r="Z152" s="173"/>
      <c r="AA152" s="173"/>
      <c r="AB152" s="172"/>
      <c r="AC152" s="172"/>
      <c r="AD152" s="172"/>
      <c r="AE152" s="171"/>
      <c r="AF152" s="172"/>
      <c r="AG152" s="171"/>
      <c r="AH152" s="171"/>
      <c r="AI152" s="173"/>
      <c r="AJ152" s="173"/>
      <c r="AK152" s="173"/>
      <c r="AL152" s="173"/>
      <c r="AM152" s="173"/>
      <c r="AN152" s="173"/>
      <c r="AO152" s="173"/>
      <c r="AP152" s="197"/>
      <c r="AQ152" s="199"/>
      <c r="AR152" s="171"/>
      <c r="AS152" s="171"/>
      <c r="AT152" s="173"/>
      <c r="AU152" s="172"/>
      <c r="AV152" s="171"/>
      <c r="AW152" s="171"/>
      <c r="AX152" s="171"/>
      <c r="AY152" s="172"/>
      <c r="AZ152" s="172"/>
      <c r="BA152" s="173"/>
      <c r="BB152" s="173"/>
      <c r="BC152" s="173"/>
      <c r="BD152" s="173"/>
    </row>
    <row r="153" spans="1:56" x14ac:dyDescent="0.25">
      <c r="A153" s="15"/>
      <c r="B153"/>
      <c r="C153" s="15"/>
      <c r="D153" s="72"/>
      <c r="E153" s="72"/>
      <c r="F153" s="72"/>
      <c r="G153" s="72"/>
      <c r="H153" s="72"/>
      <c r="I153" s="72"/>
      <c r="J153" s="72"/>
      <c r="K153" s="72"/>
      <c r="L153" s="70"/>
      <c r="M153" s="70"/>
      <c r="N153" s="70"/>
      <c r="O153" s="70"/>
      <c r="P153" s="70"/>
      <c r="Q153" s="70"/>
      <c r="R153" s="72"/>
      <c r="S153" s="72"/>
      <c r="T153" s="72"/>
      <c r="U153" s="70"/>
      <c r="V153" s="200"/>
      <c r="W153" s="200"/>
      <c r="X153" s="172"/>
      <c r="Y153" s="172"/>
      <c r="Z153" s="173"/>
      <c r="AA153" s="173"/>
      <c r="AB153" s="172"/>
      <c r="AC153" s="172"/>
      <c r="AD153" s="172"/>
      <c r="AE153" s="171"/>
      <c r="AF153" s="172"/>
      <c r="AG153" s="171"/>
      <c r="AH153" s="171"/>
      <c r="AI153" s="173"/>
      <c r="AJ153" s="173"/>
      <c r="AK153" s="173"/>
      <c r="AL153" s="173"/>
      <c r="AM153" s="173"/>
      <c r="AN153" s="173"/>
      <c r="AO153" s="173"/>
      <c r="AP153" s="197"/>
      <c r="AQ153" s="199"/>
      <c r="AR153" s="171"/>
      <c r="AS153" s="171"/>
      <c r="AT153" s="173"/>
      <c r="AU153" s="172"/>
      <c r="AV153" s="171"/>
      <c r="AW153" s="171"/>
      <c r="AX153" s="171"/>
      <c r="AY153" s="172"/>
      <c r="AZ153" s="172"/>
      <c r="BA153" s="173"/>
      <c r="BB153" s="173"/>
      <c r="BC153" s="173"/>
      <c r="BD153" s="173"/>
    </row>
    <row r="154" spans="1:56" x14ac:dyDescent="0.25">
      <c r="A154" s="15"/>
      <c r="B154"/>
      <c r="C154" s="15"/>
      <c r="D154" s="72"/>
      <c r="E154" s="72"/>
      <c r="F154" s="72"/>
      <c r="G154" s="72"/>
      <c r="H154" s="72"/>
      <c r="I154" s="72"/>
      <c r="J154" s="72"/>
      <c r="K154" s="72"/>
      <c r="L154" s="70"/>
      <c r="M154" s="70"/>
      <c r="N154" s="70"/>
      <c r="O154" s="70"/>
      <c r="P154" s="70"/>
      <c r="Q154" s="70"/>
      <c r="R154" s="72"/>
      <c r="S154" s="72"/>
      <c r="T154" s="72"/>
      <c r="U154" s="70"/>
      <c r="V154" s="200"/>
      <c r="W154" s="200"/>
      <c r="X154" s="172"/>
      <c r="Y154" s="172"/>
      <c r="Z154" s="173"/>
      <c r="AA154" s="173"/>
      <c r="AB154" s="172"/>
      <c r="AC154" s="172"/>
      <c r="AD154" s="172"/>
      <c r="AE154" s="171"/>
      <c r="AF154" s="172"/>
      <c r="AG154" s="171"/>
      <c r="AH154" s="171"/>
      <c r="AI154" s="173"/>
      <c r="AJ154" s="173"/>
      <c r="AK154" s="173"/>
      <c r="AL154" s="173"/>
      <c r="AM154" s="173"/>
      <c r="AN154" s="173"/>
      <c r="AO154" s="173"/>
      <c r="AP154" s="197"/>
      <c r="AQ154" s="199"/>
      <c r="AR154" s="171"/>
      <c r="AS154" s="171"/>
      <c r="AT154" s="173"/>
      <c r="AU154" s="172"/>
      <c r="AV154" s="171"/>
      <c r="AW154" s="171"/>
      <c r="AX154" s="171"/>
      <c r="AY154" s="172"/>
      <c r="AZ154" s="172"/>
      <c r="BA154" s="173"/>
      <c r="BB154" s="173"/>
      <c r="BC154" s="173"/>
      <c r="BD154" s="173"/>
    </row>
    <row r="155" spans="1:56" x14ac:dyDescent="0.25">
      <c r="A155" s="15"/>
      <c r="B155"/>
      <c r="C155" s="15"/>
      <c r="D155" s="72"/>
      <c r="E155" s="72"/>
      <c r="F155" s="72"/>
      <c r="G155" s="72"/>
      <c r="H155" s="72"/>
      <c r="I155" s="72"/>
      <c r="J155" s="72"/>
      <c r="K155" s="72"/>
      <c r="L155" s="70"/>
      <c r="M155" s="70"/>
      <c r="N155" s="70"/>
      <c r="O155" s="70"/>
      <c r="P155" s="70"/>
      <c r="Q155" s="70"/>
      <c r="R155" s="72"/>
      <c r="S155" s="72"/>
      <c r="T155" s="72"/>
      <c r="U155" s="70"/>
      <c r="V155" s="200"/>
      <c r="W155" s="200"/>
      <c r="X155" s="172"/>
      <c r="Y155" s="172"/>
      <c r="Z155" s="173"/>
      <c r="AA155" s="173"/>
      <c r="AB155" s="172"/>
      <c r="AC155" s="172"/>
      <c r="AD155" s="172"/>
      <c r="AE155" s="171"/>
      <c r="AF155" s="172"/>
      <c r="AG155" s="171"/>
      <c r="AH155" s="171"/>
      <c r="AI155" s="173"/>
      <c r="AJ155" s="173"/>
      <c r="AK155" s="173"/>
      <c r="AL155" s="173"/>
      <c r="AM155" s="173"/>
      <c r="AN155" s="173"/>
      <c r="AO155" s="173"/>
      <c r="AP155" s="197"/>
      <c r="AQ155" s="199"/>
      <c r="AR155" s="171"/>
      <c r="AS155" s="171"/>
      <c r="AT155" s="173"/>
      <c r="AU155" s="172"/>
      <c r="AV155" s="171"/>
      <c r="AW155" s="171"/>
      <c r="AX155" s="171"/>
      <c r="AY155" s="172"/>
      <c r="AZ155" s="172"/>
      <c r="BA155" s="173"/>
      <c r="BB155" s="173"/>
      <c r="BC155" s="173"/>
      <c r="BD155" s="173"/>
    </row>
    <row r="156" spans="1:56" x14ac:dyDescent="0.25">
      <c r="A156" s="15"/>
      <c r="B156"/>
      <c r="C156" s="15"/>
      <c r="D156" s="72"/>
      <c r="E156" s="72"/>
      <c r="F156" s="72"/>
      <c r="G156" s="72"/>
      <c r="H156" s="72"/>
      <c r="I156" s="72"/>
      <c r="J156" s="72"/>
      <c r="K156" s="72"/>
      <c r="L156" s="70"/>
      <c r="M156" s="70"/>
      <c r="N156" s="70"/>
      <c r="O156" s="70"/>
      <c r="P156" s="70"/>
      <c r="Q156" s="70"/>
      <c r="R156" s="72"/>
      <c r="S156" s="72"/>
      <c r="T156" s="72"/>
      <c r="U156" s="70"/>
      <c r="V156" s="200"/>
      <c r="W156" s="200"/>
      <c r="X156" s="172"/>
      <c r="Y156" s="172"/>
      <c r="Z156" s="173"/>
      <c r="AA156" s="173"/>
      <c r="AB156" s="172"/>
      <c r="AC156" s="172"/>
      <c r="AD156" s="172"/>
      <c r="AE156" s="171"/>
      <c r="AF156" s="172"/>
      <c r="AG156" s="171"/>
      <c r="AH156" s="171"/>
      <c r="AI156" s="173"/>
      <c r="AJ156" s="173"/>
      <c r="AK156" s="173"/>
      <c r="AL156" s="173"/>
      <c r="AM156" s="173"/>
      <c r="AN156" s="173"/>
      <c r="AO156" s="173"/>
      <c r="AP156" s="197"/>
      <c r="AQ156" s="199"/>
      <c r="AR156" s="171"/>
      <c r="AS156" s="171"/>
      <c r="AT156" s="173"/>
      <c r="AU156" s="172"/>
      <c r="AV156" s="171"/>
      <c r="AW156" s="171"/>
      <c r="AX156" s="171"/>
      <c r="AY156" s="172"/>
      <c r="AZ156" s="172"/>
      <c r="BA156" s="173"/>
      <c r="BB156" s="173"/>
      <c r="BC156" s="173"/>
      <c r="BD156" s="173"/>
    </row>
    <row r="157" spans="1:56" x14ac:dyDescent="0.25">
      <c r="A157" s="15"/>
      <c r="B157"/>
      <c r="C157" s="15"/>
      <c r="D157" s="72"/>
      <c r="E157" s="72"/>
      <c r="F157" s="72"/>
      <c r="G157" s="72"/>
      <c r="H157" s="72"/>
      <c r="I157" s="72"/>
      <c r="J157" s="72"/>
      <c r="K157" s="72"/>
      <c r="L157" s="70"/>
      <c r="M157" s="70"/>
      <c r="N157" s="70"/>
      <c r="O157" s="70"/>
      <c r="P157" s="70"/>
      <c r="Q157" s="70"/>
      <c r="R157" s="72"/>
      <c r="S157" s="72"/>
      <c r="T157" s="72"/>
      <c r="U157" s="70"/>
      <c r="V157" s="200"/>
      <c r="W157" s="200"/>
      <c r="X157" s="172"/>
      <c r="Y157" s="172"/>
      <c r="Z157" s="173"/>
      <c r="AA157" s="173"/>
      <c r="AB157" s="172"/>
      <c r="AC157" s="172"/>
      <c r="AD157" s="172"/>
      <c r="AE157" s="171"/>
      <c r="AF157" s="172"/>
      <c r="AG157" s="171"/>
      <c r="AH157" s="171"/>
      <c r="AI157" s="173"/>
      <c r="AJ157" s="173"/>
      <c r="AK157" s="173"/>
      <c r="AL157" s="173"/>
      <c r="AM157" s="173"/>
      <c r="AN157" s="173"/>
      <c r="AO157" s="173"/>
      <c r="AP157" s="197"/>
      <c r="AQ157" s="199"/>
      <c r="AR157" s="171"/>
      <c r="AS157" s="171"/>
      <c r="AT157" s="173"/>
      <c r="AU157" s="172"/>
      <c r="AV157" s="171"/>
      <c r="AW157" s="171"/>
      <c r="AX157" s="171"/>
      <c r="AY157" s="172"/>
      <c r="AZ157" s="172"/>
      <c r="BA157" s="173"/>
      <c r="BB157" s="173"/>
      <c r="BC157" s="173"/>
      <c r="BD157" s="173"/>
    </row>
    <row r="158" spans="1:56" x14ac:dyDescent="0.25">
      <c r="A158" s="15"/>
      <c r="B158"/>
      <c r="C158" s="15"/>
      <c r="D158" s="72"/>
      <c r="E158" s="72"/>
      <c r="F158" s="72"/>
      <c r="G158" s="72"/>
      <c r="H158" s="72"/>
      <c r="I158" s="72"/>
      <c r="J158" s="72"/>
      <c r="K158" s="72"/>
      <c r="L158" s="70"/>
      <c r="M158" s="70"/>
      <c r="N158" s="70"/>
      <c r="O158" s="70"/>
      <c r="P158" s="70"/>
      <c r="Q158" s="70"/>
      <c r="R158" s="72"/>
      <c r="S158" s="72"/>
      <c r="T158" s="72"/>
      <c r="U158" s="70"/>
      <c r="V158" s="200"/>
      <c r="W158" s="200"/>
      <c r="X158" s="172"/>
      <c r="Y158" s="172"/>
      <c r="Z158" s="173"/>
      <c r="AA158" s="173"/>
      <c r="AB158" s="172"/>
      <c r="AC158" s="172"/>
      <c r="AD158" s="172"/>
      <c r="AE158" s="171"/>
      <c r="AF158" s="172"/>
      <c r="AG158" s="171"/>
      <c r="AH158" s="171"/>
      <c r="AI158" s="173"/>
      <c r="AJ158" s="173"/>
      <c r="AK158" s="173"/>
      <c r="AL158" s="173"/>
      <c r="AM158" s="173"/>
      <c r="AN158" s="173"/>
      <c r="AO158" s="173"/>
      <c r="AP158" s="197"/>
      <c r="AQ158" s="199"/>
      <c r="AR158" s="171"/>
      <c r="AS158" s="171"/>
      <c r="AT158" s="173"/>
      <c r="AU158" s="172"/>
      <c r="AV158" s="171"/>
      <c r="AW158" s="171"/>
      <c r="AX158" s="171"/>
      <c r="AY158" s="172"/>
      <c r="AZ158" s="172"/>
      <c r="BA158" s="173"/>
      <c r="BB158" s="173"/>
      <c r="BC158" s="173"/>
      <c r="BD158" s="173"/>
    </row>
    <row r="159" spans="1:56" x14ac:dyDescent="0.25">
      <c r="A159" s="15"/>
      <c r="B159"/>
      <c r="C159" s="15"/>
      <c r="D159" s="72"/>
      <c r="E159" s="72"/>
      <c r="F159" s="72"/>
      <c r="G159" s="72"/>
      <c r="H159" s="72"/>
      <c r="I159" s="72"/>
      <c r="J159" s="72"/>
      <c r="K159" s="72"/>
      <c r="L159" s="70"/>
      <c r="M159" s="70"/>
      <c r="N159" s="70"/>
      <c r="O159" s="70"/>
      <c r="P159" s="70"/>
      <c r="Q159" s="70"/>
      <c r="R159" s="72"/>
      <c r="S159" s="72"/>
      <c r="T159" s="72"/>
      <c r="U159" s="70"/>
      <c r="V159" s="200"/>
      <c r="W159" s="200"/>
      <c r="X159" s="172"/>
      <c r="Y159" s="172"/>
      <c r="Z159" s="173"/>
      <c r="AA159" s="173"/>
      <c r="AB159" s="172"/>
      <c r="AC159" s="172"/>
      <c r="AD159" s="172"/>
      <c r="AE159" s="171"/>
      <c r="AF159" s="172"/>
      <c r="AG159" s="171"/>
      <c r="AH159" s="171"/>
      <c r="AI159" s="173"/>
      <c r="AJ159" s="173"/>
      <c r="AK159" s="173"/>
      <c r="AL159" s="173"/>
      <c r="AM159" s="173"/>
      <c r="AN159" s="173"/>
      <c r="AO159" s="173"/>
      <c r="AP159" s="197"/>
      <c r="AQ159" s="199"/>
      <c r="AR159" s="171"/>
      <c r="AS159" s="171"/>
      <c r="AT159" s="173"/>
      <c r="AU159" s="172"/>
      <c r="AV159" s="171"/>
      <c r="AW159" s="171"/>
      <c r="AX159" s="171"/>
      <c r="AY159" s="172"/>
      <c r="AZ159" s="172"/>
      <c r="BA159" s="173"/>
      <c r="BB159" s="173"/>
      <c r="BC159" s="173"/>
      <c r="BD159" s="173"/>
    </row>
    <row r="160" spans="1:56" x14ac:dyDescent="0.25">
      <c r="A160" s="15"/>
      <c r="B160"/>
      <c r="C160" s="15"/>
      <c r="D160" s="72"/>
      <c r="E160" s="72"/>
      <c r="F160" s="72"/>
      <c r="G160" s="72"/>
      <c r="H160" s="72"/>
      <c r="I160" s="72"/>
      <c r="J160" s="72"/>
      <c r="K160" s="72"/>
      <c r="L160" s="70"/>
      <c r="M160" s="70"/>
      <c r="N160" s="70"/>
      <c r="O160" s="70"/>
      <c r="P160" s="70"/>
      <c r="Q160" s="70"/>
      <c r="R160" s="72"/>
      <c r="S160" s="72"/>
      <c r="T160" s="72"/>
      <c r="U160" s="70"/>
      <c r="V160" s="200"/>
      <c r="W160" s="200"/>
      <c r="X160" s="172"/>
      <c r="Y160" s="172"/>
      <c r="Z160" s="173"/>
      <c r="AA160" s="173"/>
      <c r="AB160" s="172"/>
      <c r="AC160" s="172"/>
      <c r="AD160" s="172"/>
      <c r="AE160" s="171"/>
      <c r="AF160" s="172"/>
      <c r="AG160" s="171"/>
      <c r="AH160" s="171"/>
      <c r="AI160" s="173"/>
      <c r="AJ160" s="173"/>
      <c r="AK160" s="173"/>
      <c r="AL160" s="173"/>
      <c r="AM160" s="173"/>
      <c r="AN160" s="173"/>
      <c r="AO160" s="173"/>
      <c r="AP160" s="197"/>
      <c r="AQ160" s="199"/>
      <c r="AR160" s="171"/>
      <c r="AS160" s="171"/>
      <c r="AT160" s="173"/>
      <c r="AU160" s="172"/>
      <c r="AV160" s="171"/>
      <c r="AW160" s="171"/>
      <c r="AX160" s="171"/>
      <c r="AY160" s="172"/>
      <c r="AZ160" s="172"/>
      <c r="BA160" s="173"/>
      <c r="BB160" s="173"/>
      <c r="BC160" s="173"/>
      <c r="BD160" s="173"/>
    </row>
    <row r="161" spans="1:56" x14ac:dyDescent="0.25">
      <c r="A161" s="15"/>
      <c r="B161"/>
      <c r="C161" s="15"/>
      <c r="D161" s="72"/>
      <c r="E161" s="72"/>
      <c r="F161" s="72"/>
      <c r="G161" s="72"/>
      <c r="H161" s="72"/>
      <c r="I161" s="72"/>
      <c r="J161" s="72"/>
      <c r="K161" s="72"/>
      <c r="L161" s="70"/>
      <c r="M161" s="70"/>
      <c r="N161" s="70"/>
      <c r="O161" s="70"/>
      <c r="P161" s="70"/>
      <c r="Q161" s="70"/>
      <c r="R161" s="72"/>
      <c r="S161" s="72"/>
      <c r="T161" s="72"/>
      <c r="U161" s="70"/>
      <c r="V161" s="200"/>
      <c r="W161" s="200"/>
      <c r="X161" s="172"/>
      <c r="Y161" s="172"/>
      <c r="Z161" s="173"/>
      <c r="AA161" s="173"/>
      <c r="AB161" s="172"/>
      <c r="AC161" s="172"/>
      <c r="AD161" s="172"/>
      <c r="AE161" s="171"/>
      <c r="AF161" s="172"/>
      <c r="AG161" s="171"/>
      <c r="AH161" s="171"/>
      <c r="AI161" s="173"/>
      <c r="AJ161" s="173"/>
      <c r="AK161" s="173"/>
      <c r="AL161" s="173"/>
      <c r="AM161" s="173"/>
      <c r="AN161" s="173"/>
      <c r="AO161" s="173"/>
      <c r="AP161" s="197"/>
      <c r="AQ161" s="199"/>
      <c r="AR161" s="171"/>
      <c r="AS161" s="171"/>
      <c r="AT161" s="173"/>
      <c r="AU161" s="172"/>
      <c r="AV161" s="171"/>
      <c r="AW161" s="171"/>
      <c r="AX161" s="171"/>
      <c r="AY161" s="172"/>
      <c r="AZ161" s="172"/>
      <c r="BA161" s="173"/>
      <c r="BB161" s="173"/>
      <c r="BC161" s="173"/>
      <c r="BD161" s="173"/>
    </row>
    <row r="162" spans="1:56" x14ac:dyDescent="0.25">
      <c r="A162" s="15"/>
      <c r="B162"/>
      <c r="C162" s="15"/>
      <c r="D162" s="72"/>
      <c r="E162" s="72"/>
      <c r="F162" s="72"/>
      <c r="G162" s="72"/>
      <c r="H162" s="72"/>
      <c r="I162" s="72"/>
      <c r="J162" s="72"/>
      <c r="K162" s="72"/>
      <c r="L162" s="70"/>
      <c r="M162" s="70"/>
      <c r="N162" s="70"/>
      <c r="O162" s="70"/>
      <c r="P162" s="70"/>
      <c r="Q162" s="70"/>
      <c r="R162" s="72"/>
      <c r="S162" s="72"/>
      <c r="T162" s="72"/>
      <c r="U162" s="70"/>
      <c r="V162" s="200"/>
      <c r="W162" s="200"/>
      <c r="X162" s="172"/>
      <c r="Y162" s="172"/>
      <c r="Z162" s="173"/>
      <c r="AA162" s="173"/>
      <c r="AB162" s="172"/>
      <c r="AC162" s="172"/>
      <c r="AD162" s="172"/>
      <c r="AE162" s="171"/>
      <c r="AF162" s="172"/>
      <c r="AG162" s="171"/>
      <c r="AH162" s="171"/>
      <c r="AI162" s="173"/>
      <c r="AJ162" s="173"/>
      <c r="AK162" s="173"/>
      <c r="AL162" s="173"/>
      <c r="AM162" s="173"/>
      <c r="AN162" s="173"/>
      <c r="AO162" s="173"/>
      <c r="AP162" s="197"/>
      <c r="AQ162" s="199"/>
      <c r="AR162" s="171"/>
      <c r="AS162" s="171"/>
      <c r="AT162" s="173"/>
      <c r="AU162" s="172"/>
      <c r="AV162" s="171"/>
      <c r="AW162" s="171"/>
      <c r="AX162" s="171"/>
      <c r="AY162" s="172"/>
      <c r="AZ162" s="172"/>
      <c r="BA162" s="173"/>
      <c r="BB162" s="173"/>
      <c r="BC162" s="173"/>
      <c r="BD162" s="173"/>
    </row>
    <row r="163" spans="1:56" x14ac:dyDescent="0.25">
      <c r="A163" s="15"/>
      <c r="B163"/>
      <c r="C163" s="15"/>
      <c r="D163" s="72"/>
      <c r="E163" s="72"/>
      <c r="F163" s="72"/>
      <c r="G163" s="72"/>
      <c r="H163" s="72"/>
      <c r="I163" s="72"/>
      <c r="J163" s="72"/>
      <c r="K163" s="72"/>
      <c r="L163" s="70"/>
      <c r="M163" s="70"/>
      <c r="N163" s="70"/>
      <c r="O163" s="70"/>
      <c r="P163" s="70"/>
      <c r="Q163" s="70"/>
      <c r="R163" s="72"/>
      <c r="S163" s="72"/>
      <c r="T163" s="72"/>
      <c r="U163" s="70"/>
      <c r="V163" s="200"/>
      <c r="W163" s="200"/>
      <c r="X163" s="172"/>
      <c r="Y163" s="172"/>
      <c r="Z163" s="173"/>
      <c r="AA163" s="173"/>
      <c r="AB163" s="172"/>
      <c r="AC163" s="172"/>
      <c r="AD163" s="172"/>
      <c r="AE163" s="171"/>
      <c r="AF163" s="172"/>
      <c r="AG163" s="171"/>
      <c r="AH163" s="171"/>
      <c r="AI163" s="173"/>
      <c r="AJ163" s="173"/>
      <c r="AK163" s="173"/>
      <c r="AL163" s="173"/>
      <c r="AM163" s="173"/>
      <c r="AN163" s="173"/>
      <c r="AO163" s="173"/>
      <c r="AP163" s="197"/>
      <c r="AQ163" s="199"/>
      <c r="AR163" s="171"/>
      <c r="AS163" s="171"/>
      <c r="AT163" s="173"/>
      <c r="AU163" s="172"/>
      <c r="AV163" s="171"/>
      <c r="AW163" s="171"/>
      <c r="AX163" s="171"/>
      <c r="AY163" s="172"/>
      <c r="AZ163" s="172"/>
      <c r="BA163" s="173"/>
      <c r="BB163" s="173"/>
      <c r="BC163" s="173"/>
      <c r="BD163" s="173"/>
    </row>
    <row r="164" spans="1:56" x14ac:dyDescent="0.25">
      <c r="A164" s="15"/>
      <c r="B164"/>
      <c r="C164" s="15"/>
      <c r="D164" s="72"/>
      <c r="E164" s="72"/>
      <c r="F164" s="72"/>
      <c r="G164" s="72"/>
      <c r="H164" s="72"/>
      <c r="I164" s="72"/>
      <c r="J164" s="72"/>
      <c r="K164" s="72"/>
      <c r="L164" s="70"/>
      <c r="M164" s="70"/>
      <c r="N164" s="70"/>
      <c r="O164" s="70"/>
      <c r="P164" s="70"/>
      <c r="Q164" s="70"/>
      <c r="R164" s="72"/>
      <c r="S164" s="72"/>
      <c r="T164" s="72"/>
      <c r="U164" s="70"/>
      <c r="V164" s="200"/>
      <c r="W164" s="200"/>
      <c r="X164" s="172"/>
      <c r="Y164" s="172"/>
      <c r="Z164" s="173"/>
      <c r="AA164" s="173"/>
      <c r="AB164" s="172"/>
      <c r="AC164" s="172"/>
      <c r="AD164" s="172"/>
      <c r="AE164" s="171"/>
      <c r="AF164" s="172"/>
      <c r="AG164" s="171"/>
      <c r="AH164" s="171"/>
      <c r="AI164" s="173"/>
      <c r="AJ164" s="173"/>
      <c r="AK164" s="173"/>
      <c r="AL164" s="173"/>
      <c r="AM164" s="173"/>
      <c r="AN164" s="173"/>
      <c r="AO164" s="173"/>
      <c r="AP164" s="197"/>
      <c r="AQ164" s="199"/>
      <c r="AR164" s="171"/>
      <c r="AS164" s="171"/>
      <c r="AT164" s="173"/>
      <c r="AU164" s="172"/>
      <c r="AV164" s="171"/>
      <c r="AW164" s="171"/>
      <c r="AX164" s="171"/>
      <c r="AY164" s="172"/>
      <c r="AZ164" s="172"/>
      <c r="BA164" s="173"/>
      <c r="BB164" s="173"/>
      <c r="BC164" s="173"/>
      <c r="BD164" s="173"/>
    </row>
    <row r="165" spans="1:56" x14ac:dyDescent="0.25">
      <c r="A165" s="15"/>
      <c r="B165"/>
      <c r="C165" s="15"/>
      <c r="D165" s="72"/>
      <c r="E165" s="72"/>
      <c r="F165" s="72"/>
      <c r="G165" s="72"/>
      <c r="H165" s="72"/>
      <c r="I165" s="72"/>
      <c r="J165" s="72"/>
      <c r="K165" s="72"/>
      <c r="L165" s="70"/>
      <c r="M165" s="70"/>
      <c r="N165" s="70"/>
      <c r="O165" s="70"/>
      <c r="P165" s="70"/>
      <c r="Q165" s="70"/>
      <c r="R165" s="72"/>
      <c r="S165" s="72"/>
      <c r="T165" s="72"/>
      <c r="U165" s="70"/>
      <c r="V165" s="200"/>
      <c r="W165" s="200"/>
      <c r="X165" s="172"/>
      <c r="Y165" s="172"/>
      <c r="Z165" s="173"/>
      <c r="AA165" s="173"/>
      <c r="AB165" s="172"/>
      <c r="AC165" s="172"/>
      <c r="AD165" s="172"/>
      <c r="AE165" s="171"/>
      <c r="AF165" s="172"/>
      <c r="AG165" s="171"/>
      <c r="AH165" s="171"/>
      <c r="AI165" s="173"/>
      <c r="AJ165" s="173"/>
      <c r="AK165" s="173"/>
      <c r="AL165" s="173"/>
      <c r="AM165" s="173"/>
      <c r="AN165" s="173"/>
      <c r="AO165" s="173"/>
      <c r="AP165" s="197"/>
      <c r="AQ165" s="199"/>
      <c r="AR165" s="171"/>
      <c r="AS165" s="171"/>
      <c r="AT165" s="173"/>
      <c r="AU165" s="172"/>
      <c r="AV165" s="171"/>
      <c r="AW165" s="171"/>
      <c r="AX165" s="171"/>
      <c r="AY165" s="172"/>
      <c r="AZ165" s="172"/>
      <c r="BA165" s="173"/>
      <c r="BB165" s="173"/>
      <c r="BC165" s="173"/>
      <c r="BD165" s="173"/>
    </row>
    <row r="166" spans="1:56" x14ac:dyDescent="0.25">
      <c r="A166" s="15"/>
      <c r="B166"/>
      <c r="C166" s="15"/>
      <c r="D166" s="72"/>
      <c r="E166" s="72"/>
      <c r="F166" s="72"/>
      <c r="G166" s="72"/>
      <c r="H166" s="72"/>
      <c r="I166" s="72"/>
      <c r="J166" s="72"/>
      <c r="K166" s="72"/>
      <c r="L166" s="70"/>
      <c r="M166" s="70"/>
      <c r="N166" s="70"/>
      <c r="O166" s="70"/>
      <c r="P166" s="70"/>
      <c r="Q166" s="70"/>
      <c r="R166" s="72"/>
      <c r="S166" s="72"/>
      <c r="T166" s="72"/>
      <c r="U166" s="70"/>
      <c r="V166" s="200"/>
      <c r="W166" s="200"/>
      <c r="X166" s="172"/>
      <c r="Y166" s="172"/>
      <c r="Z166" s="173"/>
      <c r="AA166" s="173"/>
      <c r="AB166" s="172"/>
      <c r="AC166" s="172"/>
      <c r="AD166" s="172"/>
      <c r="AE166" s="171"/>
      <c r="AF166" s="172"/>
      <c r="AG166" s="171"/>
      <c r="AH166" s="171"/>
      <c r="AI166" s="173"/>
      <c r="AJ166" s="173"/>
      <c r="AK166" s="173"/>
      <c r="AL166" s="173"/>
      <c r="AM166" s="173"/>
      <c r="AN166" s="173"/>
      <c r="AO166" s="173"/>
      <c r="AP166" s="197"/>
      <c r="AQ166" s="199"/>
      <c r="AR166" s="171"/>
      <c r="AS166" s="171"/>
      <c r="AT166" s="173"/>
      <c r="AU166" s="172"/>
      <c r="AV166" s="171"/>
      <c r="AW166" s="171"/>
      <c r="AX166" s="171"/>
      <c r="AY166" s="172"/>
      <c r="AZ166" s="172"/>
      <c r="BA166" s="173"/>
      <c r="BB166" s="173"/>
      <c r="BC166" s="173"/>
      <c r="BD166" s="173"/>
    </row>
    <row r="167" spans="1:56" x14ac:dyDescent="0.25">
      <c r="A167" s="15"/>
      <c r="B167"/>
      <c r="C167" s="15"/>
      <c r="D167" s="72"/>
      <c r="E167" s="72"/>
      <c r="F167" s="72"/>
      <c r="G167" s="72"/>
      <c r="H167" s="72"/>
      <c r="I167" s="72"/>
      <c r="J167" s="72"/>
      <c r="K167" s="72"/>
      <c r="L167" s="70"/>
      <c r="M167" s="70"/>
      <c r="N167" s="70"/>
      <c r="O167" s="70"/>
      <c r="P167" s="70"/>
      <c r="Q167" s="70"/>
      <c r="R167" s="72"/>
      <c r="S167" s="72"/>
      <c r="T167" s="72"/>
      <c r="U167" s="70"/>
      <c r="V167" s="200"/>
      <c r="W167" s="200"/>
      <c r="X167" s="172"/>
      <c r="Y167" s="172"/>
      <c r="Z167" s="173"/>
      <c r="AA167" s="173"/>
      <c r="AB167" s="172"/>
      <c r="AC167" s="172"/>
      <c r="AD167" s="172"/>
      <c r="AE167" s="171"/>
      <c r="AF167" s="172"/>
      <c r="AG167" s="171"/>
      <c r="AH167" s="171"/>
      <c r="AI167" s="173"/>
      <c r="AJ167" s="173"/>
      <c r="AK167" s="173"/>
      <c r="AL167" s="173"/>
      <c r="AM167" s="173"/>
      <c r="AN167" s="173"/>
      <c r="AO167" s="173"/>
      <c r="AP167" s="197"/>
      <c r="AQ167" s="199"/>
      <c r="AR167" s="171"/>
      <c r="AS167" s="171"/>
      <c r="AT167" s="173"/>
      <c r="AU167" s="172"/>
      <c r="AV167" s="171"/>
      <c r="AW167" s="171"/>
      <c r="AX167" s="171"/>
      <c r="AY167" s="172"/>
      <c r="AZ167" s="172"/>
      <c r="BA167" s="173"/>
      <c r="BB167" s="173"/>
      <c r="BC167" s="173"/>
      <c r="BD167" s="173"/>
    </row>
    <row r="168" spans="1:56" x14ac:dyDescent="0.25">
      <c r="A168" s="15"/>
      <c r="B168"/>
      <c r="C168" s="15"/>
      <c r="D168" s="72"/>
      <c r="E168" s="72"/>
      <c r="F168" s="72"/>
      <c r="G168" s="72"/>
      <c r="H168" s="72"/>
      <c r="I168" s="72"/>
      <c r="J168" s="72"/>
      <c r="K168" s="72"/>
      <c r="L168" s="70"/>
      <c r="M168" s="70"/>
      <c r="N168" s="70"/>
      <c r="O168" s="70"/>
      <c r="P168" s="70"/>
      <c r="Q168" s="70"/>
      <c r="R168" s="72"/>
      <c r="S168" s="72"/>
      <c r="T168" s="72"/>
      <c r="U168" s="70"/>
      <c r="V168" s="200"/>
      <c r="W168" s="200"/>
      <c r="X168" s="172"/>
      <c r="Y168" s="172"/>
      <c r="Z168" s="173"/>
      <c r="AA168" s="173"/>
      <c r="AB168" s="172"/>
      <c r="AC168" s="172"/>
      <c r="AD168" s="172"/>
      <c r="AE168" s="171"/>
      <c r="AF168" s="172"/>
      <c r="AG168" s="171"/>
      <c r="AH168" s="171"/>
      <c r="AI168" s="173"/>
      <c r="AJ168" s="173"/>
      <c r="AK168" s="173"/>
      <c r="AL168" s="173"/>
      <c r="AM168" s="173"/>
      <c r="AN168" s="173"/>
      <c r="AO168" s="173"/>
      <c r="AP168" s="197"/>
      <c r="AQ168" s="199"/>
      <c r="AR168" s="171"/>
      <c r="AS168" s="171"/>
      <c r="AT168" s="173"/>
      <c r="AU168" s="172"/>
      <c r="AV168" s="171"/>
      <c r="AW168" s="171"/>
      <c r="AX168" s="171"/>
      <c r="AY168" s="172"/>
      <c r="AZ168" s="172"/>
      <c r="BA168" s="173"/>
      <c r="BB168" s="173"/>
      <c r="BC168" s="173"/>
      <c r="BD168" s="173"/>
    </row>
    <row r="169" spans="1:56" x14ac:dyDescent="0.25">
      <c r="A169" s="15"/>
      <c r="B169"/>
      <c r="C169" s="15"/>
      <c r="D169" s="72"/>
      <c r="E169" s="72"/>
      <c r="F169" s="72"/>
      <c r="G169" s="72"/>
      <c r="H169" s="72"/>
      <c r="I169" s="72"/>
      <c r="J169" s="72"/>
      <c r="K169" s="72"/>
      <c r="L169" s="70"/>
      <c r="M169" s="70"/>
      <c r="N169" s="70"/>
      <c r="O169" s="70"/>
      <c r="P169" s="70"/>
      <c r="Q169" s="70"/>
      <c r="R169" s="72"/>
      <c r="S169" s="72"/>
      <c r="T169" s="72"/>
      <c r="U169" s="70"/>
      <c r="V169" s="200"/>
      <c r="W169" s="200"/>
      <c r="X169" s="172"/>
      <c r="Y169" s="172"/>
      <c r="Z169" s="173"/>
      <c r="AA169" s="173"/>
      <c r="AB169" s="172"/>
      <c r="AC169" s="172"/>
      <c r="AD169" s="172"/>
      <c r="AE169" s="171"/>
      <c r="AF169" s="172"/>
      <c r="AG169" s="171"/>
      <c r="AH169" s="171"/>
      <c r="AI169" s="173"/>
      <c r="AJ169" s="173"/>
      <c r="AK169" s="173"/>
      <c r="AL169" s="173"/>
      <c r="AM169" s="173"/>
      <c r="AN169" s="173"/>
      <c r="AO169" s="173"/>
      <c r="AP169" s="197"/>
      <c r="AQ169" s="199"/>
      <c r="AR169" s="171"/>
      <c r="AS169" s="171"/>
      <c r="AT169" s="173"/>
      <c r="AU169" s="172"/>
      <c r="AV169" s="171"/>
      <c r="AW169" s="171"/>
      <c r="AX169" s="171"/>
      <c r="AY169" s="172"/>
      <c r="AZ169" s="172"/>
      <c r="BA169" s="173"/>
      <c r="BB169" s="173"/>
      <c r="BC169" s="173"/>
      <c r="BD169" s="173"/>
    </row>
    <row r="170" spans="1:56" x14ac:dyDescent="0.25">
      <c r="A170" s="15"/>
      <c r="B170"/>
      <c r="C170" s="15"/>
      <c r="D170" s="72"/>
      <c r="E170" s="72"/>
      <c r="F170" s="72"/>
      <c r="G170" s="72"/>
      <c r="H170" s="72"/>
      <c r="I170" s="72"/>
      <c r="J170" s="72"/>
      <c r="K170" s="72"/>
      <c r="L170" s="70"/>
      <c r="M170" s="70"/>
      <c r="N170" s="70"/>
      <c r="O170" s="70"/>
      <c r="P170" s="70"/>
      <c r="Q170" s="70"/>
      <c r="R170" s="72"/>
      <c r="S170" s="72"/>
      <c r="T170" s="72"/>
      <c r="U170" s="70"/>
      <c r="V170" s="200"/>
      <c r="W170" s="200"/>
      <c r="X170" s="172"/>
      <c r="Y170" s="172"/>
      <c r="Z170" s="173"/>
      <c r="AA170" s="173"/>
      <c r="AB170" s="172"/>
      <c r="AC170" s="172"/>
      <c r="AD170" s="172"/>
      <c r="AE170" s="171"/>
      <c r="AF170" s="172"/>
      <c r="AG170" s="171"/>
      <c r="AH170" s="171"/>
      <c r="AI170" s="173"/>
      <c r="AJ170" s="173"/>
      <c r="AK170" s="173"/>
      <c r="AL170" s="173"/>
      <c r="AM170" s="173"/>
      <c r="AN170" s="173"/>
      <c r="AO170" s="173"/>
      <c r="AP170" s="197"/>
      <c r="AQ170" s="199"/>
      <c r="AR170" s="171"/>
      <c r="AS170" s="171"/>
      <c r="AT170" s="173"/>
      <c r="AU170" s="172"/>
      <c r="AV170" s="171"/>
      <c r="AW170" s="171"/>
      <c r="AX170" s="171"/>
      <c r="AY170" s="172"/>
      <c r="AZ170" s="172"/>
      <c r="BA170" s="173"/>
      <c r="BB170" s="173"/>
      <c r="BC170" s="173"/>
      <c r="BD170" s="173"/>
    </row>
    <row r="171" spans="1:56" x14ac:dyDescent="0.25">
      <c r="A171" s="15"/>
      <c r="B171"/>
      <c r="C171" s="15"/>
      <c r="D171" s="72"/>
      <c r="E171" s="72"/>
      <c r="F171" s="72"/>
      <c r="G171" s="72"/>
      <c r="H171" s="72"/>
      <c r="I171" s="72"/>
      <c r="J171" s="72"/>
      <c r="K171" s="72"/>
      <c r="L171" s="70"/>
      <c r="M171" s="70"/>
      <c r="N171" s="70"/>
      <c r="O171" s="70"/>
      <c r="P171" s="70"/>
      <c r="Q171" s="70"/>
      <c r="R171" s="72"/>
      <c r="S171" s="72"/>
      <c r="T171" s="72"/>
      <c r="U171" s="70"/>
      <c r="V171" s="200"/>
      <c r="W171" s="200"/>
      <c r="X171" s="172"/>
      <c r="Y171" s="172"/>
      <c r="Z171" s="173"/>
      <c r="AA171" s="173"/>
      <c r="AB171" s="172"/>
      <c r="AC171" s="172"/>
      <c r="AD171" s="172"/>
      <c r="AE171" s="171"/>
      <c r="AF171" s="172"/>
      <c r="AG171" s="171"/>
      <c r="AH171" s="171"/>
      <c r="AI171" s="173"/>
      <c r="AJ171" s="173"/>
      <c r="AK171" s="173"/>
      <c r="AL171" s="173"/>
      <c r="AM171" s="173"/>
      <c r="AN171" s="173"/>
      <c r="AO171" s="173"/>
      <c r="AP171" s="197"/>
      <c r="AQ171" s="199"/>
      <c r="AR171" s="171"/>
      <c r="AS171" s="171"/>
      <c r="AT171" s="173"/>
      <c r="AU171" s="172"/>
      <c r="AV171" s="171"/>
      <c r="AW171" s="171"/>
      <c r="AX171" s="171"/>
      <c r="AY171" s="172"/>
      <c r="AZ171" s="172"/>
      <c r="BA171" s="173"/>
      <c r="BB171" s="173"/>
      <c r="BC171" s="173"/>
      <c r="BD171" s="173"/>
    </row>
    <row r="172" spans="1:56" x14ac:dyDescent="0.25">
      <c r="A172" s="15"/>
      <c r="B172"/>
      <c r="C172" s="15"/>
      <c r="D172" s="72"/>
      <c r="E172" s="72"/>
      <c r="F172" s="72"/>
      <c r="G172" s="72"/>
      <c r="H172" s="72"/>
      <c r="I172" s="72"/>
      <c r="J172" s="72"/>
      <c r="K172" s="72"/>
      <c r="L172" s="70"/>
      <c r="M172" s="70"/>
      <c r="N172" s="70"/>
      <c r="O172" s="70"/>
      <c r="P172" s="70"/>
      <c r="Q172" s="70"/>
      <c r="R172" s="72"/>
      <c r="S172" s="72"/>
      <c r="T172" s="72"/>
      <c r="U172" s="70"/>
      <c r="V172" s="200"/>
      <c r="W172" s="200"/>
      <c r="X172" s="172"/>
      <c r="Y172" s="172"/>
      <c r="Z172" s="173"/>
      <c r="AA172" s="173"/>
      <c r="AB172" s="172"/>
      <c r="AC172" s="172"/>
      <c r="AD172" s="172"/>
      <c r="AE172" s="171"/>
      <c r="AF172" s="172"/>
      <c r="AG172" s="171"/>
      <c r="AH172" s="171"/>
      <c r="AI172" s="173"/>
      <c r="AJ172" s="173"/>
      <c r="AK172" s="173"/>
      <c r="AL172" s="173"/>
      <c r="AM172" s="173"/>
      <c r="AN172" s="173"/>
      <c r="AO172" s="173"/>
      <c r="AP172" s="197"/>
      <c r="AQ172" s="199"/>
      <c r="AR172" s="171"/>
      <c r="AS172" s="171"/>
      <c r="AT172" s="173"/>
      <c r="AU172" s="172"/>
      <c r="AV172" s="171"/>
      <c r="AW172" s="171"/>
      <c r="AX172" s="171"/>
      <c r="AY172" s="172"/>
      <c r="AZ172" s="172"/>
      <c r="BA172" s="173"/>
      <c r="BB172" s="173"/>
      <c r="BC172" s="173"/>
      <c r="BD172" s="173"/>
    </row>
    <row r="173" spans="1:56" x14ac:dyDescent="0.25">
      <c r="A173" s="15"/>
      <c r="B173"/>
      <c r="C173" s="15"/>
      <c r="D173" s="72"/>
      <c r="E173" s="72"/>
      <c r="F173" s="72"/>
      <c r="G173" s="72"/>
      <c r="H173" s="72"/>
      <c r="I173" s="72"/>
      <c r="J173" s="72"/>
      <c r="K173" s="72"/>
      <c r="L173" s="70"/>
      <c r="M173" s="70"/>
      <c r="N173" s="70"/>
      <c r="O173" s="70"/>
      <c r="P173" s="70"/>
      <c r="Q173" s="70"/>
      <c r="R173" s="72"/>
      <c r="S173" s="72"/>
      <c r="T173" s="72"/>
      <c r="U173" s="70"/>
      <c r="V173" s="200"/>
      <c r="W173" s="200"/>
      <c r="X173" s="172"/>
      <c r="Y173" s="172"/>
      <c r="Z173" s="173"/>
      <c r="AA173" s="173"/>
      <c r="AB173" s="172"/>
      <c r="AC173" s="172"/>
      <c r="AD173" s="172"/>
      <c r="AE173" s="171"/>
      <c r="AF173" s="172"/>
      <c r="AG173" s="171"/>
      <c r="AH173" s="171"/>
      <c r="AI173" s="173"/>
      <c r="AJ173" s="173"/>
      <c r="AK173" s="173"/>
      <c r="AL173" s="173"/>
      <c r="AM173" s="173"/>
      <c r="AN173" s="173"/>
      <c r="AO173" s="173"/>
      <c r="AP173" s="197"/>
      <c r="AQ173" s="199"/>
      <c r="AR173" s="171"/>
      <c r="AS173" s="171"/>
      <c r="AT173" s="173"/>
      <c r="AU173" s="172"/>
      <c r="AV173" s="171"/>
      <c r="AW173" s="171"/>
      <c r="AX173" s="171"/>
      <c r="AY173" s="172"/>
      <c r="AZ173" s="172"/>
      <c r="BA173" s="173"/>
      <c r="BB173" s="173"/>
      <c r="BC173" s="173"/>
      <c r="BD173" s="173"/>
    </row>
    <row r="174" spans="1:56" x14ac:dyDescent="0.25">
      <c r="A174" s="15"/>
      <c r="B174"/>
      <c r="C174" s="15"/>
      <c r="D174" s="72"/>
      <c r="E174" s="72"/>
      <c r="F174" s="72"/>
      <c r="G174" s="72"/>
      <c r="H174" s="72"/>
      <c r="I174" s="72"/>
      <c r="J174" s="72"/>
      <c r="K174" s="72"/>
      <c r="L174" s="70"/>
      <c r="M174" s="70"/>
      <c r="N174" s="70"/>
      <c r="O174" s="70"/>
      <c r="P174" s="70"/>
      <c r="Q174" s="70"/>
      <c r="R174" s="72"/>
      <c r="S174" s="72"/>
      <c r="T174" s="72"/>
      <c r="U174" s="70"/>
      <c r="V174" s="200"/>
      <c r="W174" s="200"/>
      <c r="X174" s="172"/>
      <c r="Y174" s="172"/>
      <c r="Z174" s="173"/>
      <c r="AA174" s="173"/>
      <c r="AB174" s="172"/>
      <c r="AC174" s="172"/>
      <c r="AD174" s="172"/>
      <c r="AE174" s="171"/>
      <c r="AF174" s="172"/>
      <c r="AG174" s="171"/>
      <c r="AH174" s="171"/>
      <c r="AI174" s="173"/>
      <c r="AJ174" s="173"/>
      <c r="AK174" s="173"/>
      <c r="AL174" s="173"/>
      <c r="AM174" s="173"/>
      <c r="AN174" s="173"/>
      <c r="AO174" s="173"/>
      <c r="AP174" s="197"/>
      <c r="AQ174" s="199"/>
      <c r="AR174" s="171"/>
      <c r="AS174" s="171"/>
      <c r="AT174" s="173"/>
      <c r="AU174" s="172"/>
      <c r="AV174" s="171"/>
      <c r="AW174" s="171"/>
      <c r="AX174" s="171"/>
      <c r="AY174" s="172"/>
      <c r="AZ174" s="172"/>
      <c r="BA174" s="173"/>
      <c r="BB174" s="173"/>
      <c r="BC174" s="173"/>
      <c r="BD174" s="173"/>
    </row>
    <row r="175" spans="1:56" x14ac:dyDescent="0.25">
      <c r="A175" s="15"/>
      <c r="B175"/>
      <c r="C175" s="15"/>
      <c r="D175" s="72"/>
      <c r="E175" s="72"/>
      <c r="F175" s="72"/>
      <c r="G175" s="72"/>
      <c r="H175" s="72"/>
      <c r="I175" s="72"/>
      <c r="J175" s="72"/>
      <c r="K175" s="72"/>
      <c r="L175" s="70"/>
      <c r="M175" s="70"/>
      <c r="N175" s="70"/>
      <c r="O175" s="70"/>
      <c r="P175" s="70"/>
      <c r="Q175" s="70"/>
      <c r="R175" s="72"/>
      <c r="S175" s="72"/>
      <c r="T175" s="72"/>
      <c r="U175" s="70"/>
      <c r="V175" s="200"/>
      <c r="W175" s="200"/>
      <c r="X175" s="172"/>
      <c r="Y175" s="172"/>
      <c r="Z175" s="173"/>
      <c r="AA175" s="173"/>
      <c r="AB175" s="172"/>
      <c r="AC175" s="172"/>
      <c r="AD175" s="172"/>
      <c r="AE175" s="171"/>
      <c r="AF175" s="172"/>
      <c r="AG175" s="171"/>
      <c r="AH175" s="171"/>
      <c r="AI175" s="173"/>
      <c r="AJ175" s="173"/>
      <c r="AK175" s="173"/>
      <c r="AL175" s="173"/>
      <c r="AM175" s="173"/>
      <c r="AN175" s="173"/>
      <c r="AO175" s="173"/>
      <c r="AP175" s="197"/>
      <c r="AQ175" s="199"/>
      <c r="AR175" s="171"/>
      <c r="AS175" s="171"/>
      <c r="AT175" s="173"/>
      <c r="AU175" s="172"/>
      <c r="AV175" s="171"/>
      <c r="AW175" s="171"/>
      <c r="AX175" s="171"/>
      <c r="AY175" s="172"/>
      <c r="AZ175" s="172"/>
      <c r="BA175" s="173"/>
      <c r="BB175" s="173"/>
      <c r="BC175" s="173"/>
      <c r="BD175" s="173"/>
    </row>
    <row r="176" spans="1:56" x14ac:dyDescent="0.25">
      <c r="A176" s="15"/>
      <c r="B176"/>
      <c r="C176" s="15"/>
      <c r="D176" s="72"/>
      <c r="E176" s="72"/>
      <c r="F176" s="72"/>
      <c r="G176" s="72"/>
      <c r="H176" s="72"/>
      <c r="I176" s="72"/>
      <c r="J176" s="72"/>
      <c r="K176" s="72"/>
      <c r="L176" s="70"/>
      <c r="M176" s="70"/>
      <c r="N176" s="70"/>
      <c r="O176" s="70"/>
      <c r="P176" s="70"/>
      <c r="Q176" s="70"/>
      <c r="R176" s="72"/>
      <c r="S176" s="72"/>
      <c r="T176" s="72"/>
      <c r="U176" s="70"/>
      <c r="V176" s="200"/>
      <c r="W176" s="200"/>
      <c r="X176" s="172"/>
      <c r="Y176" s="172"/>
      <c r="Z176" s="173"/>
      <c r="AA176" s="173"/>
      <c r="AB176" s="172"/>
      <c r="AC176" s="172"/>
      <c r="AD176" s="172"/>
      <c r="AE176" s="171"/>
      <c r="AF176" s="172"/>
      <c r="AG176" s="171"/>
      <c r="AH176" s="171"/>
      <c r="AI176" s="173"/>
      <c r="AJ176" s="173"/>
      <c r="AK176" s="173"/>
      <c r="AL176" s="173"/>
      <c r="AM176" s="173"/>
      <c r="AN176" s="173"/>
      <c r="AO176" s="173"/>
      <c r="AP176" s="197"/>
      <c r="AQ176" s="199"/>
      <c r="AR176" s="171"/>
      <c r="AS176" s="171"/>
      <c r="AT176" s="173"/>
      <c r="AU176" s="172"/>
      <c r="AV176" s="171"/>
      <c r="AW176" s="171"/>
      <c r="AX176" s="171"/>
      <c r="AY176" s="172"/>
      <c r="AZ176" s="172"/>
      <c r="BA176" s="173"/>
      <c r="BB176" s="173"/>
      <c r="BC176" s="173"/>
      <c r="BD176" s="173"/>
    </row>
    <row r="177" spans="1:56" x14ac:dyDescent="0.25">
      <c r="A177" s="15"/>
      <c r="B177"/>
      <c r="C177" s="15"/>
      <c r="D177" s="72"/>
      <c r="E177" s="72"/>
      <c r="F177" s="72"/>
      <c r="G177" s="72"/>
      <c r="H177" s="72"/>
      <c r="I177" s="72"/>
      <c r="J177" s="72"/>
      <c r="K177" s="72"/>
      <c r="L177" s="70"/>
      <c r="M177" s="70"/>
      <c r="N177" s="70"/>
      <c r="O177" s="70"/>
      <c r="P177" s="70"/>
      <c r="Q177" s="70"/>
      <c r="R177" s="72"/>
      <c r="S177" s="72"/>
      <c r="T177" s="72"/>
      <c r="U177" s="70"/>
      <c r="V177" s="200"/>
      <c r="W177" s="200"/>
      <c r="X177" s="172"/>
      <c r="Y177" s="172"/>
      <c r="Z177" s="173"/>
      <c r="AA177" s="173"/>
      <c r="AB177" s="172"/>
      <c r="AC177" s="172"/>
      <c r="AD177" s="172"/>
      <c r="AE177" s="171"/>
      <c r="AF177" s="172"/>
      <c r="AG177" s="171"/>
      <c r="AH177" s="171"/>
      <c r="AI177" s="173"/>
      <c r="AJ177" s="173"/>
      <c r="AK177" s="173"/>
      <c r="AL177" s="173"/>
      <c r="AM177" s="173"/>
      <c r="AN177" s="173"/>
      <c r="AO177" s="173"/>
      <c r="AP177" s="197"/>
      <c r="AQ177" s="199"/>
      <c r="AR177" s="171"/>
      <c r="AS177" s="171"/>
      <c r="AT177" s="173"/>
      <c r="AU177" s="172"/>
      <c r="AV177" s="171"/>
      <c r="AW177" s="171"/>
      <c r="AX177" s="171"/>
      <c r="AY177" s="172"/>
      <c r="AZ177" s="172"/>
      <c r="BA177" s="173"/>
      <c r="BB177" s="173"/>
      <c r="BC177" s="173"/>
      <c r="BD177" s="173"/>
    </row>
    <row r="178" spans="1:56" x14ac:dyDescent="0.25">
      <c r="A178" s="15"/>
      <c r="B178"/>
      <c r="C178" s="15"/>
      <c r="D178" s="72"/>
      <c r="E178" s="72"/>
      <c r="F178" s="72"/>
      <c r="G178" s="72"/>
      <c r="H178" s="72"/>
      <c r="I178" s="72"/>
      <c r="J178" s="72"/>
      <c r="K178" s="72"/>
      <c r="L178" s="70"/>
      <c r="M178" s="70"/>
      <c r="N178" s="70"/>
      <c r="O178" s="70"/>
      <c r="P178" s="70"/>
      <c r="Q178" s="70"/>
      <c r="R178" s="72"/>
      <c r="S178" s="72"/>
      <c r="T178" s="72"/>
      <c r="U178" s="70"/>
      <c r="V178" s="200"/>
      <c r="W178" s="200"/>
      <c r="X178" s="172"/>
      <c r="Y178" s="172"/>
      <c r="Z178" s="173"/>
      <c r="AA178" s="173"/>
      <c r="AB178" s="172"/>
      <c r="AC178" s="172"/>
      <c r="AD178" s="172"/>
      <c r="AE178" s="171"/>
      <c r="AF178" s="172"/>
      <c r="AG178" s="171"/>
      <c r="AH178" s="171"/>
      <c r="AI178" s="173"/>
      <c r="AJ178" s="173"/>
      <c r="AK178" s="173"/>
      <c r="AL178" s="173"/>
      <c r="AM178" s="173"/>
      <c r="AN178" s="173"/>
      <c r="AO178" s="173"/>
      <c r="AP178" s="197"/>
      <c r="AQ178" s="199"/>
      <c r="AR178" s="171"/>
      <c r="AS178" s="171"/>
      <c r="AT178" s="173"/>
      <c r="AU178" s="172"/>
      <c r="AV178" s="171"/>
      <c r="AW178" s="171"/>
      <c r="AX178" s="171"/>
      <c r="AY178" s="172"/>
      <c r="AZ178" s="172"/>
      <c r="BA178" s="173"/>
      <c r="BB178" s="173"/>
      <c r="BC178" s="173"/>
      <c r="BD178" s="173"/>
    </row>
    <row r="179" spans="1:56" x14ac:dyDescent="0.25">
      <c r="A179" s="15"/>
      <c r="B179"/>
      <c r="C179" s="15"/>
      <c r="D179" s="72"/>
      <c r="E179" s="72"/>
      <c r="F179" s="72"/>
      <c r="G179" s="72"/>
      <c r="H179" s="72"/>
      <c r="I179" s="72"/>
      <c r="J179" s="72"/>
      <c r="K179" s="72"/>
      <c r="L179" s="70"/>
      <c r="M179" s="70"/>
      <c r="N179" s="70"/>
      <c r="O179" s="70"/>
      <c r="P179" s="70"/>
      <c r="Q179" s="70"/>
      <c r="R179" s="72"/>
      <c r="S179" s="72"/>
      <c r="T179" s="72"/>
      <c r="U179" s="70"/>
      <c r="V179" s="200"/>
      <c r="W179" s="200"/>
      <c r="X179" s="172"/>
      <c r="Y179" s="172"/>
      <c r="Z179" s="173"/>
      <c r="AA179" s="173"/>
      <c r="AB179" s="172"/>
      <c r="AC179" s="172"/>
      <c r="AD179" s="172"/>
      <c r="AE179" s="171"/>
      <c r="AF179" s="172"/>
      <c r="AG179" s="171"/>
      <c r="AH179" s="171"/>
      <c r="AI179" s="173"/>
      <c r="AJ179" s="173"/>
      <c r="AK179" s="173"/>
      <c r="AL179" s="173"/>
      <c r="AM179" s="173"/>
      <c r="AN179" s="173"/>
      <c r="AO179" s="173"/>
      <c r="AP179" s="197"/>
      <c r="AQ179" s="199"/>
      <c r="AR179" s="171"/>
      <c r="AS179" s="171"/>
      <c r="AT179" s="173"/>
      <c r="AU179" s="172"/>
      <c r="AV179" s="171"/>
      <c r="AW179" s="171"/>
      <c r="AX179" s="171"/>
      <c r="AY179" s="172"/>
      <c r="AZ179" s="172"/>
      <c r="BA179" s="173"/>
      <c r="BB179" s="173"/>
      <c r="BC179" s="173"/>
      <c r="BD179" s="173"/>
    </row>
    <row r="180" spans="1:56" x14ac:dyDescent="0.25">
      <c r="A180" s="15"/>
      <c r="B180"/>
      <c r="C180" s="15"/>
      <c r="D180" s="72"/>
      <c r="E180" s="72"/>
      <c r="F180" s="72"/>
      <c r="G180" s="72"/>
      <c r="H180" s="72"/>
      <c r="I180" s="72"/>
      <c r="J180" s="72"/>
      <c r="K180" s="72"/>
      <c r="L180" s="70"/>
      <c r="M180" s="70"/>
      <c r="N180" s="70"/>
      <c r="O180" s="70"/>
      <c r="P180" s="70"/>
      <c r="Q180" s="70"/>
      <c r="R180" s="72"/>
      <c r="S180" s="72"/>
      <c r="T180" s="72"/>
      <c r="U180" s="70"/>
      <c r="V180" s="200"/>
      <c r="W180" s="200"/>
      <c r="X180" s="172"/>
      <c r="Y180" s="172"/>
      <c r="Z180" s="173"/>
      <c r="AA180" s="173"/>
      <c r="AB180" s="172"/>
      <c r="AC180" s="172"/>
      <c r="AD180" s="172"/>
      <c r="AE180" s="171"/>
      <c r="AF180" s="172"/>
      <c r="AG180" s="171"/>
      <c r="AH180" s="171"/>
      <c r="AI180" s="173"/>
      <c r="AJ180" s="173"/>
      <c r="AK180" s="173"/>
      <c r="AL180" s="173"/>
      <c r="AM180" s="173"/>
      <c r="AN180" s="173"/>
      <c r="AO180" s="173"/>
      <c r="AP180" s="197"/>
      <c r="AQ180" s="199"/>
      <c r="AR180" s="171"/>
      <c r="AS180" s="171"/>
      <c r="AT180" s="173"/>
      <c r="AU180" s="172"/>
      <c r="AV180" s="171"/>
      <c r="AW180" s="171"/>
      <c r="AX180" s="171"/>
      <c r="AY180" s="172"/>
      <c r="AZ180" s="172"/>
      <c r="BA180" s="173"/>
      <c r="BB180" s="173"/>
      <c r="BC180" s="173"/>
      <c r="BD180" s="173"/>
    </row>
    <row r="181" spans="1:56" x14ac:dyDescent="0.25">
      <c r="A181" s="15"/>
      <c r="B181"/>
      <c r="C181" s="15"/>
      <c r="D181" s="72"/>
      <c r="E181" s="72"/>
      <c r="F181" s="72"/>
      <c r="G181" s="72"/>
      <c r="H181" s="72"/>
      <c r="I181" s="72"/>
      <c r="J181" s="72"/>
      <c r="K181" s="72"/>
      <c r="L181" s="70"/>
      <c r="M181" s="70"/>
      <c r="N181" s="70"/>
      <c r="O181" s="70"/>
      <c r="P181" s="70"/>
      <c r="Q181" s="70"/>
      <c r="R181" s="72"/>
      <c r="S181" s="72"/>
      <c r="T181" s="72"/>
      <c r="U181" s="70"/>
      <c r="V181" s="200"/>
      <c r="W181" s="200"/>
      <c r="X181" s="172"/>
      <c r="Y181" s="172"/>
      <c r="Z181" s="173"/>
      <c r="AA181" s="173"/>
      <c r="AB181" s="172"/>
      <c r="AC181" s="172"/>
      <c r="AD181" s="172"/>
      <c r="AE181" s="171"/>
      <c r="AF181" s="172"/>
      <c r="AG181" s="171"/>
      <c r="AH181" s="171"/>
      <c r="AI181" s="173"/>
      <c r="AJ181" s="173"/>
      <c r="AK181" s="173"/>
      <c r="AL181" s="173"/>
      <c r="AM181" s="173"/>
      <c r="AN181" s="173"/>
      <c r="AO181" s="173"/>
      <c r="AP181" s="197"/>
      <c r="AQ181" s="199"/>
      <c r="AR181" s="171"/>
      <c r="AS181" s="171"/>
      <c r="AT181" s="173"/>
      <c r="AU181" s="172"/>
      <c r="AV181" s="171"/>
      <c r="AW181" s="171"/>
      <c r="AX181" s="171"/>
      <c r="AY181" s="172"/>
      <c r="AZ181" s="172"/>
      <c r="BA181" s="173"/>
      <c r="BB181" s="173"/>
      <c r="BC181" s="173"/>
      <c r="BD181" s="173"/>
    </row>
    <row r="182" spans="1:56" x14ac:dyDescent="0.25">
      <c r="A182" s="15"/>
      <c r="B182"/>
      <c r="C182" s="15"/>
      <c r="D182" s="72"/>
      <c r="E182" s="72"/>
      <c r="F182" s="72"/>
      <c r="G182" s="72"/>
      <c r="H182" s="72"/>
      <c r="I182" s="72"/>
      <c r="J182" s="72"/>
      <c r="K182" s="72"/>
      <c r="L182" s="70"/>
      <c r="M182" s="70"/>
      <c r="N182" s="70"/>
      <c r="O182" s="70"/>
      <c r="P182" s="70"/>
      <c r="Q182" s="70"/>
      <c r="R182" s="72"/>
      <c r="S182" s="72"/>
      <c r="T182" s="72"/>
      <c r="U182" s="70"/>
      <c r="V182" s="200"/>
      <c r="W182" s="200"/>
      <c r="X182" s="172"/>
      <c r="Y182" s="172"/>
      <c r="Z182" s="173"/>
      <c r="AA182" s="173"/>
      <c r="AB182" s="172"/>
      <c r="AC182" s="172"/>
      <c r="AD182" s="172"/>
      <c r="AE182" s="171"/>
      <c r="AF182" s="172"/>
      <c r="AG182" s="171"/>
      <c r="AH182" s="171"/>
      <c r="AI182" s="173"/>
      <c r="AJ182" s="173"/>
      <c r="AK182" s="173"/>
      <c r="AL182" s="173"/>
      <c r="AM182" s="173"/>
      <c r="AN182" s="173"/>
      <c r="AO182" s="173"/>
      <c r="AP182" s="197"/>
      <c r="AQ182" s="199"/>
      <c r="AR182" s="171"/>
      <c r="AS182" s="171"/>
      <c r="AT182" s="173"/>
      <c r="AU182" s="172"/>
      <c r="AV182" s="171"/>
      <c r="AW182" s="171"/>
      <c r="AX182" s="171"/>
      <c r="AY182" s="172"/>
      <c r="AZ182" s="172"/>
      <c r="BA182" s="173"/>
      <c r="BB182" s="173"/>
      <c r="BC182" s="173"/>
      <c r="BD182" s="173"/>
    </row>
    <row r="183" spans="1:56" x14ac:dyDescent="0.25">
      <c r="A183" s="15"/>
      <c r="B183"/>
      <c r="C183" s="15"/>
      <c r="D183" s="72"/>
      <c r="E183" s="72"/>
      <c r="F183" s="72"/>
      <c r="G183" s="72"/>
      <c r="H183" s="72"/>
      <c r="I183" s="72"/>
      <c r="J183" s="72"/>
      <c r="K183" s="72"/>
      <c r="L183" s="70"/>
      <c r="M183" s="70"/>
      <c r="N183" s="70"/>
      <c r="O183" s="70"/>
      <c r="P183" s="70"/>
      <c r="Q183" s="70"/>
      <c r="R183" s="72"/>
      <c r="S183" s="72"/>
      <c r="T183" s="72"/>
      <c r="U183" s="70"/>
      <c r="V183" s="200"/>
      <c r="W183" s="200"/>
      <c r="X183" s="172"/>
      <c r="Y183" s="172"/>
      <c r="Z183" s="173"/>
      <c r="AA183" s="173"/>
      <c r="AB183" s="172"/>
      <c r="AC183" s="172"/>
      <c r="AD183" s="172"/>
      <c r="AE183" s="171"/>
      <c r="AF183" s="172"/>
      <c r="AG183" s="171"/>
      <c r="AH183" s="171"/>
      <c r="AI183" s="173"/>
      <c r="AJ183" s="173"/>
      <c r="AK183" s="173"/>
      <c r="AL183" s="173"/>
      <c r="AM183" s="173"/>
      <c r="AN183" s="173"/>
      <c r="AO183" s="173"/>
      <c r="AP183" s="197"/>
      <c r="AQ183" s="199"/>
      <c r="AR183" s="171"/>
      <c r="AS183" s="171"/>
      <c r="AT183" s="173"/>
      <c r="AU183" s="172"/>
      <c r="AV183" s="171"/>
      <c r="AW183" s="171"/>
      <c r="AX183" s="171"/>
      <c r="AY183" s="172"/>
      <c r="AZ183" s="172"/>
      <c r="BA183" s="173"/>
      <c r="BB183" s="173"/>
      <c r="BC183" s="173"/>
      <c r="BD183" s="173"/>
    </row>
    <row r="184" spans="1:56" x14ac:dyDescent="0.25">
      <c r="A184" s="15"/>
      <c r="B184"/>
      <c r="C184" s="15"/>
      <c r="D184" s="72"/>
      <c r="E184" s="72"/>
      <c r="F184" s="72"/>
      <c r="G184" s="72"/>
      <c r="H184" s="72"/>
      <c r="I184" s="72"/>
      <c r="J184" s="72"/>
      <c r="K184" s="72"/>
      <c r="L184" s="70"/>
      <c r="M184" s="70"/>
      <c r="N184" s="70"/>
      <c r="O184" s="70"/>
      <c r="P184" s="70"/>
      <c r="Q184" s="70"/>
      <c r="R184" s="72"/>
      <c r="S184" s="72"/>
      <c r="T184" s="72"/>
      <c r="U184" s="70"/>
      <c r="V184" s="200"/>
      <c r="W184" s="200"/>
      <c r="X184" s="172"/>
      <c r="Y184" s="172"/>
      <c r="Z184" s="173"/>
      <c r="AA184" s="173"/>
      <c r="AB184" s="172"/>
      <c r="AC184" s="172"/>
      <c r="AD184" s="172"/>
      <c r="AE184" s="171"/>
      <c r="AF184" s="172"/>
      <c r="AG184" s="171"/>
      <c r="AH184" s="171"/>
      <c r="AI184" s="173"/>
      <c r="AJ184" s="173"/>
      <c r="AK184" s="173"/>
      <c r="AL184" s="173"/>
      <c r="AM184" s="173"/>
      <c r="AN184" s="173"/>
      <c r="AO184" s="173"/>
      <c r="AP184" s="197"/>
      <c r="AQ184" s="199"/>
      <c r="AR184" s="171"/>
      <c r="AS184" s="171"/>
      <c r="AT184" s="173"/>
      <c r="AU184" s="172"/>
      <c r="AV184" s="171"/>
      <c r="AW184" s="171"/>
      <c r="AX184" s="171"/>
      <c r="AY184" s="172"/>
      <c r="AZ184" s="172"/>
      <c r="BA184" s="173"/>
      <c r="BB184" s="173"/>
      <c r="BC184" s="173"/>
      <c r="BD184" s="173"/>
    </row>
    <row r="185" spans="1:56" x14ac:dyDescent="0.25">
      <c r="A185" s="15"/>
      <c r="B185"/>
      <c r="C185" s="15"/>
      <c r="D185" s="72"/>
      <c r="E185" s="72"/>
      <c r="F185" s="72"/>
      <c r="G185" s="72"/>
      <c r="H185" s="72"/>
      <c r="I185" s="72"/>
      <c r="J185" s="72"/>
      <c r="K185" s="72"/>
      <c r="L185" s="70"/>
      <c r="M185" s="70"/>
      <c r="N185" s="70"/>
      <c r="O185" s="70"/>
      <c r="P185" s="70"/>
      <c r="Q185" s="70"/>
      <c r="R185" s="72"/>
      <c r="S185" s="72"/>
      <c r="T185" s="72"/>
      <c r="U185" s="70"/>
      <c r="V185" s="200"/>
      <c r="W185" s="200"/>
      <c r="X185" s="172"/>
      <c r="Y185" s="172"/>
      <c r="Z185" s="173"/>
      <c r="AA185" s="173"/>
      <c r="AB185" s="172"/>
      <c r="AC185" s="172"/>
      <c r="AD185" s="172"/>
      <c r="AE185" s="171"/>
      <c r="AF185" s="172"/>
      <c r="AG185" s="171"/>
      <c r="AH185" s="171"/>
      <c r="AI185" s="173"/>
      <c r="AJ185" s="173"/>
      <c r="AK185" s="173"/>
      <c r="AL185" s="173"/>
      <c r="AM185" s="173"/>
      <c r="AN185" s="173"/>
      <c r="AO185" s="173"/>
      <c r="AP185" s="197"/>
      <c r="AQ185" s="199"/>
      <c r="AR185" s="171"/>
      <c r="AS185" s="171"/>
      <c r="AT185" s="173"/>
      <c r="AU185" s="172"/>
      <c r="AV185" s="171"/>
      <c r="AW185" s="171"/>
      <c r="AX185" s="171"/>
      <c r="AY185" s="172"/>
      <c r="AZ185" s="172"/>
      <c r="BA185" s="173"/>
      <c r="BB185" s="173"/>
      <c r="BC185" s="173"/>
      <c r="BD185" s="173"/>
    </row>
    <row r="186" spans="1:56" x14ac:dyDescent="0.25">
      <c r="A186" s="15"/>
      <c r="B186"/>
      <c r="C186" s="15"/>
      <c r="D186" s="72"/>
      <c r="E186" s="72"/>
      <c r="F186" s="72"/>
      <c r="G186" s="72"/>
      <c r="H186" s="72"/>
      <c r="I186" s="72"/>
      <c r="J186" s="72"/>
      <c r="K186" s="72"/>
      <c r="L186" s="70"/>
      <c r="M186" s="70"/>
      <c r="N186" s="70"/>
      <c r="O186" s="70"/>
      <c r="P186" s="70"/>
      <c r="Q186" s="70"/>
      <c r="R186" s="72"/>
      <c r="S186" s="72"/>
      <c r="T186" s="72"/>
      <c r="U186" s="70"/>
      <c r="V186" s="200"/>
      <c r="W186" s="200"/>
      <c r="X186" s="172"/>
      <c r="Y186" s="172"/>
      <c r="Z186" s="173"/>
      <c r="AA186" s="173"/>
      <c r="AB186" s="172"/>
      <c r="AC186" s="172"/>
      <c r="AD186" s="172"/>
      <c r="AE186" s="171"/>
      <c r="AF186" s="172"/>
      <c r="AG186" s="171"/>
      <c r="AH186" s="171"/>
      <c r="AI186" s="173"/>
      <c r="AJ186" s="173"/>
      <c r="AK186" s="173"/>
      <c r="AL186" s="173"/>
      <c r="AM186" s="173"/>
      <c r="AN186" s="173"/>
      <c r="AO186" s="173"/>
      <c r="AP186" s="197"/>
      <c r="AQ186" s="199"/>
      <c r="AR186" s="171"/>
      <c r="AS186" s="171"/>
      <c r="AT186" s="173"/>
      <c r="AU186" s="172"/>
      <c r="AV186" s="171"/>
      <c r="AW186" s="171"/>
      <c r="AX186" s="171"/>
      <c r="AY186" s="172"/>
      <c r="AZ186" s="172"/>
      <c r="BA186" s="173"/>
      <c r="BB186" s="173"/>
      <c r="BC186" s="173"/>
      <c r="BD186" s="173"/>
    </row>
    <row r="187" spans="1:56" x14ac:dyDescent="0.25">
      <c r="A187" s="15"/>
      <c r="B187"/>
      <c r="C187" s="15"/>
      <c r="D187" s="72"/>
      <c r="E187" s="72"/>
      <c r="F187" s="72"/>
      <c r="G187" s="72"/>
      <c r="H187" s="72"/>
      <c r="I187" s="72"/>
      <c r="J187" s="72"/>
      <c r="K187" s="72"/>
      <c r="L187" s="70"/>
      <c r="M187" s="70"/>
      <c r="N187" s="70"/>
      <c r="O187" s="70"/>
      <c r="P187" s="70"/>
      <c r="Q187" s="70"/>
      <c r="R187" s="72"/>
      <c r="S187" s="72"/>
      <c r="T187" s="72"/>
      <c r="U187" s="70"/>
      <c r="V187" s="200"/>
      <c r="W187" s="200"/>
      <c r="X187" s="172"/>
      <c r="Y187" s="172"/>
      <c r="Z187" s="173"/>
      <c r="AA187" s="173"/>
      <c r="AB187" s="172"/>
      <c r="AC187" s="172"/>
      <c r="AD187" s="172"/>
      <c r="AE187" s="171"/>
      <c r="AF187" s="172"/>
      <c r="AG187" s="171"/>
      <c r="AH187" s="171"/>
      <c r="AI187" s="173"/>
      <c r="AJ187" s="173"/>
      <c r="AK187" s="173"/>
      <c r="AL187" s="173"/>
      <c r="AM187" s="173"/>
      <c r="AN187" s="173"/>
      <c r="AO187" s="173"/>
      <c r="AP187" s="197"/>
      <c r="AQ187" s="199"/>
      <c r="AR187" s="171"/>
      <c r="AS187" s="171"/>
      <c r="AT187" s="173"/>
      <c r="AU187" s="172"/>
      <c r="AV187" s="171"/>
      <c r="AW187" s="171"/>
      <c r="AX187" s="171"/>
      <c r="AY187" s="172"/>
      <c r="AZ187" s="172"/>
      <c r="BA187" s="173"/>
      <c r="BB187" s="173"/>
      <c r="BC187" s="173"/>
      <c r="BD187" s="173"/>
    </row>
    <row r="188" spans="1:56" x14ac:dyDescent="0.25">
      <c r="A188" s="15"/>
      <c r="B188"/>
      <c r="C188" s="15"/>
      <c r="D188" s="72"/>
      <c r="E188" s="72"/>
      <c r="F188" s="72"/>
      <c r="G188" s="72"/>
      <c r="H188" s="72"/>
      <c r="I188" s="72"/>
      <c r="J188" s="72"/>
      <c r="K188" s="72"/>
      <c r="L188" s="70"/>
      <c r="M188" s="70"/>
      <c r="N188" s="70"/>
      <c r="O188" s="70"/>
      <c r="P188" s="70"/>
      <c r="Q188" s="70"/>
      <c r="R188" s="72"/>
      <c r="S188" s="72"/>
      <c r="T188" s="72"/>
      <c r="U188" s="70"/>
      <c r="V188" s="200"/>
      <c r="W188" s="200"/>
      <c r="X188" s="172"/>
      <c r="Y188" s="172"/>
      <c r="Z188" s="173"/>
      <c r="AA188" s="173"/>
      <c r="AB188" s="172"/>
      <c r="AC188" s="172"/>
      <c r="AD188" s="172"/>
      <c r="AE188" s="171"/>
      <c r="AF188" s="172"/>
      <c r="AG188" s="171"/>
      <c r="AH188" s="171"/>
      <c r="AI188" s="173"/>
      <c r="AJ188" s="173"/>
      <c r="AK188" s="173"/>
      <c r="AL188" s="173"/>
      <c r="AM188" s="173"/>
      <c r="AN188" s="173"/>
      <c r="AO188" s="173"/>
      <c r="AP188" s="197"/>
      <c r="AQ188" s="199"/>
      <c r="AR188" s="171"/>
      <c r="AS188" s="171"/>
      <c r="AT188" s="173"/>
      <c r="AU188" s="172"/>
      <c r="AV188" s="171"/>
      <c r="AW188" s="171"/>
      <c r="AX188" s="171"/>
      <c r="AY188" s="172"/>
      <c r="AZ188" s="172"/>
      <c r="BA188" s="173"/>
      <c r="BB188" s="173"/>
      <c r="BC188" s="173"/>
      <c r="BD188" s="173"/>
    </row>
    <row r="189" spans="1:56" x14ac:dyDescent="0.25">
      <c r="A189" s="15"/>
      <c r="B189"/>
      <c r="C189" s="15"/>
      <c r="D189" s="72"/>
      <c r="E189" s="72"/>
      <c r="F189" s="72"/>
      <c r="G189" s="72"/>
      <c r="H189" s="72"/>
      <c r="I189" s="72"/>
      <c r="J189" s="72"/>
      <c r="K189" s="72"/>
      <c r="L189" s="70"/>
      <c r="M189" s="70"/>
      <c r="N189" s="70"/>
      <c r="O189" s="70"/>
      <c r="P189" s="70"/>
      <c r="Q189" s="70"/>
      <c r="R189" s="72"/>
      <c r="S189" s="72"/>
      <c r="T189" s="72"/>
      <c r="U189" s="70"/>
      <c r="V189" s="200"/>
      <c r="W189" s="200"/>
      <c r="X189" s="172"/>
      <c r="Y189" s="172"/>
      <c r="Z189" s="173"/>
      <c r="AA189" s="173"/>
      <c r="AB189" s="172"/>
      <c r="AC189" s="172"/>
      <c r="AD189" s="172"/>
      <c r="AE189" s="171"/>
      <c r="AF189" s="172"/>
      <c r="AG189" s="171"/>
      <c r="AH189" s="171"/>
      <c r="AI189" s="173"/>
      <c r="AJ189" s="173"/>
      <c r="AK189" s="173"/>
      <c r="AL189" s="173"/>
      <c r="AM189" s="173"/>
      <c r="AN189" s="173"/>
      <c r="AO189" s="173"/>
      <c r="AP189" s="197"/>
      <c r="AQ189" s="199"/>
      <c r="AR189" s="171"/>
      <c r="AS189" s="171"/>
      <c r="AT189" s="173"/>
      <c r="AU189" s="172"/>
      <c r="AV189" s="171"/>
      <c r="AW189" s="171"/>
      <c r="AX189" s="171"/>
      <c r="AY189" s="172"/>
      <c r="AZ189" s="172"/>
      <c r="BA189" s="173"/>
      <c r="BB189" s="173"/>
      <c r="BC189" s="173"/>
      <c r="BD189" s="173"/>
    </row>
    <row r="190" spans="1:56" x14ac:dyDescent="0.25">
      <c r="A190" s="15"/>
      <c r="B190"/>
      <c r="C190" s="15"/>
      <c r="D190" s="72"/>
      <c r="E190" s="72"/>
      <c r="F190" s="72"/>
      <c r="G190" s="72"/>
      <c r="H190" s="72"/>
      <c r="I190" s="72"/>
      <c r="J190" s="72"/>
      <c r="K190" s="72"/>
      <c r="L190" s="70"/>
      <c r="M190" s="70"/>
      <c r="N190" s="70"/>
      <c r="O190" s="70"/>
      <c r="P190" s="70"/>
      <c r="Q190" s="70"/>
      <c r="R190" s="72"/>
      <c r="S190" s="72"/>
      <c r="T190" s="72"/>
      <c r="U190" s="70"/>
      <c r="V190" s="200"/>
      <c r="W190" s="200"/>
      <c r="X190" s="172"/>
      <c r="Y190" s="172"/>
      <c r="Z190" s="173"/>
      <c r="AA190" s="173"/>
      <c r="AB190" s="172"/>
      <c r="AC190" s="172"/>
      <c r="AD190" s="172"/>
      <c r="AE190" s="171"/>
      <c r="AF190" s="172"/>
      <c r="AG190" s="171"/>
      <c r="AH190" s="171"/>
      <c r="AI190" s="173"/>
      <c r="AJ190" s="173"/>
      <c r="AK190" s="173"/>
      <c r="AL190" s="173"/>
      <c r="AM190" s="173"/>
      <c r="AN190" s="173"/>
      <c r="AO190" s="173"/>
      <c r="AP190" s="197"/>
      <c r="AQ190" s="199"/>
      <c r="AR190" s="171"/>
      <c r="AS190" s="171"/>
      <c r="AT190" s="173"/>
      <c r="AU190" s="172"/>
      <c r="AV190" s="171"/>
      <c r="AW190" s="171"/>
      <c r="AX190" s="171"/>
      <c r="AY190" s="172"/>
      <c r="AZ190" s="172"/>
      <c r="BA190" s="173"/>
      <c r="BB190" s="173"/>
      <c r="BC190" s="173"/>
      <c r="BD190" s="173"/>
    </row>
    <row r="191" spans="1:56" x14ac:dyDescent="0.25">
      <c r="A191" s="15"/>
      <c r="B191"/>
      <c r="C191" s="15"/>
      <c r="D191" s="72"/>
      <c r="E191" s="72"/>
      <c r="F191" s="72"/>
      <c r="G191" s="72"/>
      <c r="H191" s="72"/>
      <c r="I191" s="72"/>
      <c r="J191" s="72"/>
      <c r="K191" s="72"/>
      <c r="L191" s="70"/>
      <c r="M191" s="70"/>
      <c r="N191" s="70"/>
      <c r="O191" s="70"/>
      <c r="P191" s="70"/>
      <c r="Q191" s="70"/>
      <c r="R191" s="72"/>
      <c r="S191" s="72"/>
      <c r="T191" s="72"/>
      <c r="U191" s="70"/>
      <c r="V191" s="200"/>
      <c r="W191" s="200"/>
      <c r="X191" s="172"/>
      <c r="Y191" s="172"/>
      <c r="Z191" s="173"/>
      <c r="AA191" s="173"/>
      <c r="AB191" s="172"/>
      <c r="AC191" s="172"/>
      <c r="AD191" s="172"/>
      <c r="AE191" s="171"/>
      <c r="AF191" s="172"/>
      <c r="AG191" s="171"/>
      <c r="AH191" s="171"/>
      <c r="AI191" s="173"/>
      <c r="AJ191" s="173"/>
      <c r="AK191" s="173"/>
      <c r="AL191" s="173"/>
      <c r="AM191" s="173"/>
      <c r="AN191" s="173"/>
      <c r="AO191" s="173"/>
      <c r="AP191" s="197"/>
      <c r="AQ191" s="199"/>
      <c r="AR191" s="171"/>
      <c r="AS191" s="171"/>
      <c r="AT191" s="173"/>
      <c r="AU191" s="172"/>
      <c r="AV191" s="171"/>
      <c r="AW191" s="171"/>
      <c r="AX191" s="171"/>
      <c r="AY191" s="172"/>
      <c r="AZ191" s="172"/>
      <c r="BA191" s="173"/>
      <c r="BB191" s="173"/>
      <c r="BC191" s="173"/>
      <c r="BD191" s="173"/>
    </row>
    <row r="192" spans="1:56" x14ac:dyDescent="0.25">
      <c r="A192" s="15"/>
      <c r="B192"/>
      <c r="C192" s="15"/>
      <c r="D192" s="72"/>
      <c r="E192" s="72"/>
      <c r="F192" s="72"/>
      <c r="G192" s="72"/>
      <c r="H192" s="72"/>
      <c r="I192" s="72"/>
      <c r="J192" s="72"/>
      <c r="K192" s="72"/>
      <c r="L192" s="70"/>
      <c r="M192" s="70"/>
      <c r="N192" s="70"/>
      <c r="O192" s="70"/>
      <c r="P192" s="70"/>
      <c r="Q192" s="70"/>
      <c r="R192" s="72"/>
      <c r="S192" s="72"/>
      <c r="T192" s="72"/>
      <c r="U192" s="70"/>
      <c r="V192" s="200"/>
      <c r="W192" s="200"/>
      <c r="X192" s="172"/>
      <c r="Y192" s="172"/>
      <c r="Z192" s="173"/>
      <c r="AA192" s="173"/>
      <c r="AB192" s="172"/>
      <c r="AC192" s="172"/>
      <c r="AD192" s="172"/>
      <c r="AE192" s="171"/>
      <c r="AF192" s="172"/>
      <c r="AG192" s="171"/>
      <c r="AH192" s="171"/>
      <c r="AI192" s="173"/>
      <c r="AJ192" s="173"/>
      <c r="AK192" s="173"/>
      <c r="AL192" s="173"/>
      <c r="AM192" s="173"/>
      <c r="AN192" s="173"/>
      <c r="AO192" s="173"/>
      <c r="AP192" s="197"/>
      <c r="AQ192" s="199"/>
      <c r="AR192" s="171"/>
      <c r="AS192" s="171"/>
      <c r="AT192" s="173"/>
      <c r="AU192" s="172"/>
      <c r="AV192" s="171"/>
      <c r="AW192" s="171"/>
      <c r="AX192" s="171"/>
      <c r="AY192" s="172"/>
      <c r="AZ192" s="172"/>
      <c r="BA192" s="173"/>
      <c r="BB192" s="173"/>
      <c r="BC192" s="173"/>
      <c r="BD192" s="173"/>
    </row>
    <row r="193" spans="1:56" x14ac:dyDescent="0.25">
      <c r="A193" s="15"/>
      <c r="B193"/>
      <c r="C193" s="15"/>
      <c r="D193" s="72"/>
      <c r="E193" s="72"/>
      <c r="F193" s="72"/>
      <c r="G193" s="72"/>
      <c r="H193" s="72"/>
      <c r="I193" s="72"/>
      <c r="J193" s="72"/>
      <c r="K193" s="72"/>
      <c r="L193" s="70"/>
      <c r="M193" s="70"/>
      <c r="N193" s="70"/>
      <c r="O193" s="70"/>
      <c r="P193" s="70"/>
      <c r="Q193" s="70"/>
      <c r="R193" s="72"/>
      <c r="S193" s="72"/>
      <c r="T193" s="72"/>
      <c r="U193" s="70"/>
      <c r="V193" s="200"/>
      <c r="W193" s="200"/>
      <c r="X193" s="172"/>
      <c r="Y193" s="172"/>
      <c r="Z193" s="173"/>
      <c r="AA193" s="173"/>
      <c r="AB193" s="172"/>
      <c r="AC193" s="172"/>
      <c r="AD193" s="172"/>
      <c r="AE193" s="171"/>
      <c r="AF193" s="172"/>
      <c r="AG193" s="171"/>
      <c r="AH193" s="171"/>
      <c r="AI193" s="173"/>
      <c r="AJ193" s="173"/>
      <c r="AK193" s="173"/>
      <c r="AL193" s="173"/>
      <c r="AM193" s="173"/>
      <c r="AN193" s="173"/>
      <c r="AO193" s="173"/>
      <c r="AP193" s="197"/>
      <c r="AQ193" s="199"/>
      <c r="AR193" s="171"/>
      <c r="AS193" s="171"/>
      <c r="AT193" s="173"/>
      <c r="AU193" s="172"/>
      <c r="AV193" s="171"/>
      <c r="AW193" s="171"/>
      <c r="AX193" s="171"/>
      <c r="AY193" s="172"/>
      <c r="AZ193" s="172"/>
      <c r="BA193" s="173"/>
      <c r="BB193" s="173"/>
      <c r="BC193" s="173"/>
      <c r="BD193" s="173"/>
    </row>
    <row r="194" spans="1:56" x14ac:dyDescent="0.25">
      <c r="A194" s="15"/>
      <c r="B194"/>
      <c r="C194" s="15"/>
      <c r="D194" s="72"/>
      <c r="E194" s="72"/>
      <c r="F194" s="72"/>
      <c r="G194" s="72"/>
      <c r="H194" s="72"/>
      <c r="I194" s="72"/>
      <c r="J194" s="72"/>
      <c r="K194" s="72"/>
      <c r="L194" s="70"/>
      <c r="M194" s="70"/>
      <c r="N194" s="70"/>
      <c r="O194" s="70"/>
      <c r="P194" s="70"/>
      <c r="Q194" s="70"/>
      <c r="R194" s="72"/>
      <c r="S194" s="72"/>
      <c r="T194" s="72"/>
      <c r="U194" s="70"/>
      <c r="V194" s="200"/>
      <c r="W194" s="200"/>
      <c r="X194" s="172"/>
      <c r="Y194" s="172"/>
      <c r="Z194" s="173"/>
      <c r="AA194" s="173"/>
      <c r="AB194" s="172"/>
      <c r="AC194" s="172"/>
      <c r="AD194" s="172"/>
      <c r="AE194" s="171"/>
      <c r="AF194" s="172"/>
      <c r="AG194" s="171"/>
      <c r="AH194" s="171"/>
      <c r="AI194" s="173"/>
      <c r="AJ194" s="173"/>
      <c r="AK194" s="173"/>
      <c r="AL194" s="173"/>
      <c r="AM194" s="173"/>
      <c r="AN194" s="173"/>
      <c r="AO194" s="173"/>
      <c r="AP194" s="197"/>
      <c r="AQ194" s="199"/>
      <c r="AR194" s="171"/>
      <c r="AS194" s="171"/>
      <c r="AT194" s="173"/>
      <c r="AU194" s="172"/>
      <c r="AV194" s="171"/>
      <c r="AW194" s="171"/>
      <c r="AX194" s="171"/>
      <c r="AY194" s="172"/>
      <c r="AZ194" s="172"/>
      <c r="BA194" s="173"/>
      <c r="BB194" s="173"/>
      <c r="BC194" s="173"/>
      <c r="BD194" s="173"/>
    </row>
    <row r="195" spans="1:56" x14ac:dyDescent="0.25">
      <c r="A195" s="15"/>
      <c r="B195"/>
      <c r="C195" s="15"/>
      <c r="D195" s="72"/>
      <c r="E195" s="72"/>
      <c r="F195" s="72"/>
      <c r="G195" s="72"/>
      <c r="H195" s="72"/>
      <c r="I195" s="72"/>
      <c r="J195" s="72"/>
      <c r="K195" s="72"/>
      <c r="L195" s="70"/>
      <c r="M195" s="70"/>
      <c r="N195" s="70"/>
      <c r="O195" s="70"/>
      <c r="P195" s="70"/>
      <c r="Q195" s="70"/>
      <c r="R195" s="72"/>
      <c r="S195" s="72"/>
      <c r="T195" s="72"/>
      <c r="U195" s="70"/>
      <c r="V195" s="200"/>
      <c r="W195" s="200"/>
      <c r="X195" s="172"/>
      <c r="Y195" s="172"/>
      <c r="Z195" s="173"/>
      <c r="AA195" s="173"/>
      <c r="AB195" s="172"/>
      <c r="AC195" s="172"/>
      <c r="AD195" s="172"/>
      <c r="AE195" s="171"/>
      <c r="AF195" s="172"/>
      <c r="AG195" s="171"/>
      <c r="AH195" s="171"/>
      <c r="AI195" s="173"/>
      <c r="AJ195" s="173"/>
      <c r="AK195" s="173"/>
      <c r="AL195" s="173"/>
      <c r="AM195" s="173"/>
      <c r="AN195" s="173"/>
      <c r="AO195" s="173"/>
      <c r="AP195" s="197"/>
      <c r="AQ195" s="199"/>
      <c r="AR195" s="171"/>
      <c r="AS195" s="171"/>
      <c r="AT195" s="173"/>
      <c r="AU195" s="172"/>
      <c r="AV195" s="171"/>
      <c r="AW195" s="171"/>
      <c r="AX195" s="171"/>
      <c r="AY195" s="172"/>
      <c r="AZ195" s="172"/>
      <c r="BA195" s="173"/>
      <c r="BB195" s="173"/>
      <c r="BC195" s="173"/>
      <c r="BD195" s="173"/>
    </row>
    <row r="196" spans="1:56" x14ac:dyDescent="0.25">
      <c r="A196" s="15"/>
      <c r="B196"/>
      <c r="C196" s="15"/>
      <c r="D196" s="72"/>
      <c r="E196" s="72"/>
      <c r="F196" s="72"/>
      <c r="G196" s="72"/>
      <c r="H196" s="72"/>
      <c r="I196" s="72"/>
      <c r="J196" s="72"/>
      <c r="K196" s="72"/>
      <c r="L196" s="70"/>
      <c r="M196" s="70"/>
      <c r="N196" s="70"/>
      <c r="O196" s="70"/>
      <c r="P196" s="70"/>
      <c r="Q196" s="70"/>
      <c r="R196" s="72"/>
      <c r="S196" s="72"/>
      <c r="T196" s="72"/>
      <c r="U196" s="70"/>
      <c r="V196" s="200"/>
      <c r="W196" s="200"/>
      <c r="X196" s="172"/>
      <c r="Y196" s="172"/>
      <c r="Z196" s="173"/>
      <c r="AA196" s="173"/>
      <c r="AB196" s="172"/>
      <c r="AC196" s="172"/>
      <c r="AD196" s="172"/>
      <c r="AE196" s="171"/>
      <c r="AF196" s="172"/>
      <c r="AG196" s="171"/>
      <c r="AH196" s="171"/>
      <c r="AI196" s="173"/>
      <c r="AJ196" s="173"/>
      <c r="AK196" s="173"/>
      <c r="AL196" s="173"/>
      <c r="AM196" s="173"/>
      <c r="AN196" s="173"/>
      <c r="AO196" s="173"/>
      <c r="AP196" s="197"/>
      <c r="AQ196" s="199"/>
      <c r="AR196" s="171"/>
      <c r="AS196" s="171"/>
      <c r="AT196" s="173"/>
      <c r="AU196" s="172"/>
      <c r="AV196" s="171"/>
      <c r="AW196" s="171"/>
      <c r="AX196" s="171"/>
      <c r="AY196" s="172"/>
      <c r="AZ196" s="172"/>
      <c r="BA196" s="173"/>
      <c r="BB196" s="173"/>
      <c r="BC196" s="173"/>
      <c r="BD196" s="173"/>
    </row>
    <row r="197" spans="1:56" x14ac:dyDescent="0.25">
      <c r="A197" s="15"/>
      <c r="B197"/>
      <c r="C197" s="15"/>
      <c r="D197" s="72"/>
      <c r="E197" s="72"/>
      <c r="F197" s="72"/>
      <c r="G197" s="72"/>
      <c r="H197" s="72"/>
      <c r="I197" s="72"/>
      <c r="J197" s="72"/>
      <c r="K197" s="72"/>
      <c r="L197" s="70"/>
      <c r="M197" s="70"/>
      <c r="N197" s="70"/>
      <c r="O197" s="70"/>
      <c r="P197" s="70"/>
      <c r="Q197" s="70"/>
      <c r="R197" s="72"/>
      <c r="S197" s="72"/>
      <c r="T197" s="72"/>
      <c r="U197" s="70"/>
      <c r="V197" s="200"/>
      <c r="W197" s="200"/>
      <c r="X197" s="172"/>
      <c r="Y197" s="172"/>
      <c r="Z197" s="173"/>
      <c r="AA197" s="173"/>
      <c r="AB197" s="172"/>
      <c r="AC197" s="172"/>
      <c r="AD197" s="172"/>
      <c r="AE197" s="171"/>
      <c r="AF197" s="172"/>
      <c r="AG197" s="171"/>
      <c r="AH197" s="171"/>
      <c r="AI197" s="173"/>
      <c r="AJ197" s="173"/>
      <c r="AK197" s="173"/>
      <c r="AL197" s="173"/>
      <c r="AM197" s="173"/>
      <c r="AN197" s="173"/>
      <c r="AO197" s="173"/>
      <c r="AP197" s="197"/>
      <c r="AQ197" s="199"/>
      <c r="AR197" s="171"/>
      <c r="AS197" s="171"/>
      <c r="AT197" s="173"/>
      <c r="AU197" s="172"/>
      <c r="AV197" s="171"/>
      <c r="AW197" s="171"/>
      <c r="AX197" s="171"/>
      <c r="AY197" s="172"/>
      <c r="AZ197" s="172"/>
      <c r="BA197" s="173"/>
      <c r="BB197" s="173"/>
      <c r="BC197" s="173"/>
      <c r="BD197" s="173"/>
    </row>
    <row r="198" spans="1:56" x14ac:dyDescent="0.25">
      <c r="A198" s="15"/>
      <c r="B198"/>
      <c r="C198" s="15"/>
      <c r="D198" s="72"/>
      <c r="E198" s="72"/>
      <c r="F198" s="72"/>
      <c r="G198" s="72"/>
      <c r="H198" s="72"/>
      <c r="I198" s="72"/>
      <c r="J198" s="72"/>
      <c r="K198" s="72"/>
      <c r="L198" s="70"/>
      <c r="M198" s="70"/>
      <c r="N198" s="70"/>
      <c r="O198" s="70"/>
      <c r="P198" s="70"/>
      <c r="Q198" s="70"/>
      <c r="R198" s="72"/>
      <c r="S198" s="72"/>
      <c r="T198" s="72"/>
      <c r="U198" s="70"/>
      <c r="V198" s="200"/>
      <c r="W198" s="200"/>
      <c r="X198" s="172"/>
      <c r="Y198" s="172"/>
      <c r="Z198" s="173"/>
      <c r="AA198" s="173"/>
      <c r="AB198" s="172"/>
      <c r="AC198" s="172"/>
      <c r="AD198" s="172"/>
      <c r="AE198" s="171"/>
      <c r="AF198" s="172"/>
      <c r="AG198" s="171"/>
      <c r="AH198" s="171"/>
      <c r="AI198" s="173"/>
      <c r="AJ198" s="173"/>
      <c r="AK198" s="173"/>
      <c r="AL198" s="173"/>
      <c r="AM198" s="173"/>
      <c r="AN198" s="173"/>
      <c r="AO198" s="173"/>
      <c r="AP198" s="197"/>
      <c r="AQ198" s="199"/>
      <c r="AR198" s="171"/>
      <c r="AS198" s="171"/>
      <c r="AT198" s="173"/>
      <c r="AU198" s="172"/>
      <c r="AV198" s="171"/>
      <c r="AW198" s="171"/>
      <c r="AX198" s="171"/>
      <c r="AY198" s="172"/>
      <c r="AZ198" s="172"/>
      <c r="BA198" s="173"/>
      <c r="BB198" s="173"/>
      <c r="BC198" s="173"/>
      <c r="BD198" s="173"/>
    </row>
    <row r="199" spans="1:56" x14ac:dyDescent="0.25">
      <c r="A199" s="15"/>
      <c r="B199"/>
      <c r="C199" s="15"/>
      <c r="D199" s="72"/>
      <c r="E199" s="72"/>
      <c r="F199" s="72"/>
      <c r="G199" s="72"/>
      <c r="H199" s="72"/>
      <c r="I199" s="72"/>
      <c r="J199" s="72"/>
      <c r="K199" s="72"/>
      <c r="L199" s="70"/>
      <c r="M199" s="70"/>
      <c r="N199" s="70"/>
      <c r="O199" s="70"/>
      <c r="P199" s="70"/>
      <c r="Q199" s="70"/>
      <c r="R199" s="72"/>
      <c r="S199" s="72"/>
      <c r="T199" s="72"/>
      <c r="U199" s="70"/>
      <c r="V199" s="200"/>
      <c r="W199" s="200"/>
      <c r="X199" s="172"/>
      <c r="Y199" s="172"/>
      <c r="Z199" s="173"/>
      <c r="AA199" s="173"/>
      <c r="AB199" s="172"/>
      <c r="AC199" s="172"/>
      <c r="AD199" s="172"/>
      <c r="AE199" s="171"/>
      <c r="AF199" s="172"/>
      <c r="AG199" s="171"/>
      <c r="AH199" s="171"/>
      <c r="AI199" s="173"/>
      <c r="AJ199" s="173"/>
      <c r="AK199" s="173"/>
      <c r="AL199" s="173"/>
      <c r="AM199" s="173"/>
      <c r="AN199" s="173"/>
      <c r="AO199" s="173"/>
      <c r="AP199" s="197"/>
      <c r="AQ199" s="199"/>
      <c r="AR199" s="171"/>
      <c r="AS199" s="171"/>
      <c r="AT199" s="173"/>
      <c r="AU199" s="172"/>
      <c r="AV199" s="171"/>
      <c r="AW199" s="171"/>
      <c r="AX199" s="171"/>
      <c r="AY199" s="172"/>
      <c r="AZ199" s="172"/>
      <c r="BA199" s="173"/>
      <c r="BB199" s="173"/>
      <c r="BC199" s="173"/>
      <c r="BD199" s="173"/>
    </row>
  </sheetData>
  <autoFilter ref="A4:BG4" xr:uid="{00000000-0009-0000-0000-000006000000}"/>
  <sortState xmlns:xlrd2="http://schemas.microsoft.com/office/spreadsheetml/2017/richdata2"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defaultColWidth="9.140625" defaultRowHeight="15" x14ac:dyDescent="0.25"/>
  <cols>
    <col min="1" max="1" width="49.42578125" style="11" bestFit="1" customWidth="1"/>
    <col min="2" max="2" width="5.5703125" style="11" bestFit="1" customWidth="1"/>
    <col min="3" max="52" width="11.42578125" style="11" customWidth="1"/>
    <col min="53" max="16384" width="9.140625" style="11"/>
  </cols>
  <sheetData>
    <row r="1" spans="1:55" x14ac:dyDescent="0.2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1:55" s="81" customFormat="1" ht="121.5" customHeight="1" x14ac:dyDescent="0.25">
      <c r="A2" s="15" t="s">
        <v>32</v>
      </c>
      <c r="B2" s="15" t="s">
        <v>18</v>
      </c>
      <c r="C2" s="1" t="s">
        <v>87</v>
      </c>
      <c r="D2" s="1" t="s">
        <v>88</v>
      </c>
      <c r="E2" s="1" t="s">
        <v>89</v>
      </c>
      <c r="F2" s="1" t="s">
        <v>90</v>
      </c>
      <c r="G2" s="1" t="s">
        <v>91</v>
      </c>
      <c r="H2" s="1" t="s">
        <v>92</v>
      </c>
      <c r="I2" s="1" t="s">
        <v>93</v>
      </c>
      <c r="J2" s="157" t="s">
        <v>94</v>
      </c>
      <c r="K2" s="158" t="s">
        <v>696</v>
      </c>
      <c r="L2" s="135" t="s">
        <v>77</v>
      </c>
      <c r="M2" s="1" t="s">
        <v>95</v>
      </c>
      <c r="N2" s="135" t="s">
        <v>78</v>
      </c>
      <c r="O2" s="135" t="s">
        <v>38</v>
      </c>
      <c r="P2" s="135" t="s">
        <v>39</v>
      </c>
      <c r="Q2" s="135" t="s">
        <v>139</v>
      </c>
      <c r="R2" s="135" t="s">
        <v>140</v>
      </c>
      <c r="S2" s="135" t="s">
        <v>140</v>
      </c>
      <c r="T2" s="135" t="s">
        <v>46</v>
      </c>
      <c r="U2" s="135" t="s">
        <v>130</v>
      </c>
      <c r="V2" s="135" t="s">
        <v>45</v>
      </c>
      <c r="W2" s="135" t="s">
        <v>118</v>
      </c>
      <c r="X2" s="135" t="s">
        <v>128</v>
      </c>
      <c r="Y2" s="135" t="s">
        <v>54</v>
      </c>
      <c r="Z2" s="135" t="s">
        <v>53</v>
      </c>
      <c r="AA2" s="135" t="s">
        <v>129</v>
      </c>
      <c r="AB2" s="135" t="s">
        <v>122</v>
      </c>
      <c r="AC2" s="135" t="s">
        <v>37</v>
      </c>
      <c r="AD2" s="135" t="s">
        <v>131</v>
      </c>
      <c r="AE2" s="135" t="s">
        <v>132</v>
      </c>
      <c r="AF2" s="135" t="s">
        <v>132</v>
      </c>
      <c r="AG2" s="135" t="s">
        <v>132</v>
      </c>
      <c r="AH2" s="1" t="s">
        <v>133</v>
      </c>
      <c r="AI2" s="1" t="s">
        <v>134</v>
      </c>
      <c r="AJ2" s="1" t="s">
        <v>47</v>
      </c>
      <c r="AK2" s="135" t="s">
        <v>66</v>
      </c>
      <c r="AL2" s="135" t="s">
        <v>67</v>
      </c>
      <c r="AM2" s="135" t="s">
        <v>68</v>
      </c>
      <c r="AN2" s="135" t="s">
        <v>69</v>
      </c>
      <c r="AO2" s="135" t="s">
        <v>99</v>
      </c>
      <c r="AP2" s="135" t="s">
        <v>20</v>
      </c>
      <c r="AQ2" s="135" t="s">
        <v>56</v>
      </c>
      <c r="AR2" s="135" t="s">
        <v>22</v>
      </c>
      <c r="AS2" s="135" t="s">
        <v>75</v>
      </c>
      <c r="AT2" s="135" t="s">
        <v>23</v>
      </c>
      <c r="AU2" s="135" t="s">
        <v>24</v>
      </c>
      <c r="AV2" s="137" t="s">
        <v>79</v>
      </c>
      <c r="AW2" s="135" t="s">
        <v>41</v>
      </c>
      <c r="AX2" s="135" t="s">
        <v>40</v>
      </c>
      <c r="AY2" s="135" t="s">
        <v>137</v>
      </c>
      <c r="AZ2" s="135" t="s">
        <v>25</v>
      </c>
      <c r="BA2" s="135" t="s">
        <v>593</v>
      </c>
      <c r="BB2" s="135" t="s">
        <v>594</v>
      </c>
      <c r="BC2" s="135" t="s">
        <v>595</v>
      </c>
    </row>
    <row r="3" spans="1:55" x14ac:dyDescent="0.25">
      <c r="A3" s="73" t="s">
        <v>138</v>
      </c>
      <c r="B3" s="15"/>
      <c r="C3" s="74"/>
      <c r="D3" s="74"/>
      <c r="E3" s="74"/>
      <c r="F3" s="74"/>
      <c r="G3" s="74"/>
      <c r="H3" s="74"/>
      <c r="I3" s="74"/>
      <c r="J3" s="156" t="s">
        <v>726</v>
      </c>
      <c r="K3" s="156" t="s">
        <v>726</v>
      </c>
      <c r="L3" s="74">
        <v>2014</v>
      </c>
      <c r="M3" s="74" t="s">
        <v>323</v>
      </c>
      <c r="N3" s="74">
        <v>2013</v>
      </c>
      <c r="O3" s="74">
        <v>2013</v>
      </c>
      <c r="P3" s="74">
        <v>2012</v>
      </c>
      <c r="Q3" s="74" t="s">
        <v>678</v>
      </c>
      <c r="R3" s="74">
        <v>2012</v>
      </c>
      <c r="S3" s="74">
        <v>2013</v>
      </c>
      <c r="T3" s="74">
        <v>2012</v>
      </c>
      <c r="U3" s="74">
        <v>2013</v>
      </c>
      <c r="V3" s="74">
        <v>2013</v>
      </c>
      <c r="W3" s="74">
        <v>2013</v>
      </c>
      <c r="X3" s="74">
        <v>2013</v>
      </c>
      <c r="Y3" s="74">
        <v>2013</v>
      </c>
      <c r="Z3" s="74">
        <v>2013</v>
      </c>
      <c r="AA3" s="74">
        <v>2012</v>
      </c>
      <c r="AB3" s="74">
        <v>2012</v>
      </c>
      <c r="AC3" s="74">
        <v>2013</v>
      </c>
      <c r="AD3" s="74">
        <v>2013</v>
      </c>
      <c r="AE3" s="136">
        <v>2012</v>
      </c>
      <c r="AF3" s="136">
        <v>2013</v>
      </c>
      <c r="AG3" s="136">
        <v>2014</v>
      </c>
      <c r="AH3" s="74">
        <v>2013</v>
      </c>
      <c r="AI3" s="74">
        <v>2013</v>
      </c>
      <c r="AJ3" s="74">
        <v>2013</v>
      </c>
      <c r="AK3" s="136" t="s">
        <v>678</v>
      </c>
      <c r="AL3" s="136" t="s">
        <v>678</v>
      </c>
      <c r="AM3" s="136">
        <v>2014</v>
      </c>
      <c r="AN3" s="136">
        <v>2014</v>
      </c>
      <c r="AO3" s="136" t="s">
        <v>681</v>
      </c>
      <c r="AP3" s="136">
        <v>2013</v>
      </c>
      <c r="AQ3" s="136">
        <v>2014</v>
      </c>
      <c r="AR3" s="136">
        <v>2010</v>
      </c>
      <c r="AS3" s="136" t="s">
        <v>679</v>
      </c>
      <c r="AT3" s="136">
        <v>2013</v>
      </c>
      <c r="AU3" s="136">
        <v>2013</v>
      </c>
      <c r="AV3" s="136" t="s">
        <v>680</v>
      </c>
      <c r="AW3" s="136">
        <v>2012</v>
      </c>
      <c r="AX3" s="136">
        <v>2012</v>
      </c>
      <c r="AY3" s="136">
        <v>2013</v>
      </c>
      <c r="AZ3" s="136">
        <v>2013</v>
      </c>
      <c r="BA3" s="11" t="s">
        <v>682</v>
      </c>
      <c r="BB3" s="11" t="s">
        <v>683</v>
      </c>
      <c r="BC3" s="11" t="s">
        <v>100</v>
      </c>
    </row>
    <row r="4" spans="1:55" ht="45" x14ac:dyDescent="0.25">
      <c r="A4" s="92" t="s">
        <v>96</v>
      </c>
      <c r="B4" s="15"/>
      <c r="C4" s="74" t="s">
        <v>97</v>
      </c>
      <c r="D4" s="74" t="s">
        <v>97</v>
      </c>
      <c r="E4" s="74" t="s">
        <v>97</v>
      </c>
      <c r="F4" s="74" t="s">
        <v>97</v>
      </c>
      <c r="G4" s="74" t="s">
        <v>97</v>
      </c>
      <c r="H4" s="74" t="s">
        <v>97</v>
      </c>
      <c r="I4" s="74" t="s">
        <v>97</v>
      </c>
      <c r="J4" s="74" t="s">
        <v>97</v>
      </c>
      <c r="K4" s="136" t="s">
        <v>117</v>
      </c>
      <c r="L4" s="74" t="s">
        <v>98</v>
      </c>
      <c r="M4" s="74" t="s">
        <v>120</v>
      </c>
      <c r="N4" s="74" t="s">
        <v>98</v>
      </c>
      <c r="O4" s="74" t="s">
        <v>98</v>
      </c>
      <c r="P4" s="74" t="s">
        <v>98</v>
      </c>
      <c r="Q4" s="74" t="s">
        <v>115</v>
      </c>
      <c r="R4" s="74" t="s">
        <v>320</v>
      </c>
      <c r="S4" s="74" t="s">
        <v>320</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325</v>
      </c>
      <c r="AW4" s="74" t="s">
        <v>117</v>
      </c>
      <c r="AX4" s="74" t="s">
        <v>117</v>
      </c>
      <c r="AY4" s="74" t="s">
        <v>135</v>
      </c>
      <c r="AZ4" s="74" t="s">
        <v>97</v>
      </c>
      <c r="BA4" s="74" t="s">
        <v>320</v>
      </c>
      <c r="BB4" s="74" t="s">
        <v>320</v>
      </c>
      <c r="BC4" s="74" t="s">
        <v>320</v>
      </c>
    </row>
    <row r="5" spans="1:55" x14ac:dyDescent="0.25">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x14ac:dyDescent="0.25">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x14ac:dyDescent="0.25">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x14ac:dyDescent="0.25">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x14ac:dyDescent="0.25">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x14ac:dyDescent="0.25">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x14ac:dyDescent="0.25">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x14ac:dyDescent="0.25">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x14ac:dyDescent="0.25">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15"/>
  <sheetViews>
    <sheetView topLeftCell="B1" zoomScale="55" zoomScaleNormal="55" workbookViewId="0">
      <pane ySplit="2" topLeftCell="A3" activePane="bottomLeft" state="frozen"/>
      <selection pane="bottomLeft" activeCell="I21" sqref="I21"/>
    </sheetView>
  </sheetViews>
  <sheetFormatPr defaultColWidth="9.140625" defaultRowHeight="15" x14ac:dyDescent="0.25"/>
  <cols>
    <col min="1" max="1" width="20.28515625" style="88" customWidth="1"/>
    <col min="2" max="2" width="16" style="88" customWidth="1"/>
    <col min="3" max="3" width="18.7109375" style="88" customWidth="1"/>
    <col min="4" max="4" width="32.5703125" style="88" bestFit="1" customWidth="1"/>
    <col min="5" max="5" width="33.140625" style="88" bestFit="1" customWidth="1"/>
    <col min="6" max="6" width="28.7109375" style="88" bestFit="1" customWidth="1"/>
    <col min="7" max="7" width="40.85546875" style="88" bestFit="1" customWidth="1"/>
    <col min="8" max="8" width="15.28515625" style="88" customWidth="1"/>
    <col min="9" max="9" width="71" style="88" customWidth="1"/>
    <col min="10" max="10" width="70.85546875" style="88" customWidth="1"/>
    <col min="11" max="11" width="66.85546875" style="88" customWidth="1"/>
    <col min="12" max="12" width="41.42578125" style="88" customWidth="1"/>
    <col min="13" max="13" width="46.42578125" style="88" customWidth="1"/>
    <col min="14" max="16384" width="9.140625" style="88"/>
  </cols>
  <sheetData>
    <row r="1" spans="1:13" s="167" customFormat="1" ht="45" customHeight="1" x14ac:dyDescent="0.2">
      <c r="A1" s="211" t="s">
        <v>727</v>
      </c>
      <c r="B1" s="211"/>
      <c r="C1" s="211"/>
      <c r="D1" s="211"/>
      <c r="E1" s="211"/>
      <c r="F1" s="211"/>
      <c r="G1" s="211"/>
      <c r="H1" s="211"/>
      <c r="I1" s="211"/>
      <c r="J1" s="211"/>
      <c r="K1" s="211"/>
      <c r="L1" s="211"/>
      <c r="M1" s="211"/>
    </row>
    <row r="2" spans="1:13" s="169" customFormat="1" ht="33.75" customHeight="1" thickBot="1" x14ac:dyDescent="0.3">
      <c r="A2" s="170" t="s">
        <v>144</v>
      </c>
      <c r="B2" s="170" t="s">
        <v>145</v>
      </c>
      <c r="C2" s="170" t="s">
        <v>146</v>
      </c>
      <c r="D2" s="170" t="s">
        <v>147</v>
      </c>
      <c r="E2" s="170" t="s">
        <v>616</v>
      </c>
      <c r="F2" s="170" t="s">
        <v>148</v>
      </c>
      <c r="G2" s="170" t="s">
        <v>149</v>
      </c>
      <c r="H2" s="170" t="s">
        <v>627</v>
      </c>
      <c r="I2" s="170" t="s">
        <v>314</v>
      </c>
      <c r="J2" s="170" t="s">
        <v>315</v>
      </c>
      <c r="K2" s="170" t="s">
        <v>316</v>
      </c>
      <c r="L2" s="170" t="s">
        <v>624</v>
      </c>
      <c r="M2" s="168" t="s">
        <v>212</v>
      </c>
    </row>
    <row r="3" spans="1:13" ht="119.25" customHeight="1" x14ac:dyDescent="0.25">
      <c r="A3" s="160" t="s">
        <v>150</v>
      </c>
      <c r="B3" s="161" t="s">
        <v>26</v>
      </c>
      <c r="C3" s="161" t="s">
        <v>611</v>
      </c>
      <c r="D3" s="161"/>
      <c r="E3" s="161"/>
      <c r="F3" s="161" t="s">
        <v>611</v>
      </c>
      <c r="G3" s="161" t="s">
        <v>611</v>
      </c>
      <c r="H3" s="161" t="s">
        <v>628</v>
      </c>
      <c r="I3" s="161" t="s">
        <v>759</v>
      </c>
      <c r="J3" s="161" t="s">
        <v>625</v>
      </c>
      <c r="K3" s="161" t="s">
        <v>760</v>
      </c>
      <c r="L3" s="161" t="s">
        <v>623</v>
      </c>
      <c r="M3" s="87"/>
    </row>
    <row r="4" spans="1:13" ht="126" customHeight="1" x14ac:dyDescent="0.25">
      <c r="A4" s="160" t="s">
        <v>150</v>
      </c>
      <c r="B4" s="161" t="s">
        <v>26</v>
      </c>
      <c r="C4" s="161" t="s">
        <v>657</v>
      </c>
      <c r="D4" s="161"/>
      <c r="E4" s="161"/>
      <c r="F4" s="161" t="s">
        <v>657</v>
      </c>
      <c r="G4" s="161" t="s">
        <v>657</v>
      </c>
      <c r="H4" s="161" t="s">
        <v>628</v>
      </c>
      <c r="I4" s="161" t="s">
        <v>662</v>
      </c>
      <c r="J4" s="161" t="s">
        <v>658</v>
      </c>
      <c r="K4" s="162"/>
      <c r="L4" s="161" t="s">
        <v>661</v>
      </c>
      <c r="M4" s="93" t="s">
        <v>660</v>
      </c>
    </row>
    <row r="5" spans="1:13" ht="119.25" customHeight="1" x14ac:dyDescent="0.25">
      <c r="A5" s="160" t="s">
        <v>150</v>
      </c>
      <c r="B5" s="161" t="s">
        <v>26</v>
      </c>
      <c r="C5" s="161" t="s">
        <v>153</v>
      </c>
      <c r="D5" s="161" t="s">
        <v>151</v>
      </c>
      <c r="E5" s="161" t="s">
        <v>154</v>
      </c>
      <c r="F5" s="161" t="s">
        <v>102</v>
      </c>
      <c r="G5" s="161" t="s">
        <v>214</v>
      </c>
      <c r="H5" s="161" t="s">
        <v>628</v>
      </c>
      <c r="I5" s="161" t="s">
        <v>253</v>
      </c>
      <c r="J5" s="161" t="s">
        <v>254</v>
      </c>
      <c r="K5" s="161" t="s">
        <v>693</v>
      </c>
      <c r="L5" s="161" t="s">
        <v>694</v>
      </c>
      <c r="M5" s="87" t="s">
        <v>695</v>
      </c>
    </row>
    <row r="6" spans="1:13" ht="119.25" customHeight="1" x14ac:dyDescent="0.25">
      <c r="A6" s="160" t="s">
        <v>150</v>
      </c>
      <c r="B6" s="161" t="s">
        <v>26</v>
      </c>
      <c r="C6" s="161" t="s">
        <v>153</v>
      </c>
      <c r="D6" s="161" t="s">
        <v>152</v>
      </c>
      <c r="E6" s="161" t="s">
        <v>155</v>
      </c>
      <c r="F6" s="161" t="s">
        <v>103</v>
      </c>
      <c r="G6" s="161" t="s">
        <v>215</v>
      </c>
      <c r="H6" s="161" t="s">
        <v>628</v>
      </c>
      <c r="I6" s="161" t="s">
        <v>255</v>
      </c>
      <c r="J6" s="161" t="s">
        <v>254</v>
      </c>
      <c r="K6" s="161" t="s">
        <v>693</v>
      </c>
      <c r="L6" s="161" t="s">
        <v>694</v>
      </c>
      <c r="M6" s="87" t="s">
        <v>695</v>
      </c>
    </row>
    <row r="7" spans="1:13" ht="119.25" customHeight="1" x14ac:dyDescent="0.25">
      <c r="A7" s="160" t="s">
        <v>150</v>
      </c>
      <c r="B7" s="161" t="s">
        <v>26</v>
      </c>
      <c r="C7" s="161" t="s">
        <v>156</v>
      </c>
      <c r="D7" s="161"/>
      <c r="E7" s="161"/>
      <c r="F7" s="161" t="s">
        <v>612</v>
      </c>
      <c r="G7" s="161" t="s">
        <v>613</v>
      </c>
      <c r="H7" s="161" t="s">
        <v>628</v>
      </c>
      <c r="I7" s="161" t="s">
        <v>614</v>
      </c>
      <c r="J7" s="161" t="s">
        <v>256</v>
      </c>
      <c r="K7" s="161"/>
      <c r="L7" s="161" t="s">
        <v>635</v>
      </c>
      <c r="M7" s="93" t="s">
        <v>636</v>
      </c>
    </row>
    <row r="8" spans="1:13" ht="119.25" customHeight="1" x14ac:dyDescent="0.25">
      <c r="A8" s="160" t="s">
        <v>150</v>
      </c>
      <c r="B8" s="161" t="s">
        <v>26</v>
      </c>
      <c r="C8" s="161" t="s">
        <v>156</v>
      </c>
      <c r="D8" s="161" t="s">
        <v>707</v>
      </c>
      <c r="E8" s="161" t="s">
        <v>708</v>
      </c>
      <c r="F8" s="161" t="s">
        <v>697</v>
      </c>
      <c r="G8" s="161" t="s">
        <v>762</v>
      </c>
      <c r="H8" s="161" t="s">
        <v>629</v>
      </c>
      <c r="I8" s="161" t="s">
        <v>763</v>
      </c>
      <c r="J8" s="161" t="s">
        <v>256</v>
      </c>
      <c r="K8" s="161" t="s">
        <v>709</v>
      </c>
      <c r="L8" s="161" t="s">
        <v>710</v>
      </c>
      <c r="M8" s="155" t="s">
        <v>157</v>
      </c>
    </row>
    <row r="9" spans="1:13" ht="119.25" customHeight="1" x14ac:dyDescent="0.25">
      <c r="A9" s="160" t="s">
        <v>150</v>
      </c>
      <c r="B9" s="161" t="s">
        <v>26</v>
      </c>
      <c r="C9" s="161" t="s">
        <v>156</v>
      </c>
      <c r="D9" s="161" t="s">
        <v>711</v>
      </c>
      <c r="E9" s="161" t="s">
        <v>712</v>
      </c>
      <c r="F9" s="161" t="s">
        <v>76</v>
      </c>
      <c r="G9" s="161" t="s">
        <v>765</v>
      </c>
      <c r="H9" s="161" t="s">
        <v>629</v>
      </c>
      <c r="I9" s="161" t="s">
        <v>764</v>
      </c>
      <c r="J9" s="161" t="s">
        <v>256</v>
      </c>
      <c r="K9" s="161" t="s">
        <v>709</v>
      </c>
      <c r="L9" s="161" t="s">
        <v>710</v>
      </c>
      <c r="M9" s="155" t="s">
        <v>157</v>
      </c>
    </row>
    <row r="10" spans="1:13" ht="119.25" customHeight="1" x14ac:dyDescent="0.25">
      <c r="A10" s="160" t="s">
        <v>150</v>
      </c>
      <c r="B10" s="161" t="s">
        <v>26</v>
      </c>
      <c r="C10" s="161" t="s">
        <v>156</v>
      </c>
      <c r="D10" s="161" t="s">
        <v>713</v>
      </c>
      <c r="E10" s="161" t="s">
        <v>714</v>
      </c>
      <c r="F10" s="161" t="s">
        <v>715</v>
      </c>
      <c r="G10" s="161" t="s">
        <v>715</v>
      </c>
      <c r="H10" s="161" t="s">
        <v>629</v>
      </c>
      <c r="I10" s="161" t="s">
        <v>716</v>
      </c>
      <c r="J10" s="161" t="s">
        <v>256</v>
      </c>
      <c r="K10" s="161" t="s">
        <v>709</v>
      </c>
      <c r="L10" s="161" t="s">
        <v>710</v>
      </c>
      <c r="M10" s="155" t="s">
        <v>157</v>
      </c>
    </row>
    <row r="11" spans="1:13" ht="119.25" customHeight="1" x14ac:dyDescent="0.25">
      <c r="A11" s="160" t="s">
        <v>150</v>
      </c>
      <c r="B11" s="161" t="s">
        <v>27</v>
      </c>
      <c r="C11" s="161" t="s">
        <v>717</v>
      </c>
      <c r="D11" s="159" t="s">
        <v>719</v>
      </c>
      <c r="E11" s="159" t="s">
        <v>720</v>
      </c>
      <c r="F11" s="161" t="s">
        <v>703</v>
      </c>
      <c r="G11" s="161" t="s">
        <v>703</v>
      </c>
      <c r="H11" s="161" t="s">
        <v>629</v>
      </c>
      <c r="I11" s="161" t="s">
        <v>721</v>
      </c>
      <c r="J11" s="161" t="s">
        <v>718</v>
      </c>
      <c r="K11" s="159"/>
      <c r="L11" s="159" t="s">
        <v>722</v>
      </c>
      <c r="M11" s="195" t="s">
        <v>723</v>
      </c>
    </row>
    <row r="12" spans="1:13" ht="119.25" customHeight="1" x14ac:dyDescent="0.25">
      <c r="A12" s="160" t="s">
        <v>150</v>
      </c>
      <c r="B12" s="161" t="s">
        <v>27</v>
      </c>
      <c r="C12" s="161" t="s">
        <v>717</v>
      </c>
      <c r="D12" s="159" t="s">
        <v>719</v>
      </c>
      <c r="E12" s="159" t="s">
        <v>724</v>
      </c>
      <c r="F12" s="161" t="s">
        <v>725</v>
      </c>
      <c r="G12" s="161" t="s">
        <v>725</v>
      </c>
      <c r="H12" s="161" t="s">
        <v>629</v>
      </c>
      <c r="I12" s="161" t="s">
        <v>721</v>
      </c>
      <c r="J12" s="161" t="s">
        <v>718</v>
      </c>
      <c r="K12" s="159"/>
      <c r="L12" s="159" t="s">
        <v>722</v>
      </c>
      <c r="M12" s="155" t="s">
        <v>723</v>
      </c>
    </row>
    <row r="13" spans="1:13" ht="119.25" customHeight="1" x14ac:dyDescent="0.25">
      <c r="A13" s="160" t="s">
        <v>150</v>
      </c>
      <c r="B13" s="161" t="s">
        <v>27</v>
      </c>
      <c r="C13" s="161" t="s">
        <v>105</v>
      </c>
      <c r="D13" s="161"/>
      <c r="E13" s="161" t="s">
        <v>159</v>
      </c>
      <c r="F13" s="161" t="s">
        <v>77</v>
      </c>
      <c r="G13" s="161" t="s">
        <v>77</v>
      </c>
      <c r="H13" s="161" t="s">
        <v>628</v>
      </c>
      <c r="I13" s="161" t="s">
        <v>257</v>
      </c>
      <c r="J13" s="161" t="s">
        <v>615</v>
      </c>
      <c r="K13" s="161"/>
      <c r="L13" s="161" t="s">
        <v>160</v>
      </c>
      <c r="M13" s="87" t="s">
        <v>161</v>
      </c>
    </row>
    <row r="14" spans="1:13" ht="127.5" customHeight="1" x14ac:dyDescent="0.25">
      <c r="A14" s="160" t="s">
        <v>150</v>
      </c>
      <c r="B14" s="161" t="s">
        <v>27</v>
      </c>
      <c r="C14" s="161" t="s">
        <v>589</v>
      </c>
      <c r="D14" s="161"/>
      <c r="E14" s="161"/>
      <c r="F14" s="161" t="s">
        <v>583</v>
      </c>
      <c r="G14" s="161" t="s">
        <v>637</v>
      </c>
      <c r="H14" s="161" t="s">
        <v>628</v>
      </c>
      <c r="I14" s="161" t="s">
        <v>631</v>
      </c>
      <c r="J14" s="161" t="s">
        <v>632</v>
      </c>
      <c r="K14" s="161"/>
      <c r="L14" s="161" t="s">
        <v>633</v>
      </c>
      <c r="M14" s="93" t="s">
        <v>634</v>
      </c>
    </row>
    <row r="15" spans="1:13" ht="54.75" customHeight="1" x14ac:dyDescent="0.25">
      <c r="A15" s="163" t="s">
        <v>35</v>
      </c>
      <c r="B15" s="161" t="s">
        <v>162</v>
      </c>
      <c r="C15" s="161" t="s">
        <v>163</v>
      </c>
      <c r="D15" s="161"/>
      <c r="E15" s="161" t="s">
        <v>164</v>
      </c>
      <c r="F15" s="161" t="s">
        <v>38</v>
      </c>
      <c r="G15" s="161" t="s">
        <v>38</v>
      </c>
      <c r="H15" s="161" t="s">
        <v>630</v>
      </c>
      <c r="I15" s="161" t="s">
        <v>258</v>
      </c>
      <c r="J15" s="161" t="s">
        <v>259</v>
      </c>
      <c r="K15" s="161"/>
      <c r="L15" s="161" t="s">
        <v>618</v>
      </c>
      <c r="M15" s="87" t="s">
        <v>165</v>
      </c>
    </row>
    <row r="16" spans="1:13" ht="84.75" customHeight="1" x14ac:dyDescent="0.25">
      <c r="A16" s="163" t="s">
        <v>35</v>
      </c>
      <c r="B16" s="161" t="s">
        <v>162</v>
      </c>
      <c r="C16" s="161" t="s">
        <v>163</v>
      </c>
      <c r="D16" s="161"/>
      <c r="E16" s="161" t="s">
        <v>166</v>
      </c>
      <c r="F16" s="161" t="s">
        <v>39</v>
      </c>
      <c r="G16" s="161" t="s">
        <v>39</v>
      </c>
      <c r="H16" s="161" t="s">
        <v>630</v>
      </c>
      <c r="I16" s="161" t="s">
        <v>260</v>
      </c>
      <c r="J16" s="161" t="s">
        <v>261</v>
      </c>
      <c r="K16" s="161"/>
      <c r="L16" s="161" t="s">
        <v>619</v>
      </c>
      <c r="M16" s="93" t="s">
        <v>620</v>
      </c>
    </row>
    <row r="17" spans="1:13" ht="108.75" customHeight="1" x14ac:dyDescent="0.25">
      <c r="A17" s="163" t="s">
        <v>35</v>
      </c>
      <c r="B17" s="161" t="s">
        <v>162</v>
      </c>
      <c r="C17" s="161" t="s">
        <v>49</v>
      </c>
      <c r="D17" s="161"/>
      <c r="E17" s="161" t="s">
        <v>167</v>
      </c>
      <c r="F17" s="161" t="s">
        <v>37</v>
      </c>
      <c r="G17" s="161" t="s">
        <v>37</v>
      </c>
      <c r="H17" s="161" t="s">
        <v>630</v>
      </c>
      <c r="I17" s="161" t="s">
        <v>262</v>
      </c>
      <c r="J17" s="161" t="s">
        <v>263</v>
      </c>
      <c r="K17" s="161"/>
      <c r="L17" s="161" t="s">
        <v>618</v>
      </c>
      <c r="M17" s="93" t="s">
        <v>168</v>
      </c>
    </row>
    <row r="18" spans="1:13" ht="88.5" customHeight="1" x14ac:dyDescent="0.25">
      <c r="A18" s="163" t="s">
        <v>35</v>
      </c>
      <c r="B18" s="161" t="s">
        <v>162</v>
      </c>
      <c r="C18" s="161" t="s">
        <v>49</v>
      </c>
      <c r="D18" s="161"/>
      <c r="E18" s="161" t="s">
        <v>169</v>
      </c>
      <c r="F18" s="161" t="s">
        <v>170</v>
      </c>
      <c r="G18" s="161" t="s">
        <v>170</v>
      </c>
      <c r="H18" s="161" t="s">
        <v>630</v>
      </c>
      <c r="I18" s="161" t="s">
        <v>264</v>
      </c>
      <c r="J18" s="161" t="s">
        <v>265</v>
      </c>
      <c r="K18" s="161"/>
      <c r="L18" s="161" t="s">
        <v>200</v>
      </c>
      <c r="M18" s="87" t="s">
        <v>324</v>
      </c>
    </row>
    <row r="19" spans="1:13" ht="53.25" customHeight="1" x14ac:dyDescent="0.25">
      <c r="A19" s="163" t="s">
        <v>35</v>
      </c>
      <c r="B19" s="161" t="s">
        <v>162</v>
      </c>
      <c r="C19" s="161" t="s">
        <v>171</v>
      </c>
      <c r="D19" s="161" t="s">
        <v>70</v>
      </c>
      <c r="E19" s="161" t="s">
        <v>172</v>
      </c>
      <c r="F19" s="161" t="s">
        <v>173</v>
      </c>
      <c r="G19" s="161" t="s">
        <v>216</v>
      </c>
      <c r="H19" s="161" t="s">
        <v>629</v>
      </c>
      <c r="I19" s="161" t="s">
        <v>266</v>
      </c>
      <c r="J19" s="161" t="s">
        <v>267</v>
      </c>
      <c r="K19" s="161"/>
      <c r="L19" s="161" t="s">
        <v>174</v>
      </c>
      <c r="M19" s="87" t="s">
        <v>175</v>
      </c>
    </row>
    <row r="20" spans="1:13" ht="143.25" customHeight="1" x14ac:dyDescent="0.25">
      <c r="A20" s="163" t="s">
        <v>35</v>
      </c>
      <c r="B20" s="161" t="s">
        <v>162</v>
      </c>
      <c r="C20" s="161" t="s">
        <v>171</v>
      </c>
      <c r="D20" s="161" t="s">
        <v>70</v>
      </c>
      <c r="E20" s="161" t="s">
        <v>176</v>
      </c>
      <c r="F20" s="161" t="s">
        <v>46</v>
      </c>
      <c r="G20" s="161" t="s">
        <v>46</v>
      </c>
      <c r="H20" s="161" t="s">
        <v>629</v>
      </c>
      <c r="I20" s="161" t="s">
        <v>268</v>
      </c>
      <c r="J20" s="161" t="s">
        <v>267</v>
      </c>
      <c r="K20" s="161"/>
      <c r="L20" s="161" t="s">
        <v>200</v>
      </c>
      <c r="M20" s="87" t="s">
        <v>746</v>
      </c>
    </row>
    <row r="21" spans="1:13" ht="171.75" customHeight="1" x14ac:dyDescent="0.25">
      <c r="A21" s="163" t="s">
        <v>35</v>
      </c>
      <c r="B21" s="161" t="s">
        <v>162</v>
      </c>
      <c r="C21" s="161" t="s">
        <v>171</v>
      </c>
      <c r="D21" s="161" t="s">
        <v>585</v>
      </c>
      <c r="E21" s="161"/>
      <c r="F21" s="161" t="s">
        <v>665</v>
      </c>
      <c r="G21" s="161" t="s">
        <v>664</v>
      </c>
      <c r="H21" s="161" t="s">
        <v>629</v>
      </c>
      <c r="I21" s="161" t="s">
        <v>663</v>
      </c>
      <c r="J21" s="161" t="s">
        <v>659</v>
      </c>
      <c r="K21" s="161"/>
      <c r="L21" s="161" t="s">
        <v>666</v>
      </c>
      <c r="M21" s="93" t="s">
        <v>667</v>
      </c>
    </row>
    <row r="22" spans="1:13" ht="119.25" customHeight="1" x14ac:dyDescent="0.25">
      <c r="A22" s="163" t="s">
        <v>35</v>
      </c>
      <c r="B22" s="161" t="s">
        <v>60</v>
      </c>
      <c r="C22" s="161" t="s">
        <v>48</v>
      </c>
      <c r="D22" s="161"/>
      <c r="E22" s="161" t="s">
        <v>182</v>
      </c>
      <c r="F22" s="161" t="s">
        <v>134</v>
      </c>
      <c r="G22" s="161" t="s">
        <v>134</v>
      </c>
      <c r="H22" s="161" t="s">
        <v>628</v>
      </c>
      <c r="I22" s="161" t="s">
        <v>269</v>
      </c>
      <c r="J22" s="161" t="s">
        <v>270</v>
      </c>
      <c r="K22" s="161" t="s">
        <v>271</v>
      </c>
      <c r="L22" s="161" t="s">
        <v>676</v>
      </c>
      <c r="M22" s="93" t="s">
        <v>677</v>
      </c>
    </row>
    <row r="23" spans="1:13" ht="126.75" customHeight="1" x14ac:dyDescent="0.25">
      <c r="A23" s="163" t="s">
        <v>35</v>
      </c>
      <c r="B23" s="161" t="s">
        <v>60</v>
      </c>
      <c r="C23" s="161" t="s">
        <v>48</v>
      </c>
      <c r="D23" s="161"/>
      <c r="E23" s="161" t="s">
        <v>183</v>
      </c>
      <c r="F23" s="161" t="s">
        <v>133</v>
      </c>
      <c r="G23" s="161" t="s">
        <v>133</v>
      </c>
      <c r="H23" s="161" t="s">
        <v>628</v>
      </c>
      <c r="I23" s="161" t="s">
        <v>269</v>
      </c>
      <c r="J23" s="161" t="s">
        <v>270</v>
      </c>
      <c r="K23" s="161" t="s">
        <v>271</v>
      </c>
      <c r="L23" s="161" t="s">
        <v>674</v>
      </c>
      <c r="M23" s="87" t="s">
        <v>675</v>
      </c>
    </row>
    <row r="24" spans="1:13" ht="128.25" customHeight="1" x14ac:dyDescent="0.25">
      <c r="A24" s="163" t="s">
        <v>35</v>
      </c>
      <c r="B24" s="161" t="s">
        <v>60</v>
      </c>
      <c r="C24" s="161" t="s">
        <v>48</v>
      </c>
      <c r="D24" s="161"/>
      <c r="E24" s="161" t="s">
        <v>217</v>
      </c>
      <c r="F24" s="161" t="s">
        <v>184</v>
      </c>
      <c r="G24" s="161" t="s">
        <v>184</v>
      </c>
      <c r="H24" s="161" t="s">
        <v>629</v>
      </c>
      <c r="I24" s="161" t="s">
        <v>269</v>
      </c>
      <c r="J24" s="161" t="s">
        <v>270</v>
      </c>
      <c r="K24" s="161" t="s">
        <v>271</v>
      </c>
      <c r="L24" s="161" t="s">
        <v>674</v>
      </c>
      <c r="M24" s="87" t="s">
        <v>675</v>
      </c>
    </row>
    <row r="25" spans="1:13" ht="86.25" customHeight="1" x14ac:dyDescent="0.25">
      <c r="A25" s="163" t="s">
        <v>35</v>
      </c>
      <c r="B25" s="161" t="s">
        <v>60</v>
      </c>
      <c r="C25" s="161" t="s">
        <v>71</v>
      </c>
      <c r="D25" s="161" t="s">
        <v>213</v>
      </c>
      <c r="E25" s="161" t="s">
        <v>218</v>
      </c>
      <c r="F25" s="161" t="s">
        <v>219</v>
      </c>
      <c r="G25" s="161" t="s">
        <v>220</v>
      </c>
      <c r="H25" s="161" t="s">
        <v>629</v>
      </c>
      <c r="I25" s="161" t="s">
        <v>272</v>
      </c>
      <c r="J25" s="161" t="s">
        <v>273</v>
      </c>
      <c r="K25" s="161" t="s">
        <v>274</v>
      </c>
      <c r="L25" s="161" t="s">
        <v>185</v>
      </c>
      <c r="M25" s="93" t="s">
        <v>728</v>
      </c>
    </row>
    <row r="26" spans="1:13" ht="91.5" customHeight="1" x14ac:dyDescent="0.25">
      <c r="A26" s="163" t="s">
        <v>35</v>
      </c>
      <c r="B26" s="161" t="s">
        <v>60</v>
      </c>
      <c r="C26" s="161" t="s">
        <v>71</v>
      </c>
      <c r="D26" s="161" t="s">
        <v>213</v>
      </c>
      <c r="E26" s="161" t="s">
        <v>221</v>
      </c>
      <c r="F26" s="161" t="s">
        <v>55</v>
      </c>
      <c r="G26" s="161" t="s">
        <v>222</v>
      </c>
      <c r="H26" s="161" t="s">
        <v>629</v>
      </c>
      <c r="I26" s="161" t="s">
        <v>275</v>
      </c>
      <c r="J26" s="161" t="s">
        <v>276</v>
      </c>
      <c r="K26" s="161" t="s">
        <v>277</v>
      </c>
      <c r="L26" s="161" t="s">
        <v>185</v>
      </c>
      <c r="M26" s="87" t="s">
        <v>755</v>
      </c>
    </row>
    <row r="27" spans="1:13" ht="114.75" customHeight="1" x14ac:dyDescent="0.25">
      <c r="A27" s="163" t="s">
        <v>35</v>
      </c>
      <c r="B27" s="161" t="s">
        <v>60</v>
      </c>
      <c r="C27" s="161" t="s">
        <v>71</v>
      </c>
      <c r="D27" s="161" t="s">
        <v>213</v>
      </c>
      <c r="E27" s="161" t="s">
        <v>223</v>
      </c>
      <c r="F27" s="161" t="s">
        <v>54</v>
      </c>
      <c r="G27" s="161" t="s">
        <v>224</v>
      </c>
      <c r="H27" s="161" t="s">
        <v>629</v>
      </c>
      <c r="I27" s="161" t="s">
        <v>278</v>
      </c>
      <c r="J27" s="161" t="s">
        <v>279</v>
      </c>
      <c r="K27" s="161" t="s">
        <v>280</v>
      </c>
      <c r="L27" s="161" t="s">
        <v>185</v>
      </c>
      <c r="M27" s="93" t="s">
        <v>745</v>
      </c>
    </row>
    <row r="28" spans="1:13" ht="106.5" customHeight="1" x14ac:dyDescent="0.25">
      <c r="A28" s="163" t="s">
        <v>35</v>
      </c>
      <c r="B28" s="161" t="s">
        <v>60</v>
      </c>
      <c r="C28" s="161" t="s">
        <v>71</v>
      </c>
      <c r="D28" s="161" t="s">
        <v>213</v>
      </c>
      <c r="E28" s="161" t="s">
        <v>650</v>
      </c>
      <c r="F28" s="164" t="s">
        <v>646</v>
      </c>
      <c r="G28" s="161" t="s">
        <v>646</v>
      </c>
      <c r="H28" s="161" t="s">
        <v>628</v>
      </c>
      <c r="I28" s="161"/>
      <c r="J28" s="161" t="s">
        <v>655</v>
      </c>
      <c r="K28" s="161"/>
      <c r="L28" s="161" t="s">
        <v>179</v>
      </c>
      <c r="M28" s="87"/>
    </row>
    <row r="29" spans="1:13" ht="106.5" customHeight="1" x14ac:dyDescent="0.25">
      <c r="A29" s="163" t="s">
        <v>35</v>
      </c>
      <c r="B29" s="161" t="s">
        <v>60</v>
      </c>
      <c r="C29" s="161" t="s">
        <v>71</v>
      </c>
      <c r="D29" s="161" t="s">
        <v>213</v>
      </c>
      <c r="E29" s="161" t="s">
        <v>651</v>
      </c>
      <c r="F29" s="164" t="s">
        <v>647</v>
      </c>
      <c r="G29" s="161" t="s">
        <v>647</v>
      </c>
      <c r="H29" s="161" t="s">
        <v>628</v>
      </c>
      <c r="I29" s="161" t="s">
        <v>653</v>
      </c>
      <c r="J29" s="161" t="s">
        <v>654</v>
      </c>
      <c r="K29" s="161"/>
      <c r="L29" s="161" t="s">
        <v>652</v>
      </c>
      <c r="M29" s="87"/>
    </row>
    <row r="30" spans="1:13" ht="106.5" customHeight="1" x14ac:dyDescent="0.25">
      <c r="A30" s="163" t="s">
        <v>35</v>
      </c>
      <c r="B30" s="161" t="s">
        <v>60</v>
      </c>
      <c r="C30" s="161" t="s">
        <v>71</v>
      </c>
      <c r="D30" s="161" t="s">
        <v>177</v>
      </c>
      <c r="E30" s="161" t="s">
        <v>225</v>
      </c>
      <c r="F30" s="161" t="s">
        <v>19</v>
      </c>
      <c r="G30" s="161" t="s">
        <v>178</v>
      </c>
      <c r="H30" s="161" t="s">
        <v>630</v>
      </c>
      <c r="I30" s="161" t="s">
        <v>281</v>
      </c>
      <c r="J30" s="161" t="s">
        <v>282</v>
      </c>
      <c r="K30" s="161" t="s">
        <v>283</v>
      </c>
      <c r="L30" s="161" t="s">
        <v>179</v>
      </c>
      <c r="M30" s="87" t="s">
        <v>180</v>
      </c>
    </row>
    <row r="31" spans="1:13" ht="220.5" customHeight="1" x14ac:dyDescent="0.25">
      <c r="A31" s="163" t="s">
        <v>35</v>
      </c>
      <c r="B31" s="161" t="s">
        <v>60</v>
      </c>
      <c r="C31" s="161" t="s">
        <v>71</v>
      </c>
      <c r="D31" s="161" t="s">
        <v>177</v>
      </c>
      <c r="E31" s="161" t="s">
        <v>226</v>
      </c>
      <c r="F31" s="161" t="s">
        <v>181</v>
      </c>
      <c r="G31" s="161" t="s">
        <v>227</v>
      </c>
      <c r="H31" s="161" t="s">
        <v>628</v>
      </c>
      <c r="I31" s="161" t="s">
        <v>284</v>
      </c>
      <c r="J31" s="161" t="s">
        <v>285</v>
      </c>
      <c r="K31" s="161" t="s">
        <v>617</v>
      </c>
      <c r="L31" s="161" t="s">
        <v>643</v>
      </c>
      <c r="M31" s="93" t="s">
        <v>644</v>
      </c>
    </row>
    <row r="32" spans="1:13" ht="213.75" customHeight="1" x14ac:dyDescent="0.25">
      <c r="A32" s="163" t="s">
        <v>35</v>
      </c>
      <c r="B32" s="161" t="s">
        <v>60</v>
      </c>
      <c r="C32" s="161" t="s">
        <v>71</v>
      </c>
      <c r="D32" s="161" t="s">
        <v>187</v>
      </c>
      <c r="E32" s="161" t="s">
        <v>228</v>
      </c>
      <c r="F32" s="161" t="s">
        <v>229</v>
      </c>
      <c r="G32" s="161" t="s">
        <v>230</v>
      </c>
      <c r="H32" s="161" t="s">
        <v>628</v>
      </c>
      <c r="I32" s="161" t="s">
        <v>286</v>
      </c>
      <c r="J32" s="161" t="s">
        <v>287</v>
      </c>
      <c r="K32" s="161" t="s">
        <v>288</v>
      </c>
      <c r="L32" s="161" t="s">
        <v>673</v>
      </c>
      <c r="M32" s="87" t="s">
        <v>157</v>
      </c>
    </row>
    <row r="33" spans="1:13" ht="213.75" customHeight="1" x14ac:dyDescent="0.25">
      <c r="A33" s="163" t="s">
        <v>35</v>
      </c>
      <c r="B33" s="161" t="s">
        <v>60</v>
      </c>
      <c r="C33" s="161" t="s">
        <v>71</v>
      </c>
      <c r="D33" s="161" t="s">
        <v>592</v>
      </c>
      <c r="E33" s="161"/>
      <c r="F33" s="161" t="s">
        <v>743</v>
      </c>
      <c r="G33" s="161" t="s">
        <v>744</v>
      </c>
      <c r="H33" s="161" t="s">
        <v>628</v>
      </c>
      <c r="I33" s="161"/>
      <c r="J33" s="161" t="s">
        <v>289</v>
      </c>
      <c r="K33" s="161"/>
      <c r="L33" s="161" t="s">
        <v>643</v>
      </c>
      <c r="M33" s="93" t="s">
        <v>644</v>
      </c>
    </row>
    <row r="34" spans="1:13" ht="167.25" customHeight="1" x14ac:dyDescent="0.25">
      <c r="A34" s="163" t="s">
        <v>35</v>
      </c>
      <c r="B34" s="161" t="s">
        <v>60</v>
      </c>
      <c r="C34" s="161" t="s">
        <v>71</v>
      </c>
      <c r="D34" s="161" t="s">
        <v>592</v>
      </c>
      <c r="E34" s="161"/>
      <c r="F34" s="161" t="s">
        <v>591</v>
      </c>
      <c r="G34" s="161" t="s">
        <v>591</v>
      </c>
      <c r="H34" s="161" t="s">
        <v>628</v>
      </c>
      <c r="I34" s="161"/>
      <c r="J34" s="161" t="s">
        <v>289</v>
      </c>
      <c r="K34" s="161"/>
      <c r="L34" s="161" t="s">
        <v>643</v>
      </c>
      <c r="M34" s="93" t="s">
        <v>644</v>
      </c>
    </row>
    <row r="35" spans="1:13" ht="138.75" customHeight="1" x14ac:dyDescent="0.25">
      <c r="A35" s="163" t="s">
        <v>35</v>
      </c>
      <c r="B35" s="161" t="s">
        <v>60</v>
      </c>
      <c r="C35" s="161" t="s">
        <v>71</v>
      </c>
      <c r="D35" s="161" t="s">
        <v>59</v>
      </c>
      <c r="E35" s="161"/>
      <c r="F35" s="161" t="s">
        <v>622</v>
      </c>
      <c r="G35" s="161" t="s">
        <v>622</v>
      </c>
      <c r="H35" s="161" t="s">
        <v>628</v>
      </c>
      <c r="I35" s="161" t="s">
        <v>751</v>
      </c>
      <c r="J35" s="161"/>
      <c r="K35" s="161" t="s">
        <v>626</v>
      </c>
      <c r="L35" s="161" t="s">
        <v>623</v>
      </c>
      <c r="M35" s="87"/>
    </row>
    <row r="36" spans="1:13" ht="90" customHeight="1" x14ac:dyDescent="0.25">
      <c r="A36" s="165" t="s">
        <v>188</v>
      </c>
      <c r="B36" s="161" t="s">
        <v>28</v>
      </c>
      <c r="C36" s="161" t="s">
        <v>62</v>
      </c>
      <c r="D36" s="161"/>
      <c r="E36" s="161" t="s">
        <v>231</v>
      </c>
      <c r="F36" s="161" t="s">
        <v>189</v>
      </c>
      <c r="G36" s="161" t="s">
        <v>189</v>
      </c>
      <c r="H36" s="161" t="s">
        <v>629</v>
      </c>
      <c r="I36" s="161" t="s">
        <v>290</v>
      </c>
      <c r="J36" s="161" t="s">
        <v>291</v>
      </c>
      <c r="K36" s="161"/>
      <c r="L36" s="161" t="s">
        <v>158</v>
      </c>
      <c r="M36" s="93" t="s">
        <v>772</v>
      </c>
    </row>
    <row r="37" spans="1:13" ht="72.75" customHeight="1" x14ac:dyDescent="0.25">
      <c r="A37" s="165" t="s">
        <v>188</v>
      </c>
      <c r="B37" s="161" t="s">
        <v>28</v>
      </c>
      <c r="C37" s="161" t="s">
        <v>62</v>
      </c>
      <c r="D37" s="161"/>
      <c r="E37" s="161" t="s">
        <v>232</v>
      </c>
      <c r="F37" s="161" t="s">
        <v>56</v>
      </c>
      <c r="G37" s="161" t="s">
        <v>233</v>
      </c>
      <c r="H37" s="161" t="s">
        <v>629</v>
      </c>
      <c r="I37" s="161" t="s">
        <v>292</v>
      </c>
      <c r="J37" s="161" t="s">
        <v>293</v>
      </c>
      <c r="K37" s="161"/>
      <c r="L37" s="161" t="s">
        <v>190</v>
      </c>
      <c r="M37" s="87" t="s">
        <v>191</v>
      </c>
    </row>
    <row r="38" spans="1:13" ht="153" customHeight="1" x14ac:dyDescent="0.25">
      <c r="A38" s="165" t="s">
        <v>188</v>
      </c>
      <c r="B38" s="161" t="s">
        <v>28</v>
      </c>
      <c r="C38" s="161" t="s">
        <v>192</v>
      </c>
      <c r="D38" s="161"/>
      <c r="E38" s="161"/>
      <c r="F38" s="166" t="s">
        <v>638</v>
      </c>
      <c r="G38" s="161" t="s">
        <v>621</v>
      </c>
      <c r="H38" s="161" t="s">
        <v>629</v>
      </c>
      <c r="I38" s="161" t="s">
        <v>642</v>
      </c>
      <c r="J38" s="161" t="s">
        <v>641</v>
      </c>
      <c r="K38" s="161"/>
      <c r="L38" s="161" t="s">
        <v>640</v>
      </c>
      <c r="M38" s="87" t="s">
        <v>639</v>
      </c>
    </row>
    <row r="39" spans="1:13" ht="110.25" customHeight="1" x14ac:dyDescent="0.25">
      <c r="A39" s="165" t="s">
        <v>188</v>
      </c>
      <c r="B39" s="161" t="s">
        <v>28</v>
      </c>
      <c r="C39" s="161" t="s">
        <v>192</v>
      </c>
      <c r="D39" s="161"/>
      <c r="E39" s="161" t="s">
        <v>234</v>
      </c>
      <c r="F39" s="161" t="s">
        <v>193</v>
      </c>
      <c r="G39" s="161" t="s">
        <v>235</v>
      </c>
      <c r="H39" s="161" t="s">
        <v>629</v>
      </c>
      <c r="I39" s="161" t="s">
        <v>294</v>
      </c>
      <c r="J39" s="161" t="s">
        <v>295</v>
      </c>
      <c r="K39" s="161" t="s">
        <v>296</v>
      </c>
      <c r="L39" s="161" t="s">
        <v>194</v>
      </c>
      <c r="M39" s="87" t="s">
        <v>195</v>
      </c>
    </row>
    <row r="40" spans="1:13" ht="113.25" customHeight="1" x14ac:dyDescent="0.25">
      <c r="A40" s="165" t="s">
        <v>188</v>
      </c>
      <c r="B40" s="161" t="s">
        <v>29</v>
      </c>
      <c r="C40" s="161" t="s">
        <v>33</v>
      </c>
      <c r="D40" s="161"/>
      <c r="E40" s="161" t="s">
        <v>236</v>
      </c>
      <c r="F40" s="161" t="s">
        <v>21</v>
      </c>
      <c r="G40" s="161" t="s">
        <v>196</v>
      </c>
      <c r="H40" s="161" t="s">
        <v>629</v>
      </c>
      <c r="I40" s="161" t="s">
        <v>297</v>
      </c>
      <c r="J40" s="161" t="s">
        <v>298</v>
      </c>
      <c r="K40" s="161"/>
      <c r="L40" s="161" t="s">
        <v>197</v>
      </c>
      <c r="M40" s="87" t="s">
        <v>198</v>
      </c>
    </row>
    <row r="41" spans="1:13" ht="106.5" customHeight="1" x14ac:dyDescent="0.25">
      <c r="A41" s="165" t="s">
        <v>188</v>
      </c>
      <c r="B41" s="161" t="s">
        <v>29</v>
      </c>
      <c r="C41" s="161" t="s">
        <v>33</v>
      </c>
      <c r="D41" s="161"/>
      <c r="E41" s="161" t="s">
        <v>237</v>
      </c>
      <c r="F41" s="161" t="s">
        <v>22</v>
      </c>
      <c r="G41" s="161" t="s">
        <v>199</v>
      </c>
      <c r="H41" s="161" t="s">
        <v>629</v>
      </c>
      <c r="I41" s="161" t="s">
        <v>299</v>
      </c>
      <c r="J41" s="161" t="s">
        <v>298</v>
      </c>
      <c r="K41" s="161"/>
      <c r="L41" s="161" t="s">
        <v>200</v>
      </c>
      <c r="M41" s="87" t="s">
        <v>201</v>
      </c>
    </row>
    <row r="42" spans="1:13" ht="113.25" customHeight="1" x14ac:dyDescent="0.25">
      <c r="A42" s="165" t="s">
        <v>188</v>
      </c>
      <c r="B42" s="161" t="s">
        <v>29</v>
      </c>
      <c r="C42" s="161" t="s">
        <v>33</v>
      </c>
      <c r="D42" s="161"/>
      <c r="E42" s="161" t="s">
        <v>238</v>
      </c>
      <c r="F42" s="161" t="s">
        <v>239</v>
      </c>
      <c r="G42" s="161" t="s">
        <v>202</v>
      </c>
      <c r="H42" s="161" t="s">
        <v>629</v>
      </c>
      <c r="I42" s="161" t="s">
        <v>300</v>
      </c>
      <c r="J42" s="161" t="s">
        <v>298</v>
      </c>
      <c r="K42" s="161"/>
      <c r="L42" s="161" t="s">
        <v>200</v>
      </c>
      <c r="M42" s="87" t="s">
        <v>203</v>
      </c>
    </row>
    <row r="43" spans="1:13" ht="94.5" customHeight="1" x14ac:dyDescent="0.25">
      <c r="A43" s="165" t="s">
        <v>188</v>
      </c>
      <c r="B43" s="161" t="s">
        <v>29</v>
      </c>
      <c r="C43" s="161" t="s">
        <v>33</v>
      </c>
      <c r="D43" s="161"/>
      <c r="E43" s="161" t="s">
        <v>240</v>
      </c>
      <c r="F43" s="161" t="s">
        <v>241</v>
      </c>
      <c r="G43" s="161" t="s">
        <v>204</v>
      </c>
      <c r="H43" s="161" t="s">
        <v>629</v>
      </c>
      <c r="I43" s="161" t="s">
        <v>301</v>
      </c>
      <c r="J43" s="161" t="s">
        <v>298</v>
      </c>
      <c r="K43" s="161" t="s">
        <v>205</v>
      </c>
      <c r="L43" s="161" t="s">
        <v>200</v>
      </c>
      <c r="M43" s="87" t="s">
        <v>205</v>
      </c>
    </row>
    <row r="44" spans="1:13" ht="126.75" customHeight="1" x14ac:dyDescent="0.25">
      <c r="A44" s="165" t="s">
        <v>188</v>
      </c>
      <c r="B44" s="161" t="s">
        <v>29</v>
      </c>
      <c r="C44" s="161" t="s">
        <v>34</v>
      </c>
      <c r="D44" s="161"/>
      <c r="E44" s="161" t="s">
        <v>242</v>
      </c>
      <c r="F44" s="161" t="s">
        <v>243</v>
      </c>
      <c r="G44" s="161" t="s">
        <v>41</v>
      </c>
      <c r="H44" s="161" t="s">
        <v>749</v>
      </c>
      <c r="I44" s="161" t="s">
        <v>302</v>
      </c>
      <c r="J44" s="161" t="s">
        <v>303</v>
      </c>
      <c r="K44" s="161" t="s">
        <v>304</v>
      </c>
      <c r="L44" s="161" t="s">
        <v>200</v>
      </c>
      <c r="M44" s="87" t="s">
        <v>748</v>
      </c>
    </row>
    <row r="45" spans="1:13" ht="170.25" customHeight="1" x14ac:dyDescent="0.25">
      <c r="A45" s="165" t="s">
        <v>188</v>
      </c>
      <c r="B45" s="161" t="s">
        <v>29</v>
      </c>
      <c r="C45" s="161" t="s">
        <v>34</v>
      </c>
      <c r="D45" s="161"/>
      <c r="E45" s="161" t="s">
        <v>244</v>
      </c>
      <c r="F45" s="161" t="s">
        <v>245</v>
      </c>
      <c r="G45" s="161" t="s">
        <v>40</v>
      </c>
      <c r="H45" s="161" t="s">
        <v>749</v>
      </c>
      <c r="I45" s="161" t="s">
        <v>305</v>
      </c>
      <c r="J45" s="161" t="s">
        <v>306</v>
      </c>
      <c r="K45" s="161" t="s">
        <v>307</v>
      </c>
      <c r="L45" s="161" t="s">
        <v>200</v>
      </c>
      <c r="M45" s="87" t="s">
        <v>747</v>
      </c>
    </row>
    <row r="46" spans="1:13" ht="60" customHeight="1" x14ac:dyDescent="0.25">
      <c r="A46" s="165" t="s">
        <v>188</v>
      </c>
      <c r="B46" s="161" t="s">
        <v>29</v>
      </c>
      <c r="C46" s="161" t="s">
        <v>64</v>
      </c>
      <c r="D46" s="161"/>
      <c r="E46" s="161" t="s">
        <v>246</v>
      </c>
      <c r="F46" s="161" t="s">
        <v>129</v>
      </c>
      <c r="G46" s="161" t="s">
        <v>247</v>
      </c>
      <c r="H46" s="161" t="s">
        <v>629</v>
      </c>
      <c r="I46" s="161" t="s">
        <v>309</v>
      </c>
      <c r="J46" s="161" t="s">
        <v>308</v>
      </c>
      <c r="K46" s="161"/>
      <c r="L46" s="161" t="s">
        <v>185</v>
      </c>
      <c r="M46" s="93" t="s">
        <v>754</v>
      </c>
    </row>
    <row r="47" spans="1:13" ht="64.5" customHeight="1" x14ac:dyDescent="0.25">
      <c r="A47" s="165" t="s">
        <v>188</v>
      </c>
      <c r="B47" s="161" t="s">
        <v>29</v>
      </c>
      <c r="C47" s="161" t="s">
        <v>64</v>
      </c>
      <c r="D47" s="161"/>
      <c r="E47" s="161"/>
      <c r="F47" s="164" t="s">
        <v>691</v>
      </c>
      <c r="G47" s="161" t="s">
        <v>691</v>
      </c>
      <c r="H47" s="161" t="s">
        <v>628</v>
      </c>
      <c r="I47" s="161" t="s">
        <v>692</v>
      </c>
      <c r="J47" s="161"/>
      <c r="K47" s="161"/>
      <c r="L47" s="161" t="s">
        <v>645</v>
      </c>
      <c r="M47" s="87"/>
    </row>
    <row r="48" spans="1:13" ht="91.5" customHeight="1" x14ac:dyDescent="0.25">
      <c r="A48" s="165" t="s">
        <v>188</v>
      </c>
      <c r="B48" s="161" t="s">
        <v>29</v>
      </c>
      <c r="C48" s="161" t="s">
        <v>64</v>
      </c>
      <c r="D48" s="161"/>
      <c r="E48" s="161" t="s">
        <v>248</v>
      </c>
      <c r="F48" s="161" t="s">
        <v>249</v>
      </c>
      <c r="G48" s="161" t="s">
        <v>250</v>
      </c>
      <c r="H48" s="161" t="s">
        <v>629</v>
      </c>
      <c r="I48" s="161" t="s">
        <v>310</v>
      </c>
      <c r="J48" s="161" t="s">
        <v>311</v>
      </c>
      <c r="K48" s="161"/>
      <c r="L48" s="161" t="s">
        <v>185</v>
      </c>
      <c r="M48" s="87" t="s">
        <v>186</v>
      </c>
    </row>
    <row r="49" spans="1:13" ht="100.5" customHeight="1" x14ac:dyDescent="0.25">
      <c r="A49" s="165" t="s">
        <v>188</v>
      </c>
      <c r="B49" s="161" t="s">
        <v>29</v>
      </c>
      <c r="C49" s="161" t="s">
        <v>64</v>
      </c>
      <c r="D49" s="161"/>
      <c r="E49" s="161" t="s">
        <v>251</v>
      </c>
      <c r="F49" s="161" t="s">
        <v>206</v>
      </c>
      <c r="G49" s="161" t="s">
        <v>252</v>
      </c>
      <c r="H49" s="161" t="s">
        <v>629</v>
      </c>
      <c r="I49" s="161" t="s">
        <v>312</v>
      </c>
      <c r="J49" s="161" t="s">
        <v>313</v>
      </c>
      <c r="K49" s="161"/>
      <c r="L49" s="161" t="s">
        <v>185</v>
      </c>
      <c r="M49" s="87" t="s">
        <v>186</v>
      </c>
    </row>
    <row r="50" spans="1:13" ht="30" hidden="1" x14ac:dyDescent="0.25">
      <c r="A50" s="89" t="s">
        <v>207</v>
      </c>
      <c r="B50" s="87"/>
      <c r="C50" s="87"/>
      <c r="D50" s="87"/>
      <c r="E50" s="87"/>
      <c r="F50" s="87" t="s">
        <v>208</v>
      </c>
      <c r="G50" s="87"/>
      <c r="H50" s="87"/>
      <c r="I50" s="87"/>
      <c r="J50" s="87"/>
      <c r="K50" s="87"/>
      <c r="L50" s="87" t="s">
        <v>209</v>
      </c>
      <c r="M50" s="87" t="s">
        <v>210</v>
      </c>
    </row>
    <row r="51" spans="1:13" hidden="1" x14ac:dyDescent="0.25">
      <c r="A51" s="90" t="s">
        <v>207</v>
      </c>
      <c r="B51" s="87"/>
      <c r="C51" s="87"/>
      <c r="D51" s="87"/>
      <c r="E51" s="87"/>
      <c r="F51" s="87" t="s">
        <v>211</v>
      </c>
      <c r="G51" s="87"/>
      <c r="H51" s="87"/>
      <c r="I51" s="87"/>
      <c r="J51" s="87"/>
      <c r="K51" s="87"/>
      <c r="L51" s="87" t="s">
        <v>200</v>
      </c>
      <c r="M51" s="93" t="s">
        <v>321</v>
      </c>
    </row>
    <row r="115" spans="32:32" x14ac:dyDescent="0.25">
      <c r="AF115" s="196" t="s">
        <v>423</v>
      </c>
    </row>
  </sheetData>
  <mergeCells count="1">
    <mergeCell ref="A1:M1"/>
  </mergeCells>
  <hyperlinks>
    <hyperlink ref="M15" r:id="rId1" xr:uid="{00000000-0004-0000-0800-000000000000}"/>
    <hyperlink ref="M16" r:id="rId2" xr:uid="{00000000-0004-0000-0800-000001000000}"/>
    <hyperlink ref="M40" r:id="rId3" xr:uid="{00000000-0004-0000-0800-000003000000}"/>
    <hyperlink ref="M27" r:id="rId4" display="http://apps.who.int/ghodata " xr:uid="{00000000-0004-0000-0800-000004000000}"/>
    <hyperlink ref="M48" r:id="rId5" xr:uid="{00000000-0004-0000-0800-000005000000}"/>
    <hyperlink ref="M49" r:id="rId6" xr:uid="{00000000-0004-0000-0800-000006000000}"/>
    <hyperlink ref="M5" r:id="rId7" display="http://preview.grid.unep.ch/" xr:uid="{00000000-0004-0000-0800-000007000000}"/>
    <hyperlink ref="M20" r:id="rId8" display="http://data.worldbank.org/indicator/DT.ODA.ODAT.GN.ZS" xr:uid="{00000000-0004-0000-0800-000008000000}"/>
    <hyperlink ref="M37" r:id="rId9" xr:uid="{00000000-0004-0000-0800-000009000000}"/>
    <hyperlink ref="M13" r:id="rId10" xr:uid="{00000000-0004-0000-0800-00000A000000}"/>
    <hyperlink ref="M39" r:id="rId11" xr:uid="{00000000-0004-0000-0800-00000B000000}"/>
    <hyperlink ref="M32" r:id="rId12" xr:uid="{00000000-0004-0000-0800-00000C000000}"/>
    <hyperlink ref="M45" r:id="rId13" display="http://data.worldbank.org/indicator/SH.H2O.SAFE.ZS" xr:uid="{00000000-0004-0000-0800-00000D000000}"/>
    <hyperlink ref="M44" r:id="rId14" display="http://data.worldbank.org/indicator/SH.STA.ACSN" xr:uid="{00000000-0004-0000-0800-00000E000000}"/>
    <hyperlink ref="M42" r:id="rId15" xr:uid="{00000000-0004-0000-0800-00000F000000}"/>
    <hyperlink ref="M43" r:id="rId16" xr:uid="{00000000-0004-0000-0800-000010000000}"/>
    <hyperlink ref="M41" r:id="rId17" xr:uid="{00000000-0004-0000-0800-000011000000}"/>
    <hyperlink ref="M6" r:id="rId18" display="http://preview.grid.unep.ch/" xr:uid="{00000000-0004-0000-0800-000012000000}"/>
    <hyperlink ref="M46" r:id="rId19" display="http://apps.who.int/ghodata" xr:uid="{00000000-0004-0000-0800-000013000000}"/>
    <hyperlink ref="M50" r:id="rId20" xr:uid="{00000000-0004-0000-0800-000014000000}"/>
    <hyperlink ref="M22" r:id="rId21" display="http://data.unhcr.org/SahelSituation/region.php" xr:uid="{00000000-0004-0000-0800-000015000000}"/>
    <hyperlink ref="M25" r:id="rId22" display="http://apps.who.int/ghodata" xr:uid="{00000000-0004-0000-0800-000016000000}"/>
    <hyperlink ref="M30" r:id="rId23" xr:uid="{00000000-0004-0000-0800-000017000000}"/>
    <hyperlink ref="M18" r:id="rId24" xr:uid="{00000000-0004-0000-0800-000018000000}"/>
    <hyperlink ref="M51" r:id="rId25" xr:uid="{00000000-0004-0000-0800-000019000000}"/>
    <hyperlink ref="M14" r:id="rId26" xr:uid="{00000000-0004-0000-0800-00001A000000}"/>
    <hyperlink ref="M7" r:id="rId27" xr:uid="{00000000-0004-0000-0800-00001B000000}"/>
    <hyperlink ref="M9" r:id="rId28" xr:uid="{00000000-0004-0000-0800-00001C000000}"/>
    <hyperlink ref="M8" r:id="rId29" xr:uid="{00000000-0004-0000-0800-00001D000000}"/>
    <hyperlink ref="M10" r:id="rId30" xr:uid="{00000000-0004-0000-0800-00001E000000}"/>
    <hyperlink ref="M21" r:id="rId31" xr:uid="{00000000-0004-0000-0800-00001F000000}"/>
    <hyperlink ref="M31" r:id="rId32" xr:uid="{00000000-0004-0000-0800-000020000000}"/>
    <hyperlink ref="M17" r:id="rId33" xr:uid="{00000000-0004-0000-0800-000021000000}"/>
    <hyperlink ref="M19" r:id="rId34" display="http://fts.unocha.org/pageloader.aspx; " xr:uid="{00000000-0004-0000-0800-000022000000}"/>
    <hyperlink ref="M11" r:id="rId35" xr:uid="{00000000-0004-0000-0800-000023000000}"/>
    <hyperlink ref="M33" r:id="rId36" xr:uid="{00000000-0004-0000-0800-000024000000}"/>
    <hyperlink ref="M34" r:id="rId37" xr:uid="{00000000-0004-0000-0800-000025000000}"/>
    <hyperlink ref="M26" r:id="rId38" display="http://preview.grid.unep.ch/" xr:uid="{00000000-0004-0000-0800-000026000000}"/>
    <hyperlink ref="M4" r:id="rId39" xr:uid="{000F9F5A-96A1-47F8-91F3-A52924087BDE}"/>
    <hyperlink ref="M36" r:id="rId40" xr:uid="{00000000-0004-0000-0800-000002000000}"/>
  </hyperlinks>
  <pageMargins left="0.24" right="0.27559055118110237" top="0.39370078740157483" bottom="0.35433070866141736" header="0.35433070866141736" footer="0.15748031496062992"/>
  <pageSetup paperSize="9" scale="36" fitToHeight="0" orientation="landscape" r:id="rId41"/>
  <rowBreaks count="2" manualBreakCount="2">
    <brk id="14" max="16383" man="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2" ma:contentTypeDescription="Create a new document." ma:contentTypeScope="" ma:versionID="0aa96367ef4e65c836a2a001769ec272">
  <xsd:schema xmlns:xsd="http://www.w3.org/2001/XMLSchema" xmlns:xs="http://www.w3.org/2001/XMLSchema" xmlns:p="http://schemas.microsoft.com/office/2006/metadata/properties" xmlns:ns2="2d04cdad-faad-4bbc-9725-fbca26071bed" xmlns:ns3="d4bd7185-3ccc-47d5-be69-542fd420c7c8" targetNamespace="http://schemas.microsoft.com/office/2006/metadata/properties" ma:root="true" ma:fieldsID="937ae54e82d9313b2a5edf192142e2e4" ns2:_="" ns3:_="">
    <xsd:import namespace="2d04cdad-faad-4bbc-9725-fbca26071bed"/>
    <xsd:import namespace="d4bd7185-3ccc-47d5-be69-542fd420c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604D0C7-3E53-4D36-BB78-679D16A40416}">
  <ds:schemaRefs>
    <ds:schemaRef ds:uri="http://www.w3.org/XML/1998/namespace"/>
    <ds:schemaRef ds:uri="http://schemas.microsoft.com/office/2006/metadata/properties"/>
    <ds:schemaRef ds:uri="2d04cdad-faad-4bbc-9725-fbca26071bed"/>
    <ds:schemaRef ds:uri="http://purl.org/dc/elements/1.1/"/>
    <ds:schemaRef ds:uri="http://schemas.openxmlformats.org/package/2006/metadata/core-properties"/>
    <ds:schemaRef ds:uri="http://purl.org/dc/terms/"/>
    <ds:schemaRef ds:uri="d4bd7185-3ccc-47d5-be69-542fd420c7c8"/>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20D5CAB-664F-4877-90D2-969A72F36CA5}">
  <ds:schemaRefs>
    <ds:schemaRef ds:uri="http://schemas.microsoft.com/sharepoint/v3/contenttype/forms"/>
  </ds:schemaRefs>
</ds:datastoreItem>
</file>

<file path=customXml/itemProps3.xml><?xml version="1.0" encoding="utf-8"?>
<ds:datastoreItem xmlns:ds="http://schemas.openxmlformats.org/officeDocument/2006/customXml" ds:itemID="{05FF3744-4AD0-4B20-A27A-2C507E9A4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EA8E3D-7828-46B6-8666-85A5F5925C4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Sep 2019 (a-z)</vt:lpstr>
      <vt:lpstr>Hazard &amp; Exposure</vt:lpstr>
      <vt:lpstr>Vulnerability</vt:lpstr>
      <vt:lpstr>Lack of Coping Capacity</vt:lpstr>
      <vt:lpstr>Indicator Data</vt:lpstr>
      <vt:lpstr>Indicator Data (national)</vt:lpstr>
      <vt:lpstr>Indicator Metadata</vt:lpstr>
      <vt:lpstr>'Indicator Metadata'!_2012.06.11___GFM_Indicator_List</vt:lpstr>
      <vt:lpstr>'INFORM SAHEL Sep 2019 (a-z)'!Print_Area</vt:lpstr>
      <vt:lpstr>'Indicator Metadata'!Print_Titles</vt:lpstr>
      <vt:lpstr>'INFORM SAHEL Sep 2019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Bassine Niang</cp:lastModifiedBy>
  <cp:lastPrinted>2018-09-12T12:02:18Z</cp:lastPrinted>
  <dcterms:created xsi:type="dcterms:W3CDTF">2013-01-24T09:37:59Z</dcterms:created>
  <dcterms:modified xsi:type="dcterms:W3CDTF">2019-08-16T08:29:54Z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ies>
</file>