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tables/table20.xml" ContentType="application/vnd.openxmlformats-officedocument.spreadsheetml.table+xml"/>
  <Override PartName="/xl/queryTables/queryTable20.xml" ContentType="application/vnd.openxmlformats-officedocument.spreadsheetml.queryTable+xml"/>
  <Override PartName="/xl/tables/table21.xml" ContentType="application/vnd.openxmlformats-officedocument.spreadsheetml.table+xml"/>
  <Override PartName="/xl/queryTables/queryTable21.xml" ContentType="application/vnd.openxmlformats-officedocument.spreadsheetml.queryTable+xml"/>
  <Override PartName="/xl/tables/table22.xml" ContentType="application/vnd.openxmlformats-officedocument.spreadsheetml.table+xml"/>
  <Override PartName="/xl/queryTables/queryTable22.xml" ContentType="application/vnd.openxmlformats-officedocument.spreadsheetml.queryTable+xml"/>
  <Override PartName="/xl/tables/table23.xml" ContentType="application/vnd.openxmlformats-officedocument.spreadsheetml.table+xml"/>
  <Override PartName="/xl/queryTables/queryTable23.xml" ContentType="application/vnd.openxmlformats-officedocument.spreadsheetml.queryTable+xml"/>
  <Override PartName="/xl/tables/table24.xml" ContentType="application/vnd.openxmlformats-officedocument.spreadsheetml.table+xml"/>
  <Override PartName="/xl/queryTables/queryTable24.xml" ContentType="application/vnd.openxmlformats-officedocument.spreadsheetml.queryTable+xml"/>
  <Override PartName="/xl/tables/table25.xml" ContentType="application/vnd.openxmlformats-officedocument.spreadsheetml.table+xml"/>
  <Override PartName="/xl/queryTables/queryTable25.xml" ContentType="application/vnd.openxmlformats-officedocument.spreadsheetml.queryTable+xml"/>
  <Override PartName="/xl/tables/table26.xml" ContentType="application/vnd.openxmlformats-officedocument.spreadsheetml.table+xml"/>
  <Override PartName="/xl/queryTables/queryTable26.xml" ContentType="application/vnd.openxmlformats-officedocument.spreadsheetml.queryTable+xml"/>
  <Override PartName="/xl/tables/table27.xml" ContentType="application/vnd.openxmlformats-officedocument.spreadsheetml.table+xml"/>
  <Override PartName="/xl/queryTables/queryTable27.xml" ContentType="application/vnd.openxmlformats-officedocument.spreadsheetml.queryTable+xml"/>
  <Override PartName="/xl/tables/table28.xml" ContentType="application/vnd.openxmlformats-officedocument.spreadsheetml.table+xml"/>
  <Override PartName="/xl/queryTables/queryTable28.xml" ContentType="application/vnd.openxmlformats-officedocument.spreadsheetml.queryTable+xml"/>
  <Override PartName="/xl/tables/table29.xml" ContentType="application/vnd.openxmlformats-officedocument.spreadsheetml.table+xml"/>
  <Override PartName="/xl/queryTables/queryTable29.xml" ContentType="application/vnd.openxmlformats-officedocument.spreadsheetml.queryTable+xml"/>
  <Override PartName="/xl/tables/table30.xml" ContentType="application/vnd.openxmlformats-officedocument.spreadsheetml.table+xml"/>
  <Override PartName="/xl/queryTables/queryTable30.xml" ContentType="application/vnd.openxmlformats-officedocument.spreadsheetml.queryTable+xml"/>
  <Override PartName="/xl/tables/table31.xml" ContentType="application/vnd.openxmlformats-officedocument.spreadsheetml.table+xml"/>
  <Override PartName="/xl/queryTables/queryTable31.xml" ContentType="application/vnd.openxmlformats-officedocument.spreadsheetml.queryTable+xml"/>
  <Override PartName="/xl/tables/table32.xml" ContentType="application/vnd.openxmlformats-officedocument.spreadsheetml.table+xml"/>
  <Override PartName="/xl/queryTables/queryTable32.xml" ContentType="application/vnd.openxmlformats-officedocument.spreadsheetml.queryTable+xml"/>
  <Override PartName="/xl/tables/table33.xml" ContentType="application/vnd.openxmlformats-officedocument.spreadsheetml.table+xml"/>
  <Override PartName="/xl/queryTables/queryTable3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Dropbox\UNHCR Europe Bureau\01. Arrival analysis\Charlie_CheatSheet\"/>
    </mc:Choice>
  </mc:AlternateContent>
  <xr:revisionPtr revIDLastSave="0" documentId="13_ncr:1_{82E26EE2-1F62-4C23-A2E0-357ED91D1E63}" xr6:coauthVersionLast="45" xr6:coauthVersionMax="45" xr10:uidLastSave="{00000000-0000-0000-0000-000000000000}"/>
  <bookViews>
    <workbookView xWindow="9240" yWindow="3200" windowWidth="21000" windowHeight="15460" xr2:uid="{00000000-000D-0000-FFFF-FFFF00000000}"/>
  </bookViews>
  <sheets>
    <sheet name="Introduction" sheetId="13" r:id="rId1"/>
    <sheet name="EUROPE_SUMMARY" sheetId="1" r:id="rId2"/>
    <sheet name="Source" sheetId="12" r:id="rId3"/>
  </sheets>
  <definedNames>
    <definedName name="Admin_Months">Source!$BG$6:$BH$17</definedName>
    <definedName name="ExternalData_1" localSheetId="2" hidden="1">Source!$A$6:$F$7</definedName>
    <definedName name="ExternalData_10" localSheetId="2" hidden="1">Source!$A$102:$D$147</definedName>
    <definedName name="ExternalData_11" localSheetId="2" hidden="1">Source!$A$152:$C$153</definedName>
    <definedName name="ExternalData_12" localSheetId="2" hidden="1">Source!$A$156:$C$157</definedName>
    <definedName name="ExternalData_13" localSheetId="2" hidden="1">Source!$A$160:$C$161</definedName>
    <definedName name="ExternalData_14" localSheetId="2" hidden="1">Source!$A$164:$C$165</definedName>
    <definedName name="ExternalData_15" localSheetId="2" hidden="1">Source!$A$168:$C$169</definedName>
    <definedName name="ExternalData_16" localSheetId="2" hidden="1">Source!$J$6:$M$64</definedName>
    <definedName name="ExternalData_17" localSheetId="2" hidden="1">Source!$O$6:$R$65</definedName>
    <definedName name="ExternalData_18" localSheetId="2" hidden="1">Source!$T$6:$W$65</definedName>
    <definedName name="ExternalData_19" localSheetId="2" hidden="1">Source!$A$173:$D$187</definedName>
    <definedName name="ExternalData_2" localSheetId="2" hidden="1">Source!$A$10:$F$11</definedName>
    <definedName name="ExternalData_20" localSheetId="2" hidden="1">Source!$AJ$6:$AL$77</definedName>
    <definedName name="ExternalData_21" localSheetId="2" hidden="1">Source!$Z$6:$AB$77</definedName>
    <definedName name="ExternalData_22" localSheetId="2" hidden="1">Source!$AE$54:$AG$77</definedName>
    <definedName name="ExternalData_23" localSheetId="2" hidden="1">Source!$AO$6:$AQ$77</definedName>
    <definedName name="ExternalData_24" localSheetId="2" hidden="1">Source!$BB$6:$BD$77</definedName>
    <definedName name="ExternalData_25" localSheetId="2" hidden="1">Source!$AT$42:$AV$77</definedName>
    <definedName name="ExternalData_26" localSheetId="2" hidden="1">Source!$AX$42:$AZ$77</definedName>
    <definedName name="ExternalData_27" localSheetId="2" hidden="1">Source!$A$243:$D$244</definedName>
    <definedName name="ExternalData_28" localSheetId="2" hidden="1">Source!$BG$32:$BI$67</definedName>
    <definedName name="ExternalData_29" localSheetId="2" hidden="1">Source!$BK$6:$BM$55</definedName>
    <definedName name="ExternalData_3" localSheetId="2" hidden="1">Source!$A$14:$F$15</definedName>
    <definedName name="ExternalData_30" localSheetId="2" hidden="1">Source!$A$196:$E$228</definedName>
    <definedName name="ExternalData_31" localSheetId="2" hidden="1">Source!$A$249:$D$250</definedName>
    <definedName name="ExternalData_32" localSheetId="2" hidden="1">Source!$A$255:$D$256</definedName>
    <definedName name="ExternalData_33" localSheetId="2" hidden="1">Source!$A$261:$D$262</definedName>
    <definedName name="ExternalData_4" localSheetId="2" hidden="1">Source!$A$18:$F$19</definedName>
    <definedName name="ExternalData_5" localSheetId="2" hidden="1">Source!$A$22:$D$33</definedName>
    <definedName name="ExternalData_6" localSheetId="2" hidden="1">Source!$A$36:$D$42</definedName>
    <definedName name="ExternalData_7" localSheetId="2" hidden="1">Source!$A$45:$D$55</definedName>
    <definedName name="ExternalData_8" localSheetId="2" hidden="1">Source!$A$59:$D$82</definedName>
    <definedName name="ExternalData_9" localSheetId="2" hidden="1">Source!$A$86:$D$97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12" l="1"/>
  <c r="E38" i="12"/>
  <c r="E39" i="12"/>
  <c r="E40" i="12"/>
  <c r="F40" i="12" s="1"/>
  <c r="E41" i="12"/>
  <c r="E42" i="12"/>
  <c r="F37" i="12"/>
  <c r="F38" i="12"/>
  <c r="F39" i="12"/>
  <c r="F41" i="12"/>
  <c r="F42" i="12"/>
  <c r="E46" i="12"/>
  <c r="E47" i="12"/>
  <c r="E48" i="12"/>
  <c r="F48" i="12" s="1"/>
  <c r="E49" i="12"/>
  <c r="F49" i="12" s="1"/>
  <c r="E50" i="12"/>
  <c r="E51" i="12"/>
  <c r="E52" i="12"/>
  <c r="F52" i="12" s="1"/>
  <c r="E53" i="12"/>
  <c r="F53" i="12" s="1"/>
  <c r="E54" i="12"/>
  <c r="E55" i="12"/>
  <c r="F46" i="12"/>
  <c r="F47" i="12"/>
  <c r="F50" i="12"/>
  <c r="F51" i="12"/>
  <c r="F54" i="12"/>
  <c r="F55" i="12"/>
  <c r="E60" i="12"/>
  <c r="E61" i="12"/>
  <c r="F61" i="12" s="1"/>
  <c r="E62" i="12"/>
  <c r="F62" i="12" s="1"/>
  <c r="E63" i="12"/>
  <c r="F63" i="12" s="1"/>
  <c r="E64" i="12"/>
  <c r="E65" i="12"/>
  <c r="E66" i="12"/>
  <c r="F66" i="12" s="1"/>
  <c r="E67" i="12"/>
  <c r="F67" i="12" s="1"/>
  <c r="E68" i="12"/>
  <c r="E69" i="12"/>
  <c r="F69" i="12" s="1"/>
  <c r="E70" i="12"/>
  <c r="F70" i="12" s="1"/>
  <c r="E71" i="12"/>
  <c r="F71" i="12" s="1"/>
  <c r="E72" i="12"/>
  <c r="E73" i="12"/>
  <c r="E74" i="12"/>
  <c r="F74" i="12" s="1"/>
  <c r="E75" i="12"/>
  <c r="F75" i="12" s="1"/>
  <c r="E76" i="12"/>
  <c r="E77" i="12"/>
  <c r="F77" i="12" s="1"/>
  <c r="E78" i="12"/>
  <c r="F78" i="12" s="1"/>
  <c r="E79" i="12"/>
  <c r="F79" i="12" s="1"/>
  <c r="E80" i="12"/>
  <c r="E81" i="12"/>
  <c r="E82" i="12"/>
  <c r="F82" i="12" s="1"/>
  <c r="F60" i="12"/>
  <c r="F64" i="12"/>
  <c r="F65" i="12"/>
  <c r="F68" i="12"/>
  <c r="F72" i="12"/>
  <c r="F73" i="12"/>
  <c r="F76" i="12"/>
  <c r="F80" i="12"/>
  <c r="F81" i="12"/>
  <c r="E87" i="12"/>
  <c r="F87" i="12" s="1"/>
  <c r="E88" i="12"/>
  <c r="E89" i="12"/>
  <c r="F89" i="12" s="1"/>
  <c r="E90" i="12"/>
  <c r="F90" i="12" s="1"/>
  <c r="E91" i="12"/>
  <c r="F91" i="12" s="1"/>
  <c r="E92" i="12"/>
  <c r="E93" i="12"/>
  <c r="F93" i="12" s="1"/>
  <c r="E94" i="12"/>
  <c r="F94" i="12" s="1"/>
  <c r="E95" i="12"/>
  <c r="F95" i="12" s="1"/>
  <c r="E96" i="12"/>
  <c r="E97" i="12"/>
  <c r="F97" i="12" s="1"/>
  <c r="F88" i="12"/>
  <c r="F92" i="12"/>
  <c r="F96" i="12"/>
  <c r="E103" i="12"/>
  <c r="F103" i="12" s="1"/>
  <c r="E104" i="12"/>
  <c r="E105" i="12"/>
  <c r="E106" i="12"/>
  <c r="F106" i="12" s="1"/>
  <c r="E107" i="12"/>
  <c r="E108" i="12"/>
  <c r="E109" i="12"/>
  <c r="E110" i="12"/>
  <c r="F110" i="12" s="1"/>
  <c r="E111" i="12"/>
  <c r="E112" i="12"/>
  <c r="E113" i="12"/>
  <c r="F113" i="12" s="1"/>
  <c r="E114" i="12"/>
  <c r="F114" i="12" s="1"/>
  <c r="E115" i="12"/>
  <c r="F115" i="12" s="1"/>
  <c r="E116" i="12"/>
  <c r="E117" i="12"/>
  <c r="E118" i="12"/>
  <c r="F118" i="12" s="1"/>
  <c r="E119" i="12"/>
  <c r="F119" i="12" s="1"/>
  <c r="E120" i="12"/>
  <c r="E121" i="12"/>
  <c r="E122" i="12"/>
  <c r="F122" i="12" s="1"/>
  <c r="E123" i="12"/>
  <c r="E124" i="12"/>
  <c r="E125" i="12"/>
  <c r="E126" i="12"/>
  <c r="F126" i="12" s="1"/>
  <c r="E127" i="12"/>
  <c r="E128" i="12"/>
  <c r="E129" i="12"/>
  <c r="F129" i="12" s="1"/>
  <c r="E130" i="12"/>
  <c r="F130" i="12" s="1"/>
  <c r="E131" i="12"/>
  <c r="F131" i="12" s="1"/>
  <c r="E132" i="12"/>
  <c r="E133" i="12"/>
  <c r="E134" i="12"/>
  <c r="F134" i="12" s="1"/>
  <c r="E135" i="12"/>
  <c r="F135" i="12" s="1"/>
  <c r="E136" i="12"/>
  <c r="E137" i="12"/>
  <c r="E138" i="12"/>
  <c r="F138" i="12" s="1"/>
  <c r="E139" i="12"/>
  <c r="E140" i="12"/>
  <c r="E141" i="12"/>
  <c r="E142" i="12"/>
  <c r="F142" i="12" s="1"/>
  <c r="E143" i="12"/>
  <c r="E144" i="12"/>
  <c r="E145" i="12"/>
  <c r="F145" i="12" s="1"/>
  <c r="E146" i="12"/>
  <c r="F146" i="12" s="1"/>
  <c r="E147" i="12"/>
  <c r="F147" i="12" s="1"/>
  <c r="F104" i="12"/>
  <c r="F105" i="12"/>
  <c r="F107" i="12"/>
  <c r="F108" i="12"/>
  <c r="F109" i="12"/>
  <c r="F111" i="12"/>
  <c r="F112" i="12"/>
  <c r="F116" i="12"/>
  <c r="F117" i="12"/>
  <c r="F120" i="12"/>
  <c r="F121" i="12"/>
  <c r="F123" i="12"/>
  <c r="F124" i="12"/>
  <c r="F125" i="12"/>
  <c r="F127" i="12"/>
  <c r="F128" i="12"/>
  <c r="F132" i="12"/>
  <c r="F133" i="12"/>
  <c r="F136" i="12"/>
  <c r="F137" i="12"/>
  <c r="F139" i="12"/>
  <c r="F140" i="12"/>
  <c r="F141" i="12"/>
  <c r="F143" i="12"/>
  <c r="F144" i="12"/>
  <c r="X7" i="12"/>
  <c r="X8" i="12"/>
  <c r="X9" i="12"/>
  <c r="X10" i="12"/>
  <c r="X11" i="12"/>
  <c r="X12"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2" i="12"/>
  <c r="X63" i="12"/>
  <c r="X64" i="12"/>
  <c r="X65" i="12"/>
  <c r="E174" i="12"/>
  <c r="F174" i="12" s="1"/>
  <c r="E175" i="12"/>
  <c r="E176" i="12"/>
  <c r="F176" i="12" s="1"/>
  <c r="E177" i="12"/>
  <c r="F177" i="12" s="1"/>
  <c r="E178" i="12"/>
  <c r="E179" i="12"/>
  <c r="E180" i="12"/>
  <c r="F180" i="12" s="1"/>
  <c r="E181" i="12"/>
  <c r="F181" i="12" s="1"/>
  <c r="E182" i="12"/>
  <c r="F182" i="12" s="1"/>
  <c r="E183" i="12"/>
  <c r="E184" i="12"/>
  <c r="F184" i="12" s="1"/>
  <c r="E185" i="12"/>
  <c r="F185" i="12" s="1"/>
  <c r="E186" i="12"/>
  <c r="E187" i="12"/>
  <c r="F175" i="12"/>
  <c r="F178" i="12"/>
  <c r="F179" i="12"/>
  <c r="F183" i="12"/>
  <c r="F186" i="12"/>
  <c r="F187" i="12"/>
  <c r="AM7" i="12"/>
  <c r="AM8" i="12"/>
  <c r="AM9" i="12"/>
  <c r="AM10" i="12"/>
  <c r="AM11" i="12"/>
  <c r="AM12" i="12"/>
  <c r="AM13" i="12"/>
  <c r="AM14" i="12"/>
  <c r="AM15" i="12"/>
  <c r="AM16" i="12"/>
  <c r="AM17" i="12"/>
  <c r="AM18" i="12"/>
  <c r="AM19" i="12"/>
  <c r="AM20" i="12"/>
  <c r="AM21" i="12"/>
  <c r="AM22" i="12"/>
  <c r="AM23" i="12"/>
  <c r="AM24" i="12"/>
  <c r="AM25" i="12"/>
  <c r="AM26" i="12"/>
  <c r="AM27" i="12"/>
  <c r="AM28" i="12"/>
  <c r="AM29" i="12"/>
  <c r="AM30" i="12"/>
  <c r="AM31" i="12"/>
  <c r="AM32" i="12"/>
  <c r="AM33" i="12"/>
  <c r="AM34" i="12"/>
  <c r="AM35" i="12"/>
  <c r="AM36" i="12"/>
  <c r="AM37" i="12"/>
  <c r="AM38" i="12"/>
  <c r="AM39" i="12"/>
  <c r="AM40" i="12"/>
  <c r="AM41" i="12"/>
  <c r="AM42" i="12"/>
  <c r="AM43" i="12"/>
  <c r="AM44" i="12"/>
  <c r="AM45" i="12"/>
  <c r="AM46" i="12"/>
  <c r="AM47" i="12"/>
  <c r="AM48" i="12"/>
  <c r="AM49" i="12"/>
  <c r="AM50" i="12"/>
  <c r="AM51" i="12"/>
  <c r="AM52" i="12"/>
  <c r="AM53" i="12"/>
  <c r="AM54" i="12"/>
  <c r="AM55" i="12"/>
  <c r="AM56" i="12"/>
  <c r="AM57" i="12"/>
  <c r="AM58" i="12"/>
  <c r="AM59" i="12"/>
  <c r="AM60" i="12"/>
  <c r="AM61" i="12"/>
  <c r="AM62" i="12"/>
  <c r="AM63" i="12"/>
  <c r="AM64" i="12"/>
  <c r="AM65" i="12"/>
  <c r="AM66" i="12"/>
  <c r="AM67" i="12"/>
  <c r="AM68" i="12"/>
  <c r="AM69" i="12"/>
  <c r="AM70" i="12"/>
  <c r="AM71" i="12"/>
  <c r="AM72" i="12"/>
  <c r="AM73" i="12"/>
  <c r="AM74" i="12"/>
  <c r="AM75" i="12"/>
  <c r="AM76" i="12"/>
  <c r="AM77" i="12"/>
  <c r="AH55" i="12"/>
  <c r="AH56" i="12"/>
  <c r="AH57" i="12"/>
  <c r="AH58" i="12"/>
  <c r="AH59" i="12"/>
  <c r="AH60" i="12"/>
  <c r="AH61" i="12"/>
  <c r="AH62" i="12"/>
  <c r="AH63" i="12"/>
  <c r="AH64" i="12"/>
  <c r="AH65" i="12"/>
  <c r="AH66" i="12"/>
  <c r="AH67" i="12"/>
  <c r="AH68" i="12"/>
  <c r="AH69" i="12"/>
  <c r="AH70" i="12"/>
  <c r="AH71" i="12"/>
  <c r="AH72" i="12"/>
  <c r="AH73" i="12"/>
  <c r="AH74" i="12"/>
  <c r="AH75" i="12"/>
  <c r="AH76" i="12"/>
  <c r="AH77" i="12"/>
  <c r="AC7" i="12"/>
  <c r="AC8"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C33" i="12"/>
  <c r="AC34" i="12"/>
  <c r="AC35" i="12"/>
  <c r="AC36" i="12"/>
  <c r="AC37" i="12"/>
  <c r="AC38" i="12"/>
  <c r="AC39" i="12"/>
  <c r="AC40" i="12"/>
  <c r="AC41" i="12"/>
  <c r="AC42" i="12"/>
  <c r="AC43" i="12"/>
  <c r="AC44" i="12"/>
  <c r="AC45" i="12"/>
  <c r="AC46" i="12"/>
  <c r="AC47" i="12"/>
  <c r="AC48" i="12"/>
  <c r="AC49" i="12"/>
  <c r="AC50" i="12"/>
  <c r="AC51" i="12"/>
  <c r="AC52" i="12"/>
  <c r="AC53" i="12"/>
  <c r="AC54" i="12"/>
  <c r="AC55" i="12"/>
  <c r="AC56" i="12"/>
  <c r="AC57" i="12"/>
  <c r="AC58" i="12"/>
  <c r="AC59" i="12"/>
  <c r="AC60" i="12"/>
  <c r="AC61" i="12"/>
  <c r="AC62" i="12"/>
  <c r="AC63" i="12"/>
  <c r="AC64" i="12"/>
  <c r="AC65" i="12"/>
  <c r="AC66" i="12"/>
  <c r="AC67" i="12"/>
  <c r="AC68" i="12"/>
  <c r="AC69" i="12"/>
  <c r="AC70" i="12"/>
  <c r="AC71" i="12"/>
  <c r="AC72" i="12"/>
  <c r="AC73" i="12"/>
  <c r="AC74" i="12"/>
  <c r="AC75" i="12"/>
  <c r="AC76" i="12"/>
  <c r="AC77" i="12"/>
  <c r="AR7" i="12"/>
  <c r="AR8" i="12"/>
  <c r="AR9" i="12"/>
  <c r="AR10" i="12"/>
  <c r="AR11" i="12"/>
  <c r="AR12" i="12"/>
  <c r="AR13" i="12"/>
  <c r="AR14" i="12"/>
  <c r="AR15" i="12"/>
  <c r="AR16" i="12"/>
  <c r="AR17" i="12"/>
  <c r="AR18" i="12"/>
  <c r="AR19" i="12"/>
  <c r="AR20" i="12"/>
  <c r="AR21" i="12"/>
  <c r="AR22" i="12"/>
  <c r="AR23" i="12"/>
  <c r="AR24" i="12"/>
  <c r="AR25" i="12"/>
  <c r="AR26" i="12"/>
  <c r="AR27" i="12"/>
  <c r="AR28" i="12"/>
  <c r="AR29" i="12"/>
  <c r="AR30" i="12"/>
  <c r="AR31" i="12"/>
  <c r="AR32" i="12"/>
  <c r="AR33" i="12"/>
  <c r="AR34" i="12"/>
  <c r="AR35" i="12"/>
  <c r="AR36" i="12"/>
  <c r="AR37" i="12"/>
  <c r="AR38" i="12"/>
  <c r="AR39" i="12"/>
  <c r="AR40" i="12"/>
  <c r="AR41" i="12"/>
  <c r="AR42" i="12"/>
  <c r="AR43" i="12"/>
  <c r="AR44" i="12"/>
  <c r="AR45" i="12"/>
  <c r="AR46" i="12"/>
  <c r="AR47" i="12"/>
  <c r="AR48" i="12"/>
  <c r="AR49" i="12"/>
  <c r="AR50" i="12"/>
  <c r="AR51" i="12"/>
  <c r="AR52" i="12"/>
  <c r="AR53" i="12"/>
  <c r="AR54" i="12"/>
  <c r="AR55" i="12"/>
  <c r="AR56" i="12"/>
  <c r="AR57" i="12"/>
  <c r="AR58" i="12"/>
  <c r="AR59" i="12"/>
  <c r="AR60" i="12"/>
  <c r="AR61" i="12"/>
  <c r="AR62" i="12"/>
  <c r="AR63" i="12"/>
  <c r="AR64" i="12"/>
  <c r="AR65" i="12"/>
  <c r="AR66" i="12"/>
  <c r="AR67" i="12"/>
  <c r="AR68" i="12"/>
  <c r="AR69" i="12"/>
  <c r="AR70" i="12"/>
  <c r="AR71" i="12"/>
  <c r="AR72" i="12"/>
  <c r="AR73" i="12"/>
  <c r="AR74" i="12"/>
  <c r="AR75" i="12"/>
  <c r="AR76" i="12"/>
  <c r="AR77" i="12"/>
  <c r="BE7" i="12"/>
  <c r="BE8" i="12"/>
  <c r="BE9" i="12"/>
  <c r="BE10" i="12"/>
  <c r="BE11" i="12"/>
  <c r="BE12" i="12"/>
  <c r="BE13" i="12"/>
  <c r="BE14" i="12"/>
  <c r="BE15" i="12"/>
  <c r="BE16" i="12"/>
  <c r="BE17" i="12"/>
  <c r="BE18" i="12"/>
  <c r="BE19" i="12"/>
  <c r="BE20" i="12"/>
  <c r="BE21" i="12"/>
  <c r="BE22" i="12"/>
  <c r="BE23" i="12"/>
  <c r="BE24" i="12"/>
  <c r="BE25" i="12"/>
  <c r="BE26" i="12"/>
  <c r="BE27" i="12"/>
  <c r="BE28" i="12"/>
  <c r="BE29" i="12"/>
  <c r="BE30" i="12"/>
  <c r="BE31" i="12"/>
  <c r="BE32" i="12"/>
  <c r="BE33" i="12"/>
  <c r="BE34" i="12"/>
  <c r="BE35" i="12"/>
  <c r="BE36" i="12"/>
  <c r="BE37" i="12"/>
  <c r="BE38" i="12"/>
  <c r="BE39" i="12"/>
  <c r="BE40" i="12"/>
  <c r="BE41" i="12"/>
  <c r="BE42" i="12"/>
  <c r="BE43" i="12"/>
  <c r="BE44" i="12"/>
  <c r="BE45" i="12"/>
  <c r="BE46" i="12"/>
  <c r="BE47" i="12"/>
  <c r="BE48" i="12"/>
  <c r="BE49" i="12"/>
  <c r="BE50" i="12"/>
  <c r="BE51" i="12"/>
  <c r="BE52" i="12"/>
  <c r="BE53" i="12"/>
  <c r="BE54" i="12"/>
  <c r="BE55" i="12"/>
  <c r="BE56" i="12"/>
  <c r="BE57" i="12"/>
  <c r="BE58" i="12"/>
  <c r="BE59" i="12"/>
  <c r="BE60" i="12"/>
  <c r="BE61" i="12"/>
  <c r="BE62" i="12"/>
  <c r="BE63" i="12"/>
  <c r="BE64" i="12"/>
  <c r="BE65" i="12"/>
  <c r="BE66" i="12"/>
  <c r="BE67" i="12"/>
  <c r="BE68" i="12"/>
  <c r="BE69" i="12"/>
  <c r="BE70" i="12"/>
  <c r="BE71" i="12"/>
  <c r="BE72" i="12"/>
  <c r="BE73" i="12"/>
  <c r="BE74" i="12"/>
  <c r="BE75" i="12"/>
  <c r="BE76" i="12"/>
  <c r="BE77"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G197" i="12"/>
  <c r="G198" i="12"/>
  <c r="G199" i="12"/>
  <c r="G200" i="12"/>
  <c r="G201" i="12"/>
  <c r="G202" i="12"/>
  <c r="G203" i="12"/>
  <c r="G204" i="12"/>
  <c r="G205" i="12"/>
  <c r="G206" i="12"/>
  <c r="G207" i="12"/>
  <c r="G208" i="12"/>
  <c r="G209" i="12"/>
  <c r="G210" i="12"/>
  <c r="G211" i="12"/>
  <c r="G212" i="12"/>
  <c r="G213" i="12"/>
  <c r="G214" i="12"/>
  <c r="G215" i="12"/>
  <c r="G216" i="12"/>
  <c r="G217" i="12"/>
  <c r="G218" i="12"/>
  <c r="G219" i="12"/>
  <c r="G220" i="12"/>
  <c r="G221" i="12"/>
  <c r="G222" i="12"/>
  <c r="G223" i="12"/>
  <c r="G224" i="12"/>
  <c r="G225" i="12"/>
  <c r="G226" i="12"/>
  <c r="G227" i="12"/>
  <c r="G228" i="12"/>
  <c r="K22" i="1" l="1"/>
  <c r="K24" i="1"/>
  <c r="O24" i="1"/>
  <c r="O22" i="1"/>
  <c r="G24" i="1"/>
  <c r="G22" i="1"/>
  <c r="W11" i="1"/>
  <c r="S11" i="1"/>
  <c r="Q30" i="1"/>
  <c r="Q31" i="1"/>
  <c r="Q32" i="1"/>
  <c r="Q33" i="1"/>
  <c r="U30" i="1"/>
  <c r="U31" i="1"/>
  <c r="U32" i="1"/>
  <c r="U33" i="1"/>
  <c r="U29" i="1"/>
  <c r="Q29" i="1"/>
  <c r="C22" i="1"/>
  <c r="AE11" i="1"/>
  <c r="AA11" i="1"/>
  <c r="O18" i="1"/>
  <c r="O11" i="1"/>
  <c r="K18" i="1"/>
  <c r="K16" i="1"/>
  <c r="K11" i="1"/>
  <c r="D115" i="1"/>
  <c r="G16" i="1"/>
  <c r="G18" i="1"/>
  <c r="G11" i="1"/>
  <c r="K20" i="1" l="1"/>
  <c r="L23" i="1"/>
  <c r="K23" i="1" s="1"/>
  <c r="G20" i="1"/>
  <c r="E23" i="12"/>
  <c r="F23" i="12" s="1"/>
  <c r="E24" i="12"/>
  <c r="F24" i="12" s="1"/>
  <c r="E25" i="12"/>
  <c r="F25" i="12" s="1"/>
  <c r="E26" i="12"/>
  <c r="F26" i="12" s="1"/>
  <c r="E27" i="12"/>
  <c r="F27" i="12" s="1"/>
  <c r="E28" i="12"/>
  <c r="F28" i="12" s="1"/>
  <c r="E29" i="12"/>
  <c r="F29" i="12" s="1"/>
  <c r="E30" i="12"/>
  <c r="F30" i="12" s="1"/>
  <c r="E31" i="12"/>
  <c r="F31" i="12" s="1"/>
  <c r="E32" i="12"/>
  <c r="F32" i="12" s="1"/>
  <c r="E33" i="12"/>
  <c r="F33" i="12" s="1"/>
  <c r="B115" i="1" l="1"/>
  <c r="W18" i="1" l="1"/>
  <c r="H23" i="1" s="1"/>
  <c r="G23" i="1" s="1"/>
  <c r="S18" i="1"/>
  <c r="P23" i="1" s="1"/>
  <c r="O23" i="1" s="1"/>
  <c r="Q117" i="1"/>
  <c r="R117" i="1" s="1"/>
  <c r="U117" i="1"/>
  <c r="V117" i="1" s="1"/>
  <c r="I125" i="1"/>
  <c r="J125" i="1" s="1"/>
  <c r="M117" i="1"/>
  <c r="N117" i="1" s="1"/>
  <c r="I117" i="1"/>
  <c r="J117" i="1" s="1"/>
  <c r="I121" i="1"/>
  <c r="J121" i="1" s="1"/>
  <c r="E121" i="1"/>
  <c r="F121" i="1" s="1"/>
  <c r="E125" i="1"/>
  <c r="A117" i="1"/>
  <c r="B117" i="1" s="1"/>
  <c r="E117" i="1"/>
  <c r="A125" i="1"/>
  <c r="A121" i="1"/>
  <c r="B121" i="1" s="1"/>
  <c r="M70" i="12"/>
  <c r="W71" i="12"/>
  <c r="Q118" i="1" l="1"/>
  <c r="R118" i="1" s="1"/>
  <c r="R116" i="1" s="1"/>
  <c r="U118" i="1"/>
  <c r="V118" i="1" s="1"/>
  <c r="I126" i="1"/>
  <c r="J126" i="1" s="1"/>
  <c r="J124" i="1" s="1"/>
  <c r="M118" i="1"/>
  <c r="I118" i="1"/>
  <c r="J118" i="1" s="1"/>
  <c r="J116" i="1" s="1"/>
  <c r="I122" i="1"/>
  <c r="J122" i="1" s="1"/>
  <c r="E122" i="1"/>
  <c r="F122" i="1" s="1"/>
  <c r="F120" i="1" s="1"/>
  <c r="A118" i="1"/>
  <c r="B118" i="1" s="1"/>
  <c r="B116" i="1" s="1"/>
  <c r="E126" i="1"/>
  <c r="F126" i="1" s="1"/>
  <c r="F125" i="1"/>
  <c r="F117" i="1"/>
  <c r="E118" i="1"/>
  <c r="F118" i="1" s="1"/>
  <c r="A126" i="1"/>
  <c r="B126" i="1" s="1"/>
  <c r="B125" i="1"/>
  <c r="A122" i="1"/>
  <c r="B122" i="1" s="1"/>
  <c r="AQ80" i="12"/>
  <c r="V116" i="1" l="1"/>
  <c r="N118" i="1"/>
  <c r="N116" i="1" s="1"/>
  <c r="J120" i="1"/>
  <c r="F124" i="1"/>
  <c r="F116" i="1"/>
  <c r="B124" i="1"/>
  <c r="B120" i="1"/>
  <c r="C24" i="1" l="1"/>
  <c r="C18" i="1" l="1"/>
  <c r="D23" i="1" s="1"/>
  <c r="C16" i="1"/>
  <c r="C20" i="1" l="1"/>
  <c r="C23" i="1"/>
  <c r="C1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5201AE9-CDEA-4904-AB82-713D5D11F4FC}" keepAlive="1" name="Query - 2019&amp;forcesublocation=1&amp;widget_id=117562&amp;sv_id=11&amp;color=%233c8dbc&amp;color2=%23 (2)" description="Connection to the '2019&amp;forcesublocation=1&amp;widget_id=117562&amp;sv_id=11&amp;color=%233c8dbc&amp;color2=%23 (2)' query in the workbook." type="5" refreshedVersion="6" background="1" saveData="1">
    <dbPr connection="Provider=Microsoft.Mashup.OleDb.1;Data Source=$Workbook$;Location=&quot;2019&amp;forcesublocation=1&amp;widget_id=117562&amp;sv_id=11&amp;color=%233c8dbc&amp;color2=%23 (2)&quot;;Extended Properties=&quot;&quot;" command="SELECT * FROM [2019&amp;forcesublocation=1&amp;widget_id=117562&amp;sv_id=11&amp;color=%233c8dbc&amp;color2=%23 (2)]"/>
  </connection>
  <connection id="2" xr16:uid="{32019ED5-B4B8-4606-BA41-6715B6BAEF07}" keepAlive="1" name="Query - 2019&amp;forcesublocation=1&amp;widget_id=117562&amp;sv_id=11&amp;color=%233c8dbc&amp;color2=%230099" description="Connection to the '2019&amp;forcesublocation=1&amp;widget_id=117562&amp;sv_id=11&amp;color=%233c8dbc&amp;color2=%230099' query in the workbook." type="5" refreshedVersion="6" background="1">
    <dbPr connection="Provider=Microsoft.Mashup.OleDb.1;Data Source=$Workbook$;Location=&quot;2019&amp;forcesublocation=1&amp;widget_id=117562&amp;sv_id=11&amp;color=%233c8dbc&amp;color2=%230099&quot;;Extended Properties=&quot;&quot;" command="SELECT * FROM [2019&amp;forcesublocation=1&amp;widget_id=117562&amp;sv_id=11&amp;color=%233c8dbc&amp;color2=%230099]"/>
  </connection>
  <connection id="3" xr16:uid="{8981D706-0FE6-4133-A397-D9BD7B166A53}" keepAlive="1" name="Query - get?widget_id=117568&amp;geo_id=729&amp;sv_id=11&amp;population_collection=38&amp;year=latest" description="Connection to the 'get?widget_id=117568&amp;geo_id=729&amp;sv_id=11&amp;population_collection=38&amp;year=latest' query in the workbook." type="5" refreshedVersion="6" background="1" saveData="1">
    <dbPr connection="Provider=Microsoft.Mashup.OleDb.1;Data Source=$Workbook$;Location=&quot;get?widget_id=117568&amp;geo_id=729&amp;sv_id=11&amp;population_collection=38&amp;year=latest&quot;;Extended Properties=&quot;&quot;" command="SELECT * FROM [get?widget_id=117568&amp;geo_id=729&amp;sv_id=11&amp;population_collection=38&amp;year=latest]"/>
  </connection>
  <connection id="4" xr16:uid="{4F48052E-109F-4B4B-9E8B-D59A54C2B9F0}" keepAlive="1" name="Query - get?widget_id=120714&amp;sv_id=11&amp;population_group=4797%2C4798&amp;year=latest" description="Connection to the 'get?widget_id=120714&amp;sv_id=11&amp;population_group=4797%2C4798&amp;year=latest' query in the workbook." type="5" refreshedVersion="6" background="1" saveData="1">
    <dbPr connection="Provider=Microsoft.Mashup.OleDb.1;Data Source=$Workbook$;Location=&quot;get?widget_id=120714&amp;sv_id=11&amp;population_group=4797%2C4798&amp;year=latest&quot;;Extended Properties=&quot;&quot;" command="SELECT * FROM [get?widget_id=120714&amp;sv_id=11&amp;population_group=4797%2C4798&amp;year=latest]"/>
  </connection>
  <connection id="5" xr16:uid="{47E15A5D-5EB6-47FD-BC3B-2E1B72716EDD}" keepAlive="1" name="Query - get?widget_id=120715&amp;sv_id=11&amp;population_group=4797&amp;year=latest" description="Connection to the 'get?widget_id=120715&amp;sv_id=11&amp;population_group=4797&amp;year=latest' query in the workbook." type="5" refreshedVersion="6" background="1" saveData="1">
    <dbPr connection="Provider=Microsoft.Mashup.OleDb.1;Data Source=$Workbook$;Location=&quot;get?widget_id=120715&amp;sv_id=11&amp;population_group=4797&amp;year=latest&quot;;Extended Properties=&quot;&quot;" command="SELECT * FROM [get?widget_id=120715&amp;sv_id=11&amp;population_group=4797&amp;year=latest]"/>
  </connection>
  <connection id="6" xr16:uid="{F8C59D34-AD6C-47B5-966E-E135E3CC2F67}" keepAlive="1" name="Query - get?widget_id=122520&amp;geo_id=640&amp;sv_id=11&amp;population_group=4797&amp;year=latest" description="Connection to the 'get?widget_id=122520&amp;geo_id=640&amp;sv_id=11&amp;population_group=4797&amp;year=latest' query in the workbook." type="5" refreshedVersion="6" background="1" saveData="1">
    <dbPr connection="Provider=Microsoft.Mashup.OleDb.1;Data Source=$Workbook$;Location=&quot;get?widget_id=122520&amp;geo_id=640&amp;sv_id=11&amp;population_group=4797&amp;year=latest&quot;;Extended Properties=&quot;&quot;" command="SELECT * FROM [get?widget_id=122520&amp;geo_id=640&amp;sv_id=11&amp;population_group=4797&amp;year=latest]"/>
  </connection>
  <connection id="7" xr16:uid="{46A02A83-9CE5-46EA-992B-499FE81A022B}" keepAlive="1" name="Query - get?widget_id=122545&amp;geo_id=656&amp;sv_id=11&amp;population_group=4797&amp;year=latest" description="Connection to the 'get?widget_id=122545&amp;geo_id=656&amp;sv_id=11&amp;population_group=4797&amp;year=latest' query in the workbook." type="5" refreshedVersion="6" background="1" saveData="1">
    <dbPr connection="Provider=Microsoft.Mashup.OleDb.1;Data Source=$Workbook$;Location=&quot;get?widget_id=122545&amp;geo_id=656&amp;sv_id=11&amp;population_group=4797&amp;year=latest&quot;;Extended Properties=&quot;&quot;" command="SELECT * FROM [get?widget_id=122545&amp;geo_id=656&amp;sv_id=11&amp;population_group=4797&amp;year=latest]"/>
  </connection>
  <connection id="8" xr16:uid="{A0AA9556-1AB0-45BA-8950-AE8881B78C89}" keepAlive="1" name="Query - get?widget_id=127068&amp;sv_id=11&amp;population_group=4801" description="Connection to the 'get?widget_id=127068&amp;sv_id=11&amp;population_group=4801' query in the workbook." type="5" refreshedVersion="6" background="1" saveData="1">
    <dbPr connection="Provider=Microsoft.Mashup.OleDb.1;Data Source=$Workbook$;Location=&quot;get?widget_id=127068&amp;sv_id=11&amp;population_group=4801&quot;;Extended Properties=&quot;&quot;" command="SELECT * FROM [get?widget_id=127068&amp;sv_id=11&amp;population_group=4801]"/>
  </connection>
  <connection id="9" xr16:uid="{BE365128-F952-4728-BD13-82C06D196461}" keepAlive="1" name="Query - get?widget_id=136500&amp;sv_id=11&amp;population_group=5274" description="Connection to the 'get?widget_id=136500&amp;sv_id=11&amp;population_group=5274' query in the workbook." type="5" refreshedVersion="6" background="1" saveData="1">
    <dbPr connection="Provider=Microsoft.Mashup.OleDb.1;Data Source=$Workbook$;Location=&quot;get?widget_id=136500&amp;sv_id=11&amp;population_group=5274&quot;;Extended Properties=&quot;&quot;" command="SELECT * FROM [get?widget_id=136500&amp;sv_id=11&amp;population_group=5274]"/>
  </connection>
  <connection id="10" xr16:uid="{E016E754-CE70-450E-A255-6AA9C75F5F5B}" keepAlive="1" name="Query - get?widget_id=136500&amp;sv_id=11&amp;population_group=5275" description="Connection to the 'get?widget_id=136500&amp;sv_id=11&amp;population_group=5275' query in the workbook." type="5" refreshedVersion="6" background="1" saveData="1">
    <dbPr connection="Provider=Microsoft.Mashup.OleDb.1;Data Source=$Workbook$;Location=&quot;get?widget_id=136500&amp;sv_id=11&amp;population_group=5275&quot;;Extended Properties=&quot;&quot;" command="SELECT * FROM [get?widget_id=136500&amp;sv_id=11&amp;population_group=5275]"/>
  </connection>
  <connection id="11" xr16:uid="{76E51CE2-6520-4A82-AC63-9171D9BE80F1}" keepAlive="1" name="Query - get?widget_id=136500&amp;sv_id=11&amp;population_group=5276" description="Connection to the 'get?widget_id=136500&amp;sv_id=11&amp;population_group=5276' query in the workbook." type="5" refreshedVersion="6" background="1" saveData="1">
    <dbPr connection="Provider=Microsoft.Mashup.OleDb.1;Data Source=$Workbook$;Location=&quot;get?widget_id=136500&amp;sv_id=11&amp;population_group=5276&quot;;Extended Properties=&quot;&quot;" command="SELECT * FROM [get?widget_id=136500&amp;sv_id=11&amp;population_group=5276]"/>
  </connection>
  <connection id="12" xr16:uid="{823A574D-CE64-4C20-A244-4672BBF34D7F}" keepAlive="1" name="Query - origin?widget_id=117564&amp;geo_id=729&amp;sv_id=11&amp;population_collection=28&amp;limit=10&amp;fr" description="Connection to the 'origin?widget_id=117564&amp;geo_id=729&amp;sv_id=11&amp;population_collection=28&amp;limit=10&amp;fr' query in the workbook." type="5" refreshedVersion="6" background="1" saveData="1">
    <dbPr connection="Provider=Microsoft.Mashup.OleDb.1;Data Source=$Workbook$;Location=&quot;origin?widget_id=117564&amp;geo_id=729&amp;sv_id=11&amp;population_collection=28&amp;limit=10&amp;fr&quot;;Extended Properties=&quot;&quot;" command="SELECT * FROM [origin?widget_id=117564&amp;geo_id=729&amp;sv_id=11&amp;population_collection=28&amp;limit=10&amp;fr]"/>
  </connection>
  <connection id="13" xr16:uid="{8B08F2E1-18C1-40C6-968E-92B2389C37A5}" keepAlive="1" name="Query - origin?widget_id=120708&amp;sv_id=11&amp;population_group=4924&amp;population_collection=28&amp;" description="Connection to the 'origin?widget_id=120708&amp;sv_id=11&amp;population_group=4924&amp;population_collection=28&amp;' query in the workbook." type="5" refreshedVersion="6" background="1" saveData="1">
    <dbPr connection="Provider=Microsoft.Mashup.OleDb.1;Data Source=$Workbook$;Location=&quot;origin?widget_id=120708&amp;sv_id=11&amp;population_group=4924&amp;population_collection=28&amp;&quot;;Extended Properties=&quot;&quot;" command="SELECT * FROM [origin?widget_id=120708&amp;sv_id=11&amp;population_group=4924&amp;population_collection=28&amp;]"/>
  </connection>
  <connection id="14" xr16:uid="{4ED4FF2F-C37E-464B-80BC-2DF0B5DAEC7C}" keepAlive="1" name="Query - origin?widget_id=122515&amp;geo_id=640&amp;sv_id=11&amp;population_group=4996&amp;population_col" description="Connection to the 'origin?widget_id=122515&amp;geo_id=640&amp;sv_id=11&amp;population_group=4996&amp;population_col' query in the workbook." type="5" refreshedVersion="6" background="1" saveData="1">
    <dbPr connection="Provider=Microsoft.Mashup.OleDb.1;Data Source=$Workbook$;Location=&quot;origin?widget_id=122515&amp;geo_id=640&amp;sv_id=11&amp;population_group=4996&amp;population_col&quot;;Extended Properties=&quot;&quot;" command="SELECT * FROM [origin?widget_id=122515&amp;geo_id=640&amp;sv_id=11&amp;population_group=4996&amp;population_col]"/>
  </connection>
  <connection id="15" xr16:uid="{60588D2B-CD47-4AF1-A5BE-A619DEFB5F35}" keepAlive="1" name="Query - origin?widget_id=122540&amp;geo_id=656&amp;sv_id=11&amp;population_collection=28&amp;limit=200&amp;f" description="Connection to the 'origin?widget_id=122540&amp;geo_id=656&amp;sv_id=11&amp;population_collection=28&amp;limit=200&amp;f' query in the workbook." type="5" refreshedVersion="6" background="1" saveData="1">
    <dbPr connection="Provider=Microsoft.Mashup.OleDb.1;Data Source=$Workbook$;Location=&quot;origin?widget_id=122540&amp;geo_id=656&amp;sv_id=11&amp;population_collection=28&amp;limit=200&amp;f&quot;;Extended Properties=&quot;&quot;" command="SELECT * FROM [origin?widget_id=122540&amp;geo_id=656&amp;sv_id=11&amp;population_collection=28&amp;limit=200&amp;f]"/>
  </connection>
  <connection id="16" xr16:uid="{FD2A8335-CB81-4E8C-B09F-F818143B4474}" keepAlive="1" name="Query - origin?widget_id=125040&amp;geo_id=616&amp;sv_id=11&amp;population_collection=28&amp;limit=200&amp;f" description="Connection to the 'origin?widget_id=125040&amp;geo_id=616&amp;sv_id=11&amp;population_collection=28&amp;limit=200&amp;f' query in the workbook." type="5" refreshedVersion="6" background="1" saveData="1">
    <dbPr connection="Provider=Microsoft.Mashup.OleDb.1;Data Source=$Workbook$;Location=&quot;origin?widget_id=125040&amp;geo_id=616&amp;sv_id=11&amp;population_collection=28&amp;limit=200&amp;f&quot;;Extended Properties=&quot;&quot;" command="SELECT * FROM [origin?widget_id=125040&amp;geo_id=616&amp;sv_id=11&amp;population_collection=28&amp;limit=200&amp;f]"/>
  </connection>
  <connection id="17" xr16:uid="{0FA7D7F0-3A7A-42F1-BDC4-64E3E4485AE8}" keepAlive="1" name="Query - origin?widget_id=125040&amp;geo_id=690&amp;sv_id=11&amp;population_collection=28&amp;limit=200&amp;f" description="Connection to the 'origin?widget_id=125040&amp;geo_id=690&amp;sv_id=11&amp;population_collection=28&amp;limit=200&amp;f' query in the workbook." type="5" refreshedVersion="6" background="1" saveData="1">
    <dbPr connection="Provider=Microsoft.Mashup.OleDb.1;Data Source=$Workbook$;Location=&quot;origin?widget_id=125040&amp;geo_id=690&amp;sv_id=11&amp;population_collection=28&amp;limit=200&amp;f&quot;;Extended Properties=&quot;&quot;" command="SELECT * FROM [origin?widget_id=125040&amp;geo_id=690&amp;sv_id=11&amp;population_collection=28&amp;limit=200&amp;f]"/>
  </connection>
  <connection id="18" xr16:uid="{6C51AFBB-6858-4304-8CF6-CE08F05658DD}" keepAlive="1" name="Query - simplified?widget_id=117571&amp;geo_id=729&amp;sv_id=11&amp;population_group=4799&amp;fromDate=2" description="Connection to the 'simplified?widget_id=117571&amp;geo_id=729&amp;sv_id=11&amp;population_group=4799&amp;fromDate=2' query in the workbook." type="5" refreshedVersion="6" background="1" saveData="1">
    <dbPr connection="Provider=Microsoft.Mashup.OleDb.1;Data Source=$Workbook$;Location=&quot;simplified?widget_id=117571&amp;geo_id=729&amp;sv_id=11&amp;population_group=4799&amp;fromDate=2&quot;;Extended Properties=&quot;&quot;" command="SELECT * FROM [simplified?widget_id=117571&amp;geo_id=729&amp;sv_id=11&amp;population_group=4799&amp;fromDate=2]"/>
  </connection>
  <connection id="19" xr16:uid="{98E01225-20B5-481D-B552-74E123543047}" keepAlive="1" name="Query - simplified?widget_id=120719&amp;sv_id=11&amp;population_group=4799&amp;fromDate=2019-01-01" description="Connection to the 'simplified?widget_id=120719&amp;sv_id=11&amp;population_group=4799&amp;fromDate=2019-01-01' query in the workbook." type="5" refreshedVersion="6" background="1" saveData="1">
    <dbPr connection="Provider=Microsoft.Mashup.OleDb.1;Data Source=$Workbook$;Location=&quot;simplified?widget_id=120719&amp;sv_id=11&amp;population_group=4799&amp;fromDate=2019-01-01&quot;;Extended Properties=&quot;&quot;" command="SELECT * FROM [simplified?widget_id=120719&amp;sv_id=11&amp;population_group=4799&amp;fromDate=2019-01-01]"/>
  </connection>
  <connection id="20" xr16:uid="{C7E7D6F0-A7F1-45AA-B9A9-A154A05DC244}" keepAlive="1" name="Query - simplified?widget_id=122523&amp;geo_id=640&amp;sv_id=11&amp;population_group=4799&amp;fromDate=2" description="Connection to the 'simplified?widget_id=122523&amp;geo_id=640&amp;sv_id=11&amp;population_group=4799&amp;fromDate=2' query in the workbook." type="5" refreshedVersion="6" background="1" saveData="1">
    <dbPr connection="Provider=Microsoft.Mashup.OleDb.1;Data Source=$Workbook$;Location=&quot;simplified?widget_id=122523&amp;geo_id=640&amp;sv_id=11&amp;population_group=4799&amp;fromDate=2&quot;;Extended Properties=&quot;&quot;" command="SELECT * FROM [simplified?widget_id=122523&amp;geo_id=640&amp;sv_id=11&amp;population_group=4799&amp;fromDate=2]"/>
  </connection>
  <connection id="21" xr16:uid="{7789E464-6B74-4DA3-95EC-75221C37F730}" keepAlive="1" name="Query - simplified?widget_id=122547&amp;geo_id=656&amp;sv_id=11&amp;population_group=4799&amp;fromDate=2" description="Connection to the 'simplified?widget_id=122547&amp;geo_id=656&amp;sv_id=11&amp;population_group=4799&amp;fromDate=2' query in the workbook." type="5" refreshedVersion="6" background="1" saveData="1">
    <dbPr connection="Provider=Microsoft.Mashup.OleDb.1;Data Source=$Workbook$;Location=&quot;simplified?widget_id=122547&amp;geo_id=656&amp;sv_id=11&amp;population_group=4799&amp;fromDate=2&quot;;Extended Properties=&quot;&quot;" command="SELECT * FROM [simplified?widget_id=122547&amp;geo_id=656&amp;sv_id=11&amp;population_group=4799&amp;fromDate=2]"/>
  </connection>
  <connection id="22" xr16:uid="{26EF7CE9-DD72-4BE4-AF9D-0075B6AB2AA2}" keepAlive="1" name="Query - sublocation?&amp;geo_id=640&amp;year=latest&amp;sv_id=11&amp;population_group=4797,4798" description="Connection to the 'sublocation?&amp;geo_id=640&amp;year=latest&amp;sv_id=11&amp;population_group=4797,4798' query in the workbook." type="5" refreshedVersion="6" background="1" saveData="1">
    <dbPr connection="Provider=Microsoft.Mashup.OleDb.1;Data Source=$Workbook$;Location=&quot;sublocation?&amp;geo_id=640&amp;year=latest&amp;sv_id=11&amp;population_group=4797,4798&quot;;Extended Properties=&quot;&quot;" command="SELECT * FROM [sublocation?&amp;geo_id=640&amp;year=latest&amp;sv_id=11&amp;population_group=4797,4798]"/>
  </connection>
  <connection id="23" xr16:uid="{4A2059E2-1FA5-4FA3-9C51-B601CA6F5190}" keepAlive="1" name="Query - timeseries?widget_id=120709&amp;sv_id=11&amp;population_group=4797%2C4798&amp;frequency=mont" description="Connection to the 'timeseries?widget_id=120709&amp;sv_id=11&amp;population_group=4797%2C4798&amp;frequency=mont' query in the workbook." type="5" refreshedVersion="6" background="1" saveData="1">
    <dbPr connection="Provider=Microsoft.Mashup.OleDb.1;Data Source=$Workbook$;Location=&quot;timeseries?widget_id=120709&amp;sv_id=11&amp;population_group=4797%2C4798&amp;frequency=mont&quot;;Extended Properties=&quot;&quot;" command="SELECT * FROM [timeseries?widget_id=120709&amp;sv_id=11&amp;population_group=4797%2C4798&amp;frequency=mont]"/>
  </connection>
  <connection id="24" xr16:uid="{9A87EB70-473B-4199-9561-65554620DD98}" keepAlive="1" name="Query - timeseries?widget_id=120712&amp;sv_id=11&amp;population_group=4797&amp;frequency=month&amp;fromD" description="Connection to the 'timeseries?widget_id=120712&amp;sv_id=11&amp;population_group=4797&amp;frequency=month&amp;fromD' query in the workbook." type="5" refreshedVersion="6" background="1" saveData="1">
    <dbPr connection="Provider=Microsoft.Mashup.OleDb.1;Data Source=$Workbook$;Location=&quot;timeseries?widget_id=120712&amp;sv_id=11&amp;population_group=4797&amp;frequency=month&amp;fromD&quot;;Extended Properties=&quot;&quot;" command="SELECT * FROM [timeseries?widget_id=120712&amp;sv_id=11&amp;population_group=4797&amp;frequency=month&amp;fromD]"/>
  </connection>
  <connection id="25" xr16:uid="{50FC45CD-F891-45D3-B529-CBD058130168}" keepAlive="1" name="Query - timeseries?widget_id=120713&amp;sv_id=11&amp;population_group=4798&amp;frequency=month&amp;fromD" description="Connection to the 'timeseries?widget_id=120713&amp;sv_id=11&amp;population_group=4798&amp;frequency=month&amp;fromD' query in the workbook." type="5" refreshedVersion="6" background="1" saveData="1">
    <dbPr connection="Provider=Microsoft.Mashup.OleDb.1;Data Source=$Workbook$;Location=&quot;timeseries?widget_id=120713&amp;sv_id=11&amp;population_group=4798&amp;frequency=month&amp;fromD&quot;;Extended Properties=&quot;&quot;" command="SELECT * FROM [timeseries?widget_id=120713&amp;sv_id=11&amp;population_group=4798&amp;frequency=month&amp;fromD]"/>
  </connection>
  <connection id="26" xr16:uid="{3639D4E1-A83E-4AC0-867A-3D3B5AA82574}" keepAlive="1" name="Query - timeseries?widget_id=122786&amp;geo_id=729&amp;sv_id=11&amp;population_group=4797%2C4798&amp;fre" description="Connection to the 'timeseries?widget_id=122786&amp;geo_id=729&amp;sv_id=11&amp;population_group=4797%2C4798&amp;fre' query in the workbook." type="5" refreshedVersion="6" background="1" saveData="1">
    <dbPr connection="Provider=Microsoft.Mashup.OleDb.1;Data Source=$Workbook$;Location=&quot;timeseries?widget_id=122786&amp;geo_id=729&amp;sv_id=11&amp;population_group=4797%2C4798&amp;fre&quot;;Extended Properties=&quot;&quot;" command="SELECT * FROM [timeseries?widget_id=122786&amp;geo_id=729&amp;sv_id=11&amp;population_group=4797%2C4798&amp;fre]"/>
  </connection>
  <connection id="27" xr16:uid="{4EC7DF9D-509B-408C-9256-CF90C1FB522D}" keepAlive="1" name="Query - timeseries?widget_id=122801&amp;geo_id=729&amp;sv_id=11&amp;population_group=4797&amp;frequency=" description="Connection to the 'timeseries?widget_id=122801&amp;geo_id=729&amp;sv_id=11&amp;population_group=4797&amp;frequency=' query in the workbook." type="5" refreshedVersion="6" background="1" saveData="1">
    <dbPr connection="Provider=Microsoft.Mashup.OleDb.1;Data Source=$Workbook$;Location=&quot;timeseries?widget_id=122801&amp;geo_id=729&amp;sv_id=11&amp;population_group=4797&amp;frequency=&quot;;Extended Properties=&quot;&quot;" command="SELECT * FROM [timeseries?widget_id=122801&amp;geo_id=729&amp;sv_id=11&amp;population_group=4797&amp;frequency=]"/>
  </connection>
  <connection id="28" xr16:uid="{3F407245-2365-486F-B499-8DC49AD42BB8}" keepAlive="1" name="Query - timeseries?widget_id=122802&amp;geo_id=729&amp;sv_id=11&amp;population_group=4798&amp;frequency=" description="Connection to the 'timeseries?widget_id=122802&amp;geo_id=729&amp;sv_id=11&amp;population_group=4798&amp;frequency=' query in the workbook." type="5" refreshedVersion="6" background="1" saveData="1">
    <dbPr connection="Provider=Microsoft.Mashup.OleDb.1;Data Source=$Workbook$;Location=&quot;timeseries?widget_id=122802&amp;geo_id=729&amp;sv_id=11&amp;population_group=4798&amp;frequency=&quot;;Extended Properties=&quot;&quot;" command="SELECT * FROM [timeseries?widget_id=122802&amp;geo_id=729&amp;sv_id=11&amp;population_group=4798&amp;frequency=]"/>
  </connection>
  <connection id="29" xr16:uid="{D4D3D219-E7E2-494B-83E2-8C094FDFB9F7}" keepAlive="1" name="Query - timeseries?widget_id=126376&amp;geo_id=656&amp;sv_id=11&amp;population_group=4797&amp;frequency=" description="Connection to the 'timeseries?widget_id=126376&amp;geo_id=656&amp;sv_id=11&amp;population_group=4797&amp;frequency=' query in the workbook." type="5" refreshedVersion="6" background="1" saveData="1">
    <dbPr connection="Provider=Microsoft.Mashup.OleDb.1;Data Source=$Workbook$;Location=&quot;timeseries?widget_id=126376&amp;geo_id=656&amp;sv_id=11&amp;population_group=4797&amp;frequency=&quot;;Extended Properties=&quot;&quot;" command="SELECT * FROM [timeseries?widget_id=126376&amp;geo_id=656&amp;sv_id=11&amp;population_group=4797&amp;frequency=]"/>
  </connection>
  <connection id="30" xr16:uid="{CF8D47B7-1C60-4931-9403-451170E92E1A}" keepAlive="1" name="Query - timeseries?widget_id=126502&amp;geo_id=640&amp;sv_id=11&amp;population_group=4797%2C4798&amp;fre" description="Connection to the 'timeseries?widget_id=126502&amp;geo_id=640&amp;sv_id=11&amp;population_group=4797%2C4798&amp;fre' query in the workbook." type="5" refreshedVersion="6" background="1" saveData="1">
    <dbPr connection="Provider=Microsoft.Mashup.OleDb.1;Data Source=$Workbook$;Location=&quot;timeseries?widget_id=126502&amp;geo_id=640&amp;sv_id=11&amp;population_group=4797%2C4798&amp;fre&quot;;Extended Properties=&quot;&quot;" command="SELECT * FROM [timeseries?widget_id=126502&amp;geo_id=640&amp;sv_id=11&amp;population_group=4797%2C4798&amp;fre]"/>
  </connection>
  <connection id="31" xr16:uid="{FDE1D380-9CCC-4590-9B35-2E7DDED43675}" keepAlive="1" name="Query - timeseries?widget_id=126513&amp;geo_id=640&amp;sv_id=11&amp;population_group=4797&amp;frequency=" description="Connection to the 'timeseries?widget_id=126513&amp;geo_id=640&amp;sv_id=11&amp;population_group=4797&amp;frequency=' query in the workbook." type="5" refreshedVersion="6" background="1" saveData="1">
    <dbPr connection="Provider=Microsoft.Mashup.OleDb.1;Data Source=$Workbook$;Location=&quot;timeseries?widget_id=126513&amp;geo_id=640&amp;sv_id=11&amp;population_group=4797&amp;frequency=&quot;;Extended Properties=&quot;&quot;" command="SELECT * FROM [timeseries?widget_id=126513&amp;geo_id=640&amp;sv_id=11&amp;population_group=4797&amp;frequency=]"/>
  </connection>
  <connection id="32" xr16:uid="{35C2F516-0708-4DFD-BCEC-78FB8A02DDAA}" keepAlive="1" name="Query - timeseries?widget_id=126514&amp;geo_id=640&amp;sv_id=11&amp;population_group=4798&amp;frequency=" description="Connection to the 'timeseries?widget_id=126514&amp;geo_id=640&amp;sv_id=11&amp;population_group=4798&amp;frequency=' query in the workbook." type="5" refreshedVersion="6" background="1" saveData="1">
    <dbPr connection="Provider=Microsoft.Mashup.OleDb.1;Data Source=$Workbook$;Location=&quot;timeseries?widget_id=126514&amp;geo_id=640&amp;sv_id=11&amp;population_group=4798&amp;frequency=&quot;;Extended Properties=&quot;&quot;" command="SELECT * FROM [timeseries?widget_id=126514&amp;geo_id=640&amp;sv_id=11&amp;population_group=4798&amp;frequency=]"/>
  </connection>
  <connection id="33" xr16:uid="{C623CDB4-0D05-48AA-BD6A-19702CE4B1B2}" keepAlive="1" name="Query - timeseries?widget_id=136492&amp;sv_id=11&amp;geo_id=616&amp;population_group=4797&amp;frequency=" description="Connection to the 'timeseries?widget_id=136492&amp;sv_id=11&amp;geo_id=616&amp;population_group=4797&amp;frequency=' query in the workbook." type="5" refreshedVersion="6" background="1" saveData="1">
    <dbPr connection="Provider=Microsoft.Mashup.OleDb.1;Data Source=$Workbook$;Location=&quot;timeseries?widget_id=136492&amp;sv_id=11&amp;geo_id=616&amp;population_group=4797&amp;frequency=&quot;;Extended Properties=&quot;&quot;" command="SELECT * FROM [timeseries?widget_id=136492&amp;sv_id=11&amp;geo_id=616&amp;population_group=4797&amp;frequency=]"/>
  </connection>
  <connection id="34" xr16:uid="{23B02ABB-D411-41BF-AA15-47315722FD9D}" keepAlive="1" name="Query - timeseries?widget_id=136492&amp;sv_id=11&amp;geo_id=690&amp;population_group=4797&amp;frequency=" description="Connection to the 'timeseries?widget_id=136492&amp;sv_id=11&amp;geo_id=690&amp;population_group=4797&amp;frequency=' query in the workbook." type="5" refreshedVersion="6" background="1" saveData="1">
    <dbPr connection="Provider=Microsoft.Mashup.OleDb.1;Data Source=$Workbook$;Location=&quot;timeseries?widget_id=136492&amp;sv_id=11&amp;geo_id=690&amp;population_group=4797&amp;frequency=&quot;;Extended Properties=&quot;&quot;" command="SELECT * FROM [timeseries?widget_id=136492&amp;sv_id=11&amp;geo_id=690&amp;population_group=4797&amp;frequency=]"/>
  </connection>
</connections>
</file>

<file path=xl/sharedStrings.xml><?xml version="1.0" encoding="utf-8"?>
<sst xmlns="http://schemas.openxmlformats.org/spreadsheetml/2006/main" count="957" uniqueCount="179">
  <si>
    <t>Iraq</t>
  </si>
  <si>
    <t>Greece</t>
  </si>
  <si>
    <t>Italy</t>
  </si>
  <si>
    <t>Spain</t>
  </si>
  <si>
    <t>Others</t>
  </si>
  <si>
    <t>TURKEY</t>
  </si>
  <si>
    <t>EUROPE - SUMMARY INFORMATION</t>
  </si>
  <si>
    <t>Refugees</t>
  </si>
  <si>
    <t>Population statistics</t>
  </si>
  <si>
    <t>Pending asylum seekers</t>
  </si>
  <si>
    <t>IDPs</t>
  </si>
  <si>
    <t>Stateless</t>
  </si>
  <si>
    <t>End 2018</t>
  </si>
  <si>
    <t>Total</t>
  </si>
  <si>
    <t>Returned refugees</t>
  </si>
  <si>
    <t>Returned IDPs</t>
  </si>
  <si>
    <t>Column1.month</t>
  </si>
  <si>
    <t>Column1.year</t>
  </si>
  <si>
    <t>Column1.male</t>
  </si>
  <si>
    <t>Column1.female</t>
  </si>
  <si>
    <t>Column1.children</t>
  </si>
  <si>
    <t>Column1.uac</t>
  </si>
  <si>
    <t>4</t>
  </si>
  <si>
    <t>2019</t>
  </si>
  <si>
    <t>Men</t>
  </si>
  <si>
    <t>Women</t>
  </si>
  <si>
    <t>Children</t>
  </si>
  <si>
    <t>12</t>
  </si>
  <si>
    <t>Overall</t>
  </si>
  <si>
    <t>5</t>
  </si>
  <si>
    <t>DEMOGRAPHICS</t>
  </si>
  <si>
    <t>Demography of arrivals</t>
  </si>
  <si>
    <t>Dead and missing</t>
  </si>
  <si>
    <t>Arrivals by year</t>
  </si>
  <si>
    <t>Sea arrivals</t>
  </si>
  <si>
    <t>Year</t>
  </si>
  <si>
    <t>Column1.geomaster_name</t>
  </si>
  <si>
    <t>Column1.individuals</t>
  </si>
  <si>
    <t>Evros</t>
  </si>
  <si>
    <t>6</t>
  </si>
  <si>
    <t>Lesvos</t>
  </si>
  <si>
    <t>Samos</t>
  </si>
  <si>
    <t>Kos</t>
  </si>
  <si>
    <t>Chios</t>
  </si>
  <si>
    <t>Leros</t>
  </si>
  <si>
    <t>Symi</t>
  </si>
  <si>
    <t>Rhodes</t>
  </si>
  <si>
    <t>Kastellorizo</t>
  </si>
  <si>
    <t>Kalymnos</t>
  </si>
  <si>
    <t>Mainland Andalucia</t>
  </si>
  <si>
    <t>Melilla</t>
  </si>
  <si>
    <t>Ceuta</t>
  </si>
  <si>
    <t>Canary Islands</t>
  </si>
  <si>
    <t>Mainland Eastern Mediterranean</t>
  </si>
  <si>
    <t>Column1.pop_origin_name</t>
  </si>
  <si>
    <t>Morocco</t>
  </si>
  <si>
    <t>Guinea</t>
  </si>
  <si>
    <t>Mali</t>
  </si>
  <si>
    <t>Côte d'Ivoire</t>
  </si>
  <si>
    <t>Senegal</t>
  </si>
  <si>
    <t>Algeria</t>
  </si>
  <si>
    <t>Syrian Arab Rep.</t>
  </si>
  <si>
    <t>Tunisia</t>
  </si>
  <si>
    <t>State of Palestine</t>
  </si>
  <si>
    <t>Pakistan</t>
  </si>
  <si>
    <t>Bangladesh</t>
  </si>
  <si>
    <t>Egypt</t>
  </si>
  <si>
    <t>Sudan</t>
  </si>
  <si>
    <t>Ghana</t>
  </si>
  <si>
    <t>Nigeria</t>
  </si>
  <si>
    <t>Somalia</t>
  </si>
  <si>
    <t>Cameroon</t>
  </si>
  <si>
    <t>Eritrea</t>
  </si>
  <si>
    <t>Gambia</t>
  </si>
  <si>
    <t>Libya</t>
  </si>
  <si>
    <t>2</t>
  </si>
  <si>
    <t>Ethiopia</t>
  </si>
  <si>
    <t>Sierra Leone</t>
  </si>
  <si>
    <t>Afghanistan</t>
  </si>
  <si>
    <t>Dem. Rep. of the Congo</t>
  </si>
  <si>
    <t>Iran (Islamic Rep. of)</t>
  </si>
  <si>
    <t>Kuwait</t>
  </si>
  <si>
    <t>Comoros</t>
  </si>
  <si>
    <t>Mauritania</t>
  </si>
  <si>
    <t>Burkina Faso</t>
  </si>
  <si>
    <t>Yemen</t>
  </si>
  <si>
    <t>Guinea-Bissau</t>
  </si>
  <si>
    <t>Lebanon</t>
  </si>
  <si>
    <t>Togo</t>
  </si>
  <si>
    <t>1</t>
  </si>
  <si>
    <t>Chad</t>
  </si>
  <si>
    <t>Central African Rep.</t>
  </si>
  <si>
    <t>Congo</t>
  </si>
  <si>
    <t>Liberia</t>
  </si>
  <si>
    <t>Palestine</t>
  </si>
  <si>
    <t>Column1</t>
  </si>
  <si>
    <t>Column2</t>
  </si>
  <si>
    <t>Most common nationality of arrivals</t>
  </si>
  <si>
    <t>Location of arrivals</t>
  </si>
  <si>
    <t>Sea</t>
  </si>
  <si>
    <t>Land</t>
  </si>
  <si>
    <t>Arrivals</t>
  </si>
  <si>
    <t>Overall total arrivals</t>
  </si>
  <si>
    <t>Total arrivals in 2019</t>
  </si>
  <si>
    <t>Sea arrivals in 2019</t>
  </si>
  <si>
    <t>Land arrivals in 2019</t>
  </si>
  <si>
    <t>7</t>
  </si>
  <si>
    <t>Name</t>
  </si>
  <si>
    <t>Value.month</t>
  </si>
  <si>
    <t>Value.year</t>
  </si>
  <si>
    <t>Value.individuals</t>
  </si>
  <si>
    <t>timeseries</t>
  </si>
  <si>
    <t>Overall sea arrivals monthly</t>
  </si>
  <si>
    <t>Overall land arrivals monthly</t>
  </si>
  <si>
    <t>Overall SEA and LAND monthly</t>
  </si>
  <si>
    <t>Monthly arrivals by land and sea</t>
  </si>
  <si>
    <t>Malta</t>
  </si>
  <si>
    <t>Cyprus</t>
  </si>
  <si>
    <t>Other Islands</t>
  </si>
  <si>
    <t>GREECE land AND sea</t>
  </si>
  <si>
    <t>Greece land arrivals</t>
  </si>
  <si>
    <t>Greece sea arrivals</t>
  </si>
  <si>
    <t>Italy sea arrivals</t>
  </si>
  <si>
    <t>SPAIN land AND sea</t>
  </si>
  <si>
    <t>Spain sea arrivals</t>
  </si>
  <si>
    <t>Spain land arrivals</t>
  </si>
  <si>
    <t>Jan</t>
  </si>
  <si>
    <t>Feb</t>
  </si>
  <si>
    <t>Mar</t>
  </si>
  <si>
    <t>Apr</t>
  </si>
  <si>
    <t>May</t>
  </si>
  <si>
    <t>Jun</t>
  </si>
  <si>
    <t>Jul</t>
  </si>
  <si>
    <t>Aug</t>
  </si>
  <si>
    <t>Sep</t>
  </si>
  <si>
    <t>Oct</t>
  </si>
  <si>
    <t>Nov</t>
  </si>
  <si>
    <t>Dec</t>
  </si>
  <si>
    <t>Source: popstats.unhcr.org</t>
  </si>
  <si>
    <t>Column1.date</t>
  </si>
  <si>
    <t>As of:</t>
  </si>
  <si>
    <t>Dead and missing interactive dashboard</t>
  </si>
  <si>
    <t>Death rate</t>
  </si>
  <si>
    <t>Comparison</t>
  </si>
  <si>
    <t>Current year</t>
  </si>
  <si>
    <t>Current month</t>
  </si>
  <si>
    <t>Balearic Islands</t>
  </si>
  <si>
    <t>9</t>
  </si>
  <si>
    <t>South Sudan</t>
  </si>
  <si>
    <t>Niger</t>
  </si>
  <si>
    <t>Benin</t>
  </si>
  <si>
    <t>10</t>
  </si>
  <si>
    <t>Venezuela (Bolivarian Republic of)</t>
  </si>
  <si>
    <t>Cyprus SEA arroivals - BEWARE that not all months are currently represented!!!</t>
  </si>
  <si>
    <t>Malta SEA arrivals</t>
  </si>
  <si>
    <t>Query examples</t>
  </si>
  <si>
    <t>https://data2.unhcr.org/api/population/get/timeseries?widget_id=136492&amp;sv_id=11&amp;geo_id=690&amp;population_group=4797&amp;frequency=month&amp;fromDate=2015-01-01</t>
  </si>
  <si>
    <t>2019-07-31</t>
  </si>
  <si>
    <t>2019-06-30</t>
  </si>
  <si>
    <t>Arrivals &amp; dead and missing</t>
  </si>
  <si>
    <t>Comparison (This year compared to the same period last year)</t>
  </si>
  <si>
    <t>By SEA:</t>
  </si>
  <si>
    <t>Overall:</t>
  </si>
  <si>
    <t>By LAND:</t>
  </si>
  <si>
    <t>GREECE</t>
  </si>
  <si>
    <t>SPAIN</t>
  </si>
  <si>
    <t>ITALY</t>
  </si>
  <si>
    <t>UKRAINE</t>
  </si>
  <si>
    <t>CYPRUS</t>
  </si>
  <si>
    <t>MALTA</t>
  </si>
  <si>
    <t>Dead and missing - overall</t>
  </si>
  <si>
    <t>Dead and missing (Eastern Mediterranean route)</t>
  </si>
  <si>
    <t>Dead and missing (Western Mediterranean route)</t>
  </si>
  <si>
    <t>Dead and missing (Central Mediterranean route)</t>
  </si>
  <si>
    <t>Dead and missing - Eastern</t>
  </si>
  <si>
    <t>Dead and missing - Central</t>
  </si>
  <si>
    <t>Dead and missing - Western</t>
  </si>
  <si>
    <t>11</t>
  </si>
  <si>
    <t>2019-11-13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</si>
</sst>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_-;\-* #,##0_-;_-* &quot;-&quot;??_-;_-@_-"/>
    <numFmt numFmtId="165" formatCode="yyyy\-mm\-dd;@"/>
  </numFmts>
  <fonts count="31" x14ac:knownFonts="1">
    <font>
      <sz val="11"/>
      <color theme="1"/>
      <name val="Arial"/>
      <family val="2"/>
      <scheme val="minor"/>
    </font>
    <font>
      <sz val="11"/>
      <color theme="1"/>
      <name val="Arial"/>
      <family val="2"/>
      <scheme val="minor"/>
    </font>
    <font>
      <b/>
      <sz val="11"/>
      <color theme="1"/>
      <name val="Arial"/>
      <family val="2"/>
      <scheme val="minor"/>
    </font>
    <font>
      <b/>
      <sz val="12"/>
      <color theme="1"/>
      <name val="Arial"/>
      <family val="2"/>
      <scheme val="minor"/>
    </font>
    <font>
      <b/>
      <sz val="16"/>
      <color theme="0"/>
      <name val="Arial"/>
      <family val="2"/>
      <scheme val="minor"/>
    </font>
    <font>
      <sz val="12"/>
      <color theme="1"/>
      <name val="Arial"/>
      <family val="2"/>
      <scheme val="minor"/>
    </font>
    <font>
      <b/>
      <sz val="11"/>
      <color theme="0"/>
      <name val="Arial"/>
      <family val="2"/>
      <scheme val="minor"/>
    </font>
    <font>
      <sz val="11"/>
      <color theme="0" tint="-0.499984740745262"/>
      <name val="Arial"/>
      <family val="2"/>
      <scheme val="minor"/>
    </font>
    <font>
      <b/>
      <sz val="14"/>
      <color theme="0"/>
      <name val="Arial"/>
      <family val="2"/>
      <scheme val="minor"/>
    </font>
    <font>
      <sz val="14"/>
      <color theme="1"/>
      <name val="Arial"/>
      <family val="2"/>
      <scheme val="minor"/>
    </font>
    <font>
      <u/>
      <sz val="11"/>
      <color theme="10"/>
      <name val="Arial"/>
      <family val="2"/>
      <scheme val="minor"/>
    </font>
    <font>
      <u/>
      <sz val="11"/>
      <color theme="0" tint="-0.249977111117893"/>
      <name val="Arial"/>
      <family val="2"/>
      <scheme val="minor"/>
    </font>
    <font>
      <sz val="11"/>
      <color theme="8"/>
      <name val="Arial"/>
      <family val="2"/>
      <scheme val="minor"/>
    </font>
    <font>
      <sz val="11"/>
      <color theme="4"/>
      <name val="Arial"/>
      <family val="2"/>
      <scheme val="minor"/>
    </font>
    <font>
      <sz val="10"/>
      <color theme="0" tint="-0.499984740745262"/>
      <name val="Arial"/>
      <family val="2"/>
      <scheme val="minor"/>
    </font>
    <font>
      <sz val="11"/>
      <color theme="0"/>
      <name val="Arial"/>
      <family val="2"/>
      <scheme val="minor"/>
    </font>
    <font>
      <sz val="8"/>
      <name val="Arial"/>
      <family val="2"/>
      <scheme val="minor"/>
    </font>
    <font>
      <sz val="11"/>
      <color theme="4" tint="-0.249977111117893"/>
      <name val="Arial"/>
      <family val="2"/>
      <scheme val="minor"/>
    </font>
    <font>
      <sz val="11"/>
      <color theme="9" tint="-0.249977111117893"/>
      <name val="Arial"/>
      <family val="2"/>
      <scheme val="minor"/>
    </font>
    <font>
      <sz val="11"/>
      <color theme="8" tint="-0.249977111117893"/>
      <name val="Arial"/>
      <family val="2"/>
      <scheme val="minor"/>
    </font>
    <font>
      <b/>
      <sz val="11"/>
      <color theme="0" tint="-0.499984740745262"/>
      <name val="Arial"/>
      <family val="2"/>
      <scheme val="minor"/>
    </font>
    <font>
      <b/>
      <sz val="18"/>
      <color theme="1"/>
      <name val="Arial"/>
      <family val="2"/>
      <scheme val="minor"/>
    </font>
    <font>
      <b/>
      <sz val="18"/>
      <color theme="4" tint="-0.249977111117893"/>
      <name val="Arial"/>
      <family val="2"/>
      <scheme val="minor"/>
    </font>
    <font>
      <b/>
      <sz val="18"/>
      <color theme="8" tint="-0.249977111117893"/>
      <name val="Arial"/>
      <family val="2"/>
      <scheme val="minor"/>
    </font>
    <font>
      <sz val="12"/>
      <color theme="0" tint="-0.499984740745262"/>
      <name val="Arial"/>
      <family val="2"/>
      <scheme val="minor"/>
    </font>
    <font>
      <b/>
      <sz val="18"/>
      <color theme="9"/>
      <name val="Arial"/>
      <family val="2"/>
      <scheme val="minor"/>
    </font>
    <font>
      <b/>
      <u/>
      <sz val="11"/>
      <color theme="1"/>
      <name val="Arial"/>
      <family val="2"/>
    </font>
    <font>
      <b/>
      <sz val="11"/>
      <color theme="1"/>
      <name val="Arial"/>
      <family val="2"/>
    </font>
    <font>
      <sz val="11"/>
      <color rgb="FFFF0000"/>
      <name val="Arial"/>
      <family val="2"/>
      <scheme val="minor"/>
    </font>
    <font>
      <sz val="11"/>
      <color theme="0" tint="-0.14999847407452621"/>
      <name val="Arial"/>
      <family val="2"/>
      <scheme val="minor"/>
    </font>
    <font>
      <b/>
      <sz val="12"/>
      <color theme="0" tint="-0.499984740745262"/>
      <name val="Arial"/>
      <family val="2"/>
      <scheme val="minor"/>
    </font>
  </fonts>
  <fills count="9">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9"/>
        <bgColor indexed="64"/>
      </patternFill>
    </fill>
    <fill>
      <patternFill patternType="solid">
        <fgColor theme="8"/>
        <bgColor indexed="64"/>
      </patternFill>
    </fill>
    <fill>
      <patternFill patternType="solid">
        <fgColor theme="4"/>
        <bgColor indexed="64"/>
      </patternFill>
    </fill>
    <fill>
      <patternFill patternType="solid">
        <fgColor theme="6" tint="-0.249977111117893"/>
        <bgColor indexed="64"/>
      </patternFill>
    </fill>
    <fill>
      <patternFill patternType="solid">
        <fgColor theme="7"/>
        <bgColor indexed="64"/>
      </patternFill>
    </fill>
  </fills>
  <borders count="10">
    <border>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left>
      <right style="thin">
        <color theme="0"/>
      </right>
      <top style="thin">
        <color theme="0"/>
      </top>
      <bottom style="thin">
        <color theme="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74">
    <xf numFmtId="0" fontId="0" fillId="0" borderId="0" xfId="0"/>
    <xf numFmtId="0" fontId="2" fillId="0" borderId="0" xfId="0" applyFont="1"/>
    <xf numFmtId="0" fontId="0" fillId="0" borderId="0" xfId="0" applyAlignment="1">
      <alignment vertical="center"/>
    </xf>
    <xf numFmtId="0" fontId="7" fillId="0" borderId="0" xfId="0" applyFont="1"/>
    <xf numFmtId="0" fontId="2" fillId="2" borderId="7" xfId="0" applyFont="1" applyFill="1" applyBorder="1"/>
    <xf numFmtId="0" fontId="6" fillId="3" borderId="3" xfId="0" applyFont="1" applyFill="1" applyBorder="1" applyAlignment="1">
      <alignment vertical="center"/>
    </xf>
    <xf numFmtId="0" fontId="8" fillId="3" borderId="1" xfId="0" applyFont="1" applyFill="1" applyBorder="1" applyAlignment="1">
      <alignment vertical="center"/>
    </xf>
    <xf numFmtId="0" fontId="5" fillId="2" borderId="4" xfId="0" applyFont="1" applyFill="1" applyBorder="1"/>
    <xf numFmtId="164" fontId="5" fillId="2" borderId="5" xfId="1" applyNumberFormat="1" applyFont="1" applyFill="1" applyBorder="1"/>
    <xf numFmtId="0" fontId="5" fillId="2" borderId="4" xfId="0" applyFont="1" applyFill="1" applyBorder="1" applyAlignment="1">
      <alignment horizontal="left"/>
    </xf>
    <xf numFmtId="164" fontId="5" fillId="2" borderId="5" xfId="1" applyNumberFormat="1" applyFont="1" applyFill="1" applyBorder="1" applyAlignment="1">
      <alignment horizontal="center"/>
    </xf>
    <xf numFmtId="0" fontId="3" fillId="2" borderId="6" xfId="0" applyFont="1" applyFill="1" applyBorder="1"/>
    <xf numFmtId="164" fontId="3" fillId="2" borderId="8" xfId="0" applyNumberFormat="1" applyFont="1" applyFill="1" applyBorder="1"/>
    <xf numFmtId="0" fontId="11" fillId="0" borderId="0" xfId="3" applyFont="1"/>
    <xf numFmtId="0" fontId="12" fillId="0" borderId="0" xfId="0" applyFont="1"/>
    <xf numFmtId="0" fontId="13" fillId="0" borderId="0" xfId="0" applyFont="1"/>
    <xf numFmtId="9" fontId="7" fillId="0" borderId="0" xfId="0" applyNumberFormat="1" applyFont="1"/>
    <xf numFmtId="0" fontId="9" fillId="0" borderId="0" xfId="0" applyFont="1"/>
    <xf numFmtId="3" fontId="9" fillId="0" borderId="0" xfId="0" applyNumberFormat="1" applyFont="1"/>
    <xf numFmtId="0" fontId="14" fillId="0" borderId="0" xfId="0" applyFont="1" applyAlignment="1">
      <alignment horizontal="right"/>
    </xf>
    <xf numFmtId="9" fontId="0" fillId="0" borderId="0" xfId="2" applyFont="1"/>
    <xf numFmtId="3" fontId="0" fillId="0" borderId="0" xfId="0" applyNumberFormat="1"/>
    <xf numFmtId="0" fontId="0" fillId="0" borderId="0" xfId="1" applyNumberFormat="1" applyFont="1"/>
    <xf numFmtId="0" fontId="0" fillId="0" borderId="0" xfId="0" applyNumberFormat="1"/>
    <xf numFmtId="164" fontId="0" fillId="0" borderId="0" xfId="1" applyNumberFormat="1" applyFont="1"/>
    <xf numFmtId="0" fontId="0" fillId="0" borderId="0" xfId="0" applyFont="1"/>
    <xf numFmtId="3" fontId="17" fillId="0" borderId="0" xfId="0" applyNumberFormat="1" applyFont="1"/>
    <xf numFmtId="3" fontId="18" fillId="0" borderId="0" xfId="0" applyNumberFormat="1" applyFont="1"/>
    <xf numFmtId="3" fontId="19" fillId="0" borderId="0" xfId="0" applyNumberFormat="1" applyFont="1"/>
    <xf numFmtId="0" fontId="18" fillId="0" borderId="0" xfId="0" applyFont="1"/>
    <xf numFmtId="164" fontId="18" fillId="0" borderId="0" xfId="1" applyNumberFormat="1" applyFont="1"/>
    <xf numFmtId="0" fontId="20" fillId="2" borderId="7" xfId="0" applyFont="1" applyFill="1" applyBorder="1"/>
    <xf numFmtId="0" fontId="4" fillId="3" borderId="0" xfId="0" applyFont="1" applyFill="1" applyAlignment="1">
      <alignment vertical="center"/>
    </xf>
    <xf numFmtId="164" fontId="0" fillId="0" borderId="0" xfId="2" applyNumberFormat="1" applyFont="1"/>
    <xf numFmtId="14" fontId="0" fillId="0" borderId="0" xfId="0" applyNumberFormat="1"/>
    <xf numFmtId="0" fontId="0" fillId="0" borderId="0" xfId="0" applyAlignment="1">
      <alignment horizontal="left" wrapText="1"/>
    </xf>
    <xf numFmtId="0" fontId="24" fillId="2" borderId="4" xfId="0" applyFont="1" applyFill="1" applyBorder="1" applyAlignment="1">
      <alignment horizontal="left"/>
    </xf>
    <xf numFmtId="164" fontId="25" fillId="0" borderId="0" xfId="1" applyNumberFormat="1" applyFont="1"/>
    <xf numFmtId="0" fontId="10" fillId="0" borderId="0" xfId="3" applyAlignment="1">
      <alignment horizontal="right"/>
    </xf>
    <xf numFmtId="0" fontId="26" fillId="0" borderId="0" xfId="0" applyFont="1" applyAlignment="1">
      <alignment vertical="center"/>
    </xf>
    <xf numFmtId="0" fontId="27" fillId="0" borderId="0" xfId="0" applyFont="1" applyAlignment="1">
      <alignment vertical="center"/>
    </xf>
    <xf numFmtId="0" fontId="10" fillId="0" borderId="0" xfId="3" applyAlignment="1">
      <alignment vertical="center"/>
    </xf>
    <xf numFmtId="1" fontId="15" fillId="0" borderId="0" xfId="0" applyNumberFormat="1" applyFont="1" applyAlignment="1">
      <alignment vertical="center"/>
    </xf>
    <xf numFmtId="0" fontId="28" fillId="0" borderId="0" xfId="0" applyFont="1" applyAlignment="1">
      <alignment horizontal="right" vertical="center" indent="1"/>
    </xf>
    <xf numFmtId="0" fontId="29" fillId="0" borderId="0" xfId="0" applyFont="1"/>
    <xf numFmtId="164" fontId="0" fillId="0" borderId="0" xfId="0" applyNumberFormat="1"/>
    <xf numFmtId="43" fontId="0" fillId="0" borderId="0" xfId="0" applyNumberFormat="1"/>
    <xf numFmtId="9" fontId="0" fillId="0" borderId="0" xfId="2" applyNumberFormat="1" applyFont="1"/>
    <xf numFmtId="0" fontId="10" fillId="0" borderId="0" xfId="3"/>
    <xf numFmtId="164" fontId="21" fillId="0" borderId="0" xfId="1" applyNumberFormat="1" applyFont="1" applyAlignment="1"/>
    <xf numFmtId="164" fontId="22" fillId="0" borderId="0" xfId="1" applyNumberFormat="1" applyFont="1" applyAlignment="1"/>
    <xf numFmtId="164" fontId="23" fillId="0" borderId="0" xfId="1" applyNumberFormat="1" applyFont="1" applyAlignment="1"/>
    <xf numFmtId="0" fontId="7" fillId="0" borderId="0" xfId="0" applyFont="1" applyAlignment="1">
      <alignment horizontal="right" vertical="center"/>
    </xf>
    <xf numFmtId="165" fontId="7" fillId="0" borderId="0" xfId="0" applyNumberFormat="1" applyFont="1" applyAlignment="1">
      <alignment horizontal="right" vertical="center"/>
    </xf>
    <xf numFmtId="0" fontId="8" fillId="3" borderId="2" xfId="0" applyFont="1" applyFill="1" applyBorder="1" applyAlignment="1">
      <alignment vertical="center"/>
    </xf>
    <xf numFmtId="0" fontId="5" fillId="2" borderId="0" xfId="0" applyFont="1" applyFill="1" applyBorder="1"/>
    <xf numFmtId="0" fontId="5" fillId="2" borderId="0" xfId="0" applyFont="1" applyFill="1" applyBorder="1" applyAlignment="1">
      <alignment horizontal="left"/>
    </xf>
    <xf numFmtId="0" fontId="3" fillId="2" borderId="7" xfId="0" applyFont="1" applyFill="1" applyBorder="1"/>
    <xf numFmtId="0" fontId="24" fillId="2" borderId="0" xfId="0" applyFont="1" applyFill="1" applyBorder="1" applyAlignment="1">
      <alignment horizontal="left"/>
    </xf>
    <xf numFmtId="164" fontId="21" fillId="0" borderId="2" xfId="1" applyNumberFormat="1" applyFont="1" applyBorder="1" applyAlignment="1"/>
    <xf numFmtId="164" fontId="22" fillId="0" borderId="2" xfId="1" applyNumberFormat="1" applyFont="1" applyBorder="1" applyAlignment="1"/>
    <xf numFmtId="164" fontId="23" fillId="0" borderId="2" xfId="1" applyNumberFormat="1" applyFont="1" applyBorder="1" applyAlignment="1"/>
    <xf numFmtId="0" fontId="30" fillId="0" borderId="0" xfId="0" applyFont="1" applyAlignment="1">
      <alignment horizontal="right"/>
    </xf>
    <xf numFmtId="0" fontId="30" fillId="0" borderId="0" xfId="0" applyFont="1"/>
    <xf numFmtId="0" fontId="17" fillId="0" borderId="0" xfId="0" applyFont="1"/>
    <xf numFmtId="0" fontId="19" fillId="0" borderId="0" xfId="0" applyFont="1"/>
    <xf numFmtId="0" fontId="4" fillId="5" borderId="0" xfId="0" applyFont="1" applyFill="1" applyAlignment="1">
      <alignment vertical="center"/>
    </xf>
    <xf numFmtId="0" fontId="4" fillId="6" borderId="0" xfId="0" applyFont="1" applyFill="1" applyAlignment="1">
      <alignment vertical="center"/>
    </xf>
    <xf numFmtId="0" fontId="4" fillId="4" borderId="0" xfId="0" applyFont="1" applyFill="1" applyAlignment="1">
      <alignment vertical="center"/>
    </xf>
    <xf numFmtId="0" fontId="4" fillId="7" borderId="0" xfId="0" applyFont="1" applyFill="1" applyAlignment="1">
      <alignment vertical="center"/>
    </xf>
    <xf numFmtId="0" fontId="4" fillId="8" borderId="0" xfId="0" applyFont="1" applyFill="1" applyAlignment="1">
      <alignment vertical="center"/>
    </xf>
    <xf numFmtId="0" fontId="8" fillId="3" borderId="0" xfId="0" applyFont="1" applyFill="1"/>
    <xf numFmtId="0" fontId="7" fillId="0" borderId="0" xfId="0" applyFont="1" applyAlignment="1">
      <alignment horizontal="left" wrapText="1"/>
    </xf>
    <xf numFmtId="0" fontId="0" fillId="0" borderId="9" xfId="0" applyBorder="1"/>
  </cellXfs>
  <cellStyles count="4">
    <cellStyle name="Comma" xfId="1" builtinId="3"/>
    <cellStyle name="Hyperlink" xfId="3" builtinId="8"/>
    <cellStyle name="Normal" xfId="0" builtinId="0"/>
    <cellStyle name="Percent" xfId="2" builtinId="5"/>
  </cellStyles>
  <dxfs count="59">
    <dxf>
      <numFmt numFmtId="0" formatCode="General"/>
    </dxf>
    <dxf>
      <numFmt numFmtId="0" formatCode="General"/>
    </dxf>
    <dxf>
      <numFmt numFmtId="164" formatCode="_-* #,##0_-;\-* #,##0_-;_-* &quot;-&quot;??_-;_-@_-"/>
    </dxf>
    <dxf>
      <numFmt numFmtId="164" formatCode="_-* #,##0_-;\-* #,##0_-;_-* &quot;-&quot;??_-;_-@_-"/>
    </dxf>
    <dxf>
      <numFmt numFmtId="0" formatCode="General"/>
    </dxf>
    <dxf>
      <numFmt numFmtId="164" formatCode="_-* #,##0_-;\-* #,##0_-;_-* &quot;-&quot;??_-;_-@_-"/>
    </dxf>
    <dxf>
      <numFmt numFmtId="0" formatCode="General"/>
    </dxf>
    <dxf>
      <numFmt numFmtId="164" formatCode="_-* #,##0_-;\-* #,##0_-;_-* &quot;-&quot;??_-;_-@_-"/>
    </dxf>
    <dxf>
      <numFmt numFmtId="19" formatCode="dd/mm/yyyy"/>
    </dxf>
    <dxf>
      <numFmt numFmtId="164" formatCode="_-* #,##0_-;\-* #,##0_-;_-* &quot;-&quot;??_-;_-@_-"/>
    </dxf>
    <dxf>
      <numFmt numFmtId="0" formatCode="General"/>
    </dxf>
    <dxf>
      <numFmt numFmtId="164" formatCode="_-* #,##0_-;\-* #,##0_-;_-* &quot;-&quot;??_-;_-@_-"/>
    </dxf>
    <dxf>
      <numFmt numFmtId="19" formatCode="dd/mm/yyyy"/>
    </dxf>
    <dxf>
      <numFmt numFmtId="164" formatCode="_-* #,##0_-;\-* #,##0_-;_-* &quot;-&quot;??_-;_-@_-"/>
    </dxf>
    <dxf>
      <numFmt numFmtId="0" formatCode="General"/>
    </dxf>
    <dxf>
      <font>
        <b val="0"/>
        <i val="0"/>
        <strike val="0"/>
        <condense val="0"/>
        <extend val="0"/>
        <outline val="0"/>
        <shadow val="0"/>
        <u val="none"/>
        <vertAlign val="baseline"/>
        <sz val="11"/>
        <color theme="1"/>
        <name val="Arial"/>
        <family val="2"/>
        <scheme val="minor"/>
      </font>
    </dxf>
    <dxf>
      <numFmt numFmtId="19" formatCode="dd/mm/yyyy"/>
    </dxf>
    <dxf>
      <numFmt numFmtId="164" formatCode="_-* #,##0_-;\-* #,##0_-;_-* &quot;-&quot;??_-;_-@_-"/>
    </dxf>
    <dxf>
      <numFmt numFmtId="0" formatCode="General"/>
    </dxf>
    <dxf>
      <numFmt numFmtId="164" formatCode="_-* #,##0_-;\-* #,##0_-;_-* &quot;-&quot;??_-;_-@_-"/>
    </dxf>
    <dxf>
      <numFmt numFmtId="0" formatCode="General"/>
    </dxf>
    <dxf>
      <numFmt numFmtId="164" formatCode="_-* #,##0_-;\-* #,##0_-;_-* &quot;-&quot;??_-;_-@_-"/>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Arial"/>
        <family val="2"/>
        <scheme val="minor"/>
      </font>
      <numFmt numFmtId="164" formatCode="_-* #,##0_-;\-* #,##0_-;_-* &quot;-&quot;??_-;_-@_-"/>
    </dxf>
    <dxf>
      <numFmt numFmtId="164" formatCode="_-* #,##0_-;\-* #,##0_-;_-* &quot;-&quot;??_-;_-@_-"/>
    </dxf>
    <dxf>
      <numFmt numFmtId="0" formatCode="General"/>
    </dxf>
    <dxf>
      <font>
        <b val="0"/>
        <i val="0"/>
        <strike val="0"/>
        <condense val="0"/>
        <extend val="0"/>
        <outline val="0"/>
        <shadow val="0"/>
        <u val="none"/>
        <vertAlign val="baseline"/>
        <sz val="11"/>
        <color theme="1"/>
        <name val="Arial"/>
        <family val="2"/>
        <scheme val="minor"/>
      </font>
      <numFmt numFmtId="164" formatCode="_-* #,##0_-;\-* #,##0_-;_-* &quot;-&quot;??_-;_-@_-"/>
    </dxf>
    <dxf>
      <numFmt numFmtId="164" formatCode="_-* #,##0_-;\-* #,##0_-;_-* &quot;-&quot;??_-;_-@_-"/>
    </dxf>
    <dxf>
      <numFmt numFmtId="0" formatCode="General"/>
    </dxf>
    <dxf>
      <font>
        <b val="0"/>
        <i val="0"/>
        <strike val="0"/>
        <condense val="0"/>
        <extend val="0"/>
        <outline val="0"/>
        <shadow val="0"/>
        <u val="none"/>
        <vertAlign val="baseline"/>
        <sz val="11"/>
        <color theme="1"/>
        <name val="Arial"/>
        <family val="2"/>
        <scheme val="minor"/>
      </font>
      <numFmt numFmtId="164" formatCode="_-* #,##0_-;\-* #,##0_-;_-* &quot;-&quot;??_-;_-@_-"/>
    </dxf>
    <dxf>
      <numFmt numFmtId="164" formatCode="_-* #,##0_-;\-* #,##0_-;_-* &quot;-&quot;??_-;_-@_-"/>
    </dxf>
    <dxf>
      <numFmt numFmtId="0" formatCode="General"/>
    </dxf>
    <dxf>
      <font>
        <b val="0"/>
        <i val="0"/>
        <strike val="0"/>
        <condense val="0"/>
        <extend val="0"/>
        <outline val="0"/>
        <shadow val="0"/>
        <u val="none"/>
        <vertAlign val="baseline"/>
        <sz val="11"/>
        <color theme="1"/>
        <name val="Arial"/>
        <family val="2"/>
        <scheme val="minor"/>
      </font>
      <numFmt numFmtId="164" formatCode="_-* #,##0_-;\-* #,##0_-;_-* &quot;-&quot;??_-;_-@_-"/>
    </dxf>
    <dxf>
      <numFmt numFmtId="164" formatCode="_-* #,##0_-;\-* #,##0_-;_-* &quot;-&quot;??_-;_-@_-"/>
    </dxf>
    <dxf>
      <numFmt numFmtId="0" formatCode="General"/>
    </dxf>
    <dxf>
      <numFmt numFmtId="164" formatCode="_-* #,##0_-;\-* #,##0_-;_-* &quot;-&quot;??_-;_-@_-"/>
    </dxf>
    <dxf>
      <numFmt numFmtId="164" formatCode="_-* #,##0_-;\-* #,##0_-;_-* &quot;-&quot;??_-;_-@_-"/>
    </dxf>
    <dxf>
      <numFmt numFmtId="0" formatCode="General"/>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numFmt numFmtId="0" formatCode="General"/>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val="0"/>
        <i val="0"/>
        <strike val="0"/>
        <condense val="0"/>
        <extend val="0"/>
        <outline val="0"/>
        <shadow val="0"/>
        <u val="none"/>
        <vertAlign val="baseline"/>
        <sz val="11"/>
        <color theme="1"/>
        <name val="Arial"/>
        <family val="2"/>
        <scheme val="minor"/>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DD173BE5-11F4-42BB-A397-81313A766F77}">
      <tableStyleElement type="wholeTable" dxfId="58"/>
      <tableStyleElement type="headerRow" dxfId="5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066-42A6-B9DF-5689027050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066-42A6-B9DF-56890270506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066-42A6-B9DF-56890270506D}"/>
              </c:ext>
            </c:extLst>
          </c:dPt>
          <c:dLbls>
            <c:dLbl>
              <c:idx val="0"/>
              <c:layout>
                <c:manualLayout>
                  <c:x val="8.6185078764140305E-2"/>
                  <c:y val="-0.3655352480417754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66-42A6-B9DF-56890270506D}"/>
                </c:ext>
              </c:extLst>
            </c:dLbl>
            <c:dLbl>
              <c:idx val="1"/>
              <c:layout>
                <c:manualLayout>
                  <c:x val="0.18250977815425812"/>
                  <c:y val="-9.921671018276762E-2"/>
                </c:manualLayout>
              </c:layout>
              <c:showLegendKey val="0"/>
              <c:showVal val="1"/>
              <c:showCatName val="1"/>
              <c:showSerName val="0"/>
              <c:showPercent val="0"/>
              <c:showBubbleSize val="0"/>
              <c:extLst>
                <c:ext xmlns:c15="http://schemas.microsoft.com/office/drawing/2012/chart" uri="{CE6537A1-D6FC-4f65-9D91-7224C49458BB}">
                  <c15:layout>
                    <c:manualLayout>
                      <c:w val="0.32844139534400973"/>
                      <c:h val="0.21383812010443864"/>
                    </c:manualLayout>
                  </c15:layout>
                </c:ext>
                <c:ext xmlns:c16="http://schemas.microsoft.com/office/drawing/2014/chart" uri="{C3380CC4-5D6E-409C-BE32-E72D297353CC}">
                  <c16:uniqueId val="{00000003-7066-42A6-B9DF-56890270506D}"/>
                </c:ext>
              </c:extLst>
            </c:dLbl>
            <c:dLbl>
              <c:idx val="2"/>
              <c:layout>
                <c:manualLayout>
                  <c:x val="-0.1166031422624641"/>
                  <c:y val="-0.13054830287206268"/>
                </c:manualLayout>
              </c:layout>
              <c:showLegendKey val="0"/>
              <c:showVal val="1"/>
              <c:showCatName val="1"/>
              <c:showSerName val="0"/>
              <c:showPercent val="0"/>
              <c:showBubbleSize val="0"/>
              <c:extLst>
                <c:ext xmlns:c15="http://schemas.microsoft.com/office/drawing/2012/chart" uri="{CE6537A1-D6FC-4f65-9D91-7224C49458BB}">
                  <c15:layout>
                    <c:manualLayout>
                      <c:w val="0.26737653258945637"/>
                      <c:h val="0.21383812010443864"/>
                    </c:manualLayout>
                  </c15:layout>
                </c:ext>
                <c:ext xmlns:c16="http://schemas.microsoft.com/office/drawing/2014/chart" uri="{C3380CC4-5D6E-409C-BE32-E72D297353CC}">
                  <c16:uniqueId val="{00000005-7066-42A6-B9DF-56890270506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Source!$C$4:$E$4</c:f>
              <c:strCache>
                <c:ptCount val="3"/>
                <c:pt idx="0">
                  <c:v>Men</c:v>
                </c:pt>
                <c:pt idx="1">
                  <c:v>Women</c:v>
                </c:pt>
                <c:pt idx="2">
                  <c:v>Children</c:v>
                </c:pt>
              </c:strCache>
            </c:strRef>
          </c:cat>
          <c:val>
            <c:numRef>
              <c:f>Source!$C$19:$E$19</c:f>
              <c:numCache>
                <c:formatCode>0%</c:formatCode>
                <c:ptCount val="3"/>
                <c:pt idx="0">
                  <c:v>0.53045129001639002</c:v>
                </c:pt>
                <c:pt idx="1">
                  <c:v>0.18757442402277999</c:v>
                </c:pt>
                <c:pt idx="2">
                  <c:v>0.28197428596082003</c:v>
                </c:pt>
              </c:numCache>
            </c:numRef>
          </c:val>
          <c:extLst>
            <c:ext xmlns:c16="http://schemas.microsoft.com/office/drawing/2014/chart" uri="{C3380CC4-5D6E-409C-BE32-E72D297353CC}">
              <c16:uniqueId val="{00000006-7066-42A6-B9DF-56890270506D}"/>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dLbl>
              <c:idx val="0"/>
              <c:layout>
                <c:manualLayout>
                  <c:x val="-9.6140973551892148E-2"/>
                  <c:y val="-1.3877787807814457E-17"/>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F422B197-63D3-49C0-B055-B6D0E9DD0542}" type="CELLRANGE">
                      <a:rPr lang="en-US" b="1">
                        <a:solidFill>
                          <a:schemeClr val="bg1"/>
                        </a:solidFill>
                      </a:rPr>
                      <a:pPr>
                        <a:defRPr sz="1100" b="1">
                          <a:solidFill>
                            <a:schemeClr val="bg1"/>
                          </a:solidFill>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4210526315789474"/>
                      <c:h val="0.14329113924050629"/>
                    </c:manualLayout>
                  </c15:layout>
                  <c15:dlblFieldTable/>
                  <c15:showDataLabelsRange val="1"/>
                </c:ext>
                <c:ext xmlns:c16="http://schemas.microsoft.com/office/drawing/2014/chart" uri="{C3380CC4-5D6E-409C-BE32-E72D297353CC}">
                  <c16:uniqueId val="{00000000-00DE-4992-B229-7B646FFF94CC}"/>
                </c:ext>
              </c:extLst>
            </c:dLbl>
            <c:dLbl>
              <c:idx val="1"/>
              <c:tx>
                <c:rich>
                  <a:bodyPr/>
                  <a:lstStyle/>
                  <a:p>
                    <a:fld id="{C1F71623-B68E-48B9-B560-18E3F127D95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0DE-4992-B229-7B646FFF94CC}"/>
                </c:ext>
              </c:extLst>
            </c:dLbl>
            <c:dLbl>
              <c:idx val="2"/>
              <c:tx>
                <c:rich>
                  <a:bodyPr/>
                  <a:lstStyle/>
                  <a:p>
                    <a:fld id="{0DAE3B61-4A2A-4D22-A9C0-5B538688333E}"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0DE-4992-B229-7B646FFF94CC}"/>
                </c:ext>
              </c:extLst>
            </c:dLbl>
            <c:dLbl>
              <c:idx val="3"/>
              <c:tx>
                <c:rich>
                  <a:bodyPr/>
                  <a:lstStyle/>
                  <a:p>
                    <a:fld id="{B0B95F31-F802-45C1-8BB0-C42531DA4D5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0DE-4992-B229-7B646FFF94CC}"/>
                </c:ext>
              </c:extLst>
            </c:dLbl>
            <c:dLbl>
              <c:idx val="4"/>
              <c:tx>
                <c:rich>
                  <a:bodyPr/>
                  <a:lstStyle/>
                  <a:p>
                    <a:fld id="{2517F866-5FDB-437C-B844-D1C5EB911004}"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0DE-4992-B229-7B646FFF94CC}"/>
                </c:ext>
              </c:extLst>
            </c:dLbl>
            <c:dLbl>
              <c:idx val="5"/>
              <c:tx>
                <c:rich>
                  <a:bodyPr/>
                  <a:lstStyle/>
                  <a:p>
                    <a:fld id="{1DDE88FE-6BA2-4C4B-B864-BAD50B00A73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0DE-4992-B229-7B646FFF94CC}"/>
                </c:ext>
              </c:extLst>
            </c:dLbl>
            <c:dLbl>
              <c:idx val="6"/>
              <c:tx>
                <c:rich>
                  <a:bodyPr/>
                  <a:lstStyle/>
                  <a:p>
                    <a:fld id="{A7FD72BE-00C6-4D5D-9578-FEBE313B32C2}"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0DE-4992-B229-7B646FFF94CC}"/>
                </c:ext>
              </c:extLst>
            </c:dLbl>
            <c:dLbl>
              <c:idx val="7"/>
              <c:tx>
                <c:rich>
                  <a:bodyPr/>
                  <a:lstStyle/>
                  <a:p>
                    <a:fld id="{C8A96068-4A0C-400F-9A0E-4B3E209A9A74}"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0DE-4992-B229-7B646FFF94CC}"/>
                </c:ext>
              </c:extLst>
            </c:dLbl>
            <c:dLbl>
              <c:idx val="8"/>
              <c:tx>
                <c:rich>
                  <a:bodyPr/>
                  <a:lstStyle/>
                  <a:p>
                    <a:fld id="{10C98C3C-0C52-4BBD-9581-5ABBF019218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0DE-4992-B229-7B646FFF94CC}"/>
                </c:ext>
              </c:extLst>
            </c:dLbl>
            <c:dLbl>
              <c:idx val="9"/>
              <c:tx>
                <c:rich>
                  <a:bodyPr/>
                  <a:lstStyle/>
                  <a:p>
                    <a:fld id="{D60A10E3-29CC-4599-8B12-6ACFB7E95A8E}"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0DE-4992-B229-7B646FFF94C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Source!$A$46:$A$55</c:f>
              <c:strCache>
                <c:ptCount val="10"/>
                <c:pt idx="0">
                  <c:v>Morocco</c:v>
                </c:pt>
                <c:pt idx="1">
                  <c:v>Guinea</c:v>
                </c:pt>
                <c:pt idx="2">
                  <c:v>Algeria</c:v>
                </c:pt>
                <c:pt idx="3">
                  <c:v>Mali</c:v>
                </c:pt>
                <c:pt idx="4">
                  <c:v>Others</c:v>
                </c:pt>
                <c:pt idx="5">
                  <c:v>Côte d'Ivoire</c:v>
                </c:pt>
                <c:pt idx="6">
                  <c:v>Senegal</c:v>
                </c:pt>
                <c:pt idx="7">
                  <c:v>Syrian Arab Rep.</c:v>
                </c:pt>
                <c:pt idx="8">
                  <c:v>Tunisia</c:v>
                </c:pt>
                <c:pt idx="9">
                  <c:v>State of Palestine</c:v>
                </c:pt>
              </c:strCache>
            </c:strRef>
          </c:cat>
          <c:val>
            <c:numRef>
              <c:f>Source!$D$46:$D$55</c:f>
              <c:numCache>
                <c:formatCode>_-* #,##0_-;\-* #,##0_-;_-* "-"??_-;_-@_-</c:formatCode>
                <c:ptCount val="10"/>
                <c:pt idx="0">
                  <c:v>6873</c:v>
                </c:pt>
                <c:pt idx="1">
                  <c:v>3013</c:v>
                </c:pt>
                <c:pt idx="2">
                  <c:v>2841</c:v>
                </c:pt>
                <c:pt idx="3">
                  <c:v>2663</c:v>
                </c:pt>
                <c:pt idx="4">
                  <c:v>2246</c:v>
                </c:pt>
                <c:pt idx="5">
                  <c:v>2132</c:v>
                </c:pt>
                <c:pt idx="6">
                  <c:v>1742</c:v>
                </c:pt>
                <c:pt idx="7">
                  <c:v>757</c:v>
                </c:pt>
                <c:pt idx="8">
                  <c:v>743</c:v>
                </c:pt>
                <c:pt idx="9">
                  <c:v>335</c:v>
                </c:pt>
              </c:numCache>
            </c:numRef>
          </c:val>
          <c:extLst>
            <c:ext xmlns:c15="http://schemas.microsoft.com/office/drawing/2012/chart" uri="{02D57815-91ED-43cb-92C2-25804820EDAC}">
              <c15:datalabelsRange>
                <c15:f>Source!$F$46:$F$55</c15:f>
                <c15:dlblRangeCache>
                  <c:ptCount val="10"/>
                  <c:pt idx="0">
                    <c:v>6,873  (29%)</c:v>
                  </c:pt>
                  <c:pt idx="1">
                    <c:v>3,013  (13%)</c:v>
                  </c:pt>
                  <c:pt idx="2">
                    <c:v>2,841  (12%)</c:v>
                  </c:pt>
                  <c:pt idx="3">
                    <c:v>2,663  (11%)</c:v>
                  </c:pt>
                  <c:pt idx="4">
                    <c:v>2,246  (10%)</c:v>
                  </c:pt>
                  <c:pt idx="5">
                    <c:v>2,132  (9%)</c:v>
                  </c:pt>
                  <c:pt idx="6">
                    <c:v>1,742  (7%)</c:v>
                  </c:pt>
                  <c:pt idx="7">
                    <c:v>757  (3%)</c:v>
                  </c:pt>
                  <c:pt idx="8">
                    <c:v>743  (3%)</c:v>
                  </c:pt>
                  <c:pt idx="9">
                    <c:v>335  (1%)</c:v>
                  </c:pt>
                </c15:dlblRangeCache>
              </c15:datalabelsRange>
            </c:ext>
            <c:ext xmlns:c16="http://schemas.microsoft.com/office/drawing/2014/chart" uri="{C3380CC4-5D6E-409C-BE32-E72D297353CC}">
              <c16:uniqueId val="{0000000A-00DE-4992-B229-7B646FFF94CC}"/>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822375502449"/>
          <c:y val="1.2598339295666977E-2"/>
          <c:w val="0.81328910480630934"/>
          <c:h val="0.9748033214086661"/>
        </c:manualLayout>
      </c:layout>
      <c:barChart>
        <c:barDir val="bar"/>
        <c:grouping val="clustered"/>
        <c:varyColors val="0"/>
        <c:ser>
          <c:idx val="0"/>
          <c:order val="0"/>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Source!$BE$7:$BE$77</c:f>
              <c:strCache>
                <c:ptCount val="71"/>
                <c:pt idx="0">
                  <c:v>Jan-2014</c:v>
                </c:pt>
                <c:pt idx="1">
                  <c:v>Feb-2014</c:v>
                </c:pt>
                <c:pt idx="2">
                  <c:v>Mar-2014</c:v>
                </c:pt>
                <c:pt idx="3">
                  <c:v>Apr-2014</c:v>
                </c:pt>
                <c:pt idx="4">
                  <c:v>May-2014</c:v>
                </c:pt>
                <c:pt idx="5">
                  <c:v>Jun-2014</c:v>
                </c:pt>
                <c:pt idx="6">
                  <c:v>Jul-2014</c:v>
                </c:pt>
                <c:pt idx="7">
                  <c:v>Aug-2014</c:v>
                </c:pt>
                <c:pt idx="8">
                  <c:v>Sep-2014</c:v>
                </c:pt>
                <c:pt idx="9">
                  <c:v>Oct-2014</c:v>
                </c:pt>
                <c:pt idx="10">
                  <c:v>Nov-2014</c:v>
                </c:pt>
                <c:pt idx="11">
                  <c:v>Dec-2014</c:v>
                </c:pt>
                <c:pt idx="12">
                  <c:v>Jan-2015</c:v>
                </c:pt>
                <c:pt idx="13">
                  <c:v>Feb-2015</c:v>
                </c:pt>
                <c:pt idx="14">
                  <c:v>Mar-2015</c:v>
                </c:pt>
                <c:pt idx="15">
                  <c:v>Apr-2015</c:v>
                </c:pt>
                <c:pt idx="16">
                  <c:v>May-2015</c:v>
                </c:pt>
                <c:pt idx="17">
                  <c:v>Jun-2015</c:v>
                </c:pt>
                <c:pt idx="18">
                  <c:v>Jul-2015</c:v>
                </c:pt>
                <c:pt idx="19">
                  <c:v>Aug-2015</c:v>
                </c:pt>
                <c:pt idx="20">
                  <c:v>Sep-2015</c:v>
                </c:pt>
                <c:pt idx="21">
                  <c:v>Oct-2015</c:v>
                </c:pt>
                <c:pt idx="22">
                  <c:v>Nov-2015</c:v>
                </c:pt>
                <c:pt idx="23">
                  <c:v>Dec-2015</c:v>
                </c:pt>
                <c:pt idx="24">
                  <c:v>Jan-2016</c:v>
                </c:pt>
                <c:pt idx="25">
                  <c:v>Feb-2016</c:v>
                </c:pt>
                <c:pt idx="26">
                  <c:v>Mar-2016</c:v>
                </c:pt>
                <c:pt idx="27">
                  <c:v>Apr-2016</c:v>
                </c:pt>
                <c:pt idx="28">
                  <c:v>May-2016</c:v>
                </c:pt>
                <c:pt idx="29">
                  <c:v>Jun-2016</c:v>
                </c:pt>
                <c:pt idx="30">
                  <c:v>Jul-2016</c:v>
                </c:pt>
                <c:pt idx="31">
                  <c:v>Aug-2016</c:v>
                </c:pt>
                <c:pt idx="32">
                  <c:v>Sep-2016</c:v>
                </c:pt>
                <c:pt idx="33">
                  <c:v>Oct-2016</c:v>
                </c:pt>
                <c:pt idx="34">
                  <c:v>Nov-2016</c:v>
                </c:pt>
                <c:pt idx="35">
                  <c:v>Dec-2016</c:v>
                </c:pt>
                <c:pt idx="36">
                  <c:v>Jan-2017</c:v>
                </c:pt>
                <c:pt idx="37">
                  <c:v>Feb-2017</c:v>
                </c:pt>
                <c:pt idx="38">
                  <c:v>Mar-2017</c:v>
                </c:pt>
                <c:pt idx="39">
                  <c:v>Apr-2017</c:v>
                </c:pt>
                <c:pt idx="40">
                  <c:v>May-2017</c:v>
                </c:pt>
                <c:pt idx="41">
                  <c:v>Jun-2017</c:v>
                </c:pt>
                <c:pt idx="42">
                  <c:v>Jul-2017</c:v>
                </c:pt>
                <c:pt idx="43">
                  <c:v>Aug-2017</c:v>
                </c:pt>
                <c:pt idx="44">
                  <c:v>Sep-2017</c:v>
                </c:pt>
                <c:pt idx="45">
                  <c:v>Oct-2017</c:v>
                </c:pt>
                <c:pt idx="46">
                  <c:v>Nov-2017</c:v>
                </c:pt>
                <c:pt idx="47">
                  <c:v>Dec-2017</c:v>
                </c:pt>
                <c:pt idx="48">
                  <c:v>Jan-2018</c:v>
                </c:pt>
                <c:pt idx="49">
                  <c:v>Feb-2018</c:v>
                </c:pt>
                <c:pt idx="50">
                  <c:v>Mar-2018</c:v>
                </c:pt>
                <c:pt idx="51">
                  <c:v>Apr-2018</c:v>
                </c:pt>
                <c:pt idx="52">
                  <c:v>May-2018</c:v>
                </c:pt>
                <c:pt idx="53">
                  <c:v>Jun-2018</c:v>
                </c:pt>
                <c:pt idx="54">
                  <c:v>Jul-2018</c:v>
                </c:pt>
                <c:pt idx="55">
                  <c:v>Aug-2018</c:v>
                </c:pt>
                <c:pt idx="56">
                  <c:v>Sep-2018</c:v>
                </c:pt>
                <c:pt idx="57">
                  <c:v>Oct-2018</c:v>
                </c:pt>
                <c:pt idx="58">
                  <c:v>Nov-2018</c:v>
                </c:pt>
                <c:pt idx="59">
                  <c:v>Dec-2018</c:v>
                </c:pt>
                <c:pt idx="60">
                  <c:v>Jan-2019</c:v>
                </c:pt>
                <c:pt idx="61">
                  <c:v>Feb-2019</c:v>
                </c:pt>
                <c:pt idx="62">
                  <c:v>Mar-2019</c:v>
                </c:pt>
                <c:pt idx="63">
                  <c:v>Apr-2019</c:v>
                </c:pt>
                <c:pt idx="64">
                  <c:v>May-2019</c:v>
                </c:pt>
                <c:pt idx="65">
                  <c:v>Jun-2019</c:v>
                </c:pt>
                <c:pt idx="66">
                  <c:v>Jul-2019</c:v>
                </c:pt>
                <c:pt idx="67">
                  <c:v>Aug-2019</c:v>
                </c:pt>
                <c:pt idx="68">
                  <c:v>Sep-2019</c:v>
                </c:pt>
                <c:pt idx="69">
                  <c:v>Oct-2019</c:v>
                </c:pt>
                <c:pt idx="70">
                  <c:v>Nov-2019</c:v>
                </c:pt>
              </c:strCache>
            </c:strRef>
          </c:cat>
          <c:val>
            <c:numRef>
              <c:f>Source!$BD$7:$BD$77</c:f>
              <c:numCache>
                <c:formatCode>_-* #,##0_-;\-* #,##0_-;_-* "-"??_-;_-@_-</c:formatCode>
                <c:ptCount val="71"/>
                <c:pt idx="0">
                  <c:v>574</c:v>
                </c:pt>
                <c:pt idx="1">
                  <c:v>704</c:v>
                </c:pt>
                <c:pt idx="2">
                  <c:v>1329</c:v>
                </c:pt>
                <c:pt idx="3">
                  <c:v>781</c:v>
                </c:pt>
                <c:pt idx="4">
                  <c:v>1358</c:v>
                </c:pt>
                <c:pt idx="5">
                  <c:v>521</c:v>
                </c:pt>
                <c:pt idx="6">
                  <c:v>592</c:v>
                </c:pt>
                <c:pt idx="7">
                  <c:v>2288</c:v>
                </c:pt>
                <c:pt idx="8">
                  <c:v>1003</c:v>
                </c:pt>
                <c:pt idx="9">
                  <c:v>984</c:v>
                </c:pt>
                <c:pt idx="10">
                  <c:v>807</c:v>
                </c:pt>
                <c:pt idx="11">
                  <c:v>1096</c:v>
                </c:pt>
                <c:pt idx="12">
                  <c:v>1604</c:v>
                </c:pt>
                <c:pt idx="13">
                  <c:v>673</c:v>
                </c:pt>
                <c:pt idx="14">
                  <c:v>1117</c:v>
                </c:pt>
                <c:pt idx="15">
                  <c:v>1442</c:v>
                </c:pt>
                <c:pt idx="16">
                  <c:v>1435</c:v>
                </c:pt>
                <c:pt idx="17">
                  <c:v>1402</c:v>
                </c:pt>
                <c:pt idx="18">
                  <c:v>1293</c:v>
                </c:pt>
                <c:pt idx="19">
                  <c:v>1332</c:v>
                </c:pt>
                <c:pt idx="20">
                  <c:v>1722</c:v>
                </c:pt>
                <c:pt idx="21">
                  <c:v>2227</c:v>
                </c:pt>
                <c:pt idx="22">
                  <c:v>1564</c:v>
                </c:pt>
                <c:pt idx="23">
                  <c:v>1125</c:v>
                </c:pt>
                <c:pt idx="24">
                  <c:v>1010</c:v>
                </c:pt>
                <c:pt idx="25">
                  <c:v>515</c:v>
                </c:pt>
                <c:pt idx="26">
                  <c:v>626</c:v>
                </c:pt>
                <c:pt idx="27">
                  <c:v>930</c:v>
                </c:pt>
                <c:pt idx="28">
                  <c:v>947</c:v>
                </c:pt>
                <c:pt idx="29">
                  <c:v>1087</c:v>
                </c:pt>
                <c:pt idx="30">
                  <c:v>803</c:v>
                </c:pt>
                <c:pt idx="31">
                  <c:v>1589</c:v>
                </c:pt>
                <c:pt idx="32">
                  <c:v>1973</c:v>
                </c:pt>
                <c:pt idx="33">
                  <c:v>2032</c:v>
                </c:pt>
                <c:pt idx="34">
                  <c:v>1435</c:v>
                </c:pt>
                <c:pt idx="35">
                  <c:v>1658</c:v>
                </c:pt>
                <c:pt idx="36">
                  <c:v>1380</c:v>
                </c:pt>
                <c:pt idx="37">
                  <c:v>1736</c:v>
                </c:pt>
                <c:pt idx="38">
                  <c:v>1197</c:v>
                </c:pt>
                <c:pt idx="39">
                  <c:v>1198</c:v>
                </c:pt>
                <c:pt idx="40">
                  <c:v>1308</c:v>
                </c:pt>
                <c:pt idx="41">
                  <c:v>2682</c:v>
                </c:pt>
                <c:pt idx="42">
                  <c:v>2585</c:v>
                </c:pt>
                <c:pt idx="43">
                  <c:v>3100</c:v>
                </c:pt>
                <c:pt idx="44">
                  <c:v>2039</c:v>
                </c:pt>
                <c:pt idx="45">
                  <c:v>4099</c:v>
                </c:pt>
                <c:pt idx="46">
                  <c:v>4679</c:v>
                </c:pt>
                <c:pt idx="47">
                  <c:v>2373</c:v>
                </c:pt>
                <c:pt idx="48">
                  <c:v>2182</c:v>
                </c:pt>
                <c:pt idx="49">
                  <c:v>1518</c:v>
                </c:pt>
                <c:pt idx="50">
                  <c:v>1300</c:v>
                </c:pt>
                <c:pt idx="51">
                  <c:v>1690</c:v>
                </c:pt>
                <c:pt idx="52">
                  <c:v>3937</c:v>
                </c:pt>
                <c:pt idx="53">
                  <c:v>7313</c:v>
                </c:pt>
                <c:pt idx="54">
                  <c:v>9717</c:v>
                </c:pt>
                <c:pt idx="55">
                  <c:v>7022</c:v>
                </c:pt>
                <c:pt idx="56">
                  <c:v>8568</c:v>
                </c:pt>
                <c:pt idx="57">
                  <c:v>10912</c:v>
                </c:pt>
                <c:pt idx="58">
                  <c:v>5666</c:v>
                </c:pt>
                <c:pt idx="59">
                  <c:v>5558</c:v>
                </c:pt>
                <c:pt idx="60">
                  <c:v>4612</c:v>
                </c:pt>
                <c:pt idx="61">
                  <c:v>1366</c:v>
                </c:pt>
                <c:pt idx="62">
                  <c:v>995</c:v>
                </c:pt>
                <c:pt idx="63">
                  <c:v>1539</c:v>
                </c:pt>
                <c:pt idx="64">
                  <c:v>1928</c:v>
                </c:pt>
                <c:pt idx="65">
                  <c:v>2823</c:v>
                </c:pt>
                <c:pt idx="66">
                  <c:v>3434</c:v>
                </c:pt>
                <c:pt idx="67">
                  <c:v>2854</c:v>
                </c:pt>
                <c:pt idx="68">
                  <c:v>3794</c:v>
                </c:pt>
                <c:pt idx="69">
                  <c:v>4020</c:v>
                </c:pt>
                <c:pt idx="70">
                  <c:v>420</c:v>
                </c:pt>
              </c:numCache>
            </c:numRef>
          </c:val>
          <c:extLst>
            <c:ext xmlns:c16="http://schemas.microsoft.com/office/drawing/2014/chart" uri="{C3380CC4-5D6E-409C-BE32-E72D297353CC}">
              <c16:uniqueId val="{00000000-D17B-4DC2-A7B9-E8217D4A391C}"/>
            </c:ext>
          </c:extLst>
        </c:ser>
        <c:dLbls>
          <c:showLegendKey val="0"/>
          <c:showVal val="0"/>
          <c:showCatName val="0"/>
          <c:showSerName val="0"/>
          <c:showPercent val="0"/>
          <c:showBubbleSize val="0"/>
        </c:dLbls>
        <c:gapWidth val="62"/>
        <c:axId val="1509462664"/>
        <c:axId val="1509461024"/>
      </c:barChart>
      <c:catAx>
        <c:axId val="1509462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09461024"/>
        <c:crosses val="autoZero"/>
        <c:auto val="1"/>
        <c:lblAlgn val="ctr"/>
        <c:lblOffset val="100"/>
        <c:noMultiLvlLbl val="0"/>
      </c:catAx>
      <c:valAx>
        <c:axId val="1509461024"/>
        <c:scaling>
          <c:orientation val="minMax"/>
        </c:scaling>
        <c:delete val="1"/>
        <c:axPos val="b"/>
        <c:majorGridlines>
          <c:spPr>
            <a:ln w="9525" cap="flat" cmpd="sng" algn="ctr">
              <a:solidFill>
                <a:schemeClr val="bg1">
                  <a:lumMod val="95000"/>
                </a:schemeClr>
              </a:solidFill>
              <a:round/>
            </a:ln>
            <a:effectLst/>
          </c:spPr>
        </c:majorGridlines>
        <c:numFmt formatCode="_-* #,##0_-;\-* #,##0_-;_-* &quot;-&quot;??_-;_-@_-" sourceLinked="1"/>
        <c:majorTickMark val="none"/>
        <c:minorTickMark val="none"/>
        <c:tickLblPos val="nextTo"/>
        <c:crossAx val="1509462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08882774986101"/>
          <c:y val="9.2155356275233968E-2"/>
          <c:w val="0.82794664505900417"/>
          <c:h val="0.8837943498865642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C9-451D-AA26-96855D6E353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C9-451D-AA26-96855D6E353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C9-451D-AA26-96855D6E353E}"/>
              </c:ext>
            </c:extLst>
          </c:dPt>
          <c:dLbls>
            <c:dLbl>
              <c:idx val="0"/>
              <c:layout>
                <c:manualLayout>
                  <c:x val="9.632449979521554E-2"/>
                  <c:y val="0.1409921671018277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C9-451D-AA26-96855D6E353E}"/>
                </c:ext>
              </c:extLst>
            </c:dLbl>
            <c:dLbl>
              <c:idx val="1"/>
              <c:layout>
                <c:manualLayout>
                  <c:x val="0.20785833073194643"/>
                  <c:y val="5.2221377027609969E-3"/>
                </c:manualLayout>
              </c:layout>
              <c:showLegendKey val="0"/>
              <c:showVal val="1"/>
              <c:showCatName val="1"/>
              <c:showSerName val="0"/>
              <c:showPercent val="0"/>
              <c:showBubbleSize val="0"/>
              <c:extLst>
                <c:ext xmlns:c15="http://schemas.microsoft.com/office/drawing/2012/chart" uri="{CE6537A1-D6FC-4f65-9D91-7224C49458BB}">
                  <c15:layout>
                    <c:manualLayout>
                      <c:w val="0.31323226379739677"/>
                      <c:h val="0.14778067885117491"/>
                    </c:manualLayout>
                  </c15:layout>
                </c:ext>
                <c:ext xmlns:c16="http://schemas.microsoft.com/office/drawing/2014/chart" uri="{C3380CC4-5D6E-409C-BE32-E72D297353CC}">
                  <c16:uniqueId val="{00000003-5FC9-451D-AA26-96855D6E353E}"/>
                </c:ext>
              </c:extLst>
            </c:dLbl>
            <c:dLbl>
              <c:idx val="2"/>
              <c:layout>
                <c:manualLayout>
                  <c:x val="-0.15716102598166762"/>
                  <c:y val="-9.921671018276762E-2"/>
                </c:manualLayout>
              </c:layout>
              <c:showLegendKey val="0"/>
              <c:showVal val="1"/>
              <c:showCatName val="1"/>
              <c:showSerName val="0"/>
              <c:showPercent val="0"/>
              <c:showBubbleSize val="0"/>
              <c:extLst>
                <c:ext xmlns:c15="http://schemas.microsoft.com/office/drawing/2012/chart" uri="{CE6537A1-D6FC-4f65-9D91-7224C49458BB}">
                  <c15:layout>
                    <c:manualLayout>
                      <c:w val="0.32314334826037078"/>
                      <c:h val="0.21383812010443864"/>
                    </c:manualLayout>
                  </c15:layout>
                </c:ext>
                <c:ext xmlns:c16="http://schemas.microsoft.com/office/drawing/2014/chart" uri="{C3380CC4-5D6E-409C-BE32-E72D297353CC}">
                  <c16:uniqueId val="{00000005-5FC9-451D-AA26-96855D6E353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Source!$C$4:$E$4</c:f>
              <c:strCache>
                <c:ptCount val="3"/>
                <c:pt idx="0">
                  <c:v>Men</c:v>
                </c:pt>
                <c:pt idx="1">
                  <c:v>Women</c:v>
                </c:pt>
                <c:pt idx="2">
                  <c:v>Children</c:v>
                </c:pt>
              </c:strCache>
            </c:strRef>
          </c:cat>
          <c:val>
            <c:numRef>
              <c:f>Source!$C$15:$E$15</c:f>
              <c:numCache>
                <c:formatCode>0%</c:formatCode>
                <c:ptCount val="3"/>
                <c:pt idx="0">
                  <c:v>0.72079711681153003</c:v>
                </c:pt>
                <c:pt idx="1">
                  <c:v>9.5369332808383001E-2</c:v>
                </c:pt>
                <c:pt idx="2">
                  <c:v>0.18383355038008001</c:v>
                </c:pt>
              </c:numCache>
            </c:numRef>
          </c:val>
          <c:extLst>
            <c:ext xmlns:c16="http://schemas.microsoft.com/office/drawing/2014/chart" uri="{C3380CC4-5D6E-409C-BE32-E72D297353CC}">
              <c16:uniqueId val="{00000006-5FC9-451D-AA26-96855D6E353E}"/>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dLbl>
              <c:idx val="0"/>
              <c:layout>
                <c:manualLayout>
                  <c:x val="-6.0045309350725495E-2"/>
                  <c:y val="-1.3877787807814457E-17"/>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9842CDBE-B28C-40E3-ACC7-BB24BAAA8FBA}" type="CELLRANGE">
                      <a:rPr lang="en-US">
                        <a:solidFill>
                          <a:schemeClr val="bg1"/>
                        </a:solidFill>
                      </a:rPr>
                      <a:pPr>
                        <a:defRPr sz="1100" b="1">
                          <a:solidFill>
                            <a:schemeClr val="bg1"/>
                          </a:solidFill>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4583049544436236"/>
                      <c:h val="0.14475703324808181"/>
                    </c:manualLayout>
                  </c15:layout>
                  <c15:dlblFieldTable/>
                  <c15:showDataLabelsRange val="1"/>
                </c:ext>
                <c:ext xmlns:c16="http://schemas.microsoft.com/office/drawing/2014/chart" uri="{C3380CC4-5D6E-409C-BE32-E72D297353CC}">
                  <c16:uniqueId val="{00000000-9698-4FF9-81F7-04F70E337850}"/>
                </c:ext>
              </c:extLst>
            </c:dLbl>
            <c:dLbl>
              <c:idx val="1"/>
              <c:tx>
                <c:rich>
                  <a:bodyPr/>
                  <a:lstStyle/>
                  <a:p>
                    <a:fld id="{7A3FF0FF-CC79-4489-B749-27EAD338276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698-4FF9-81F7-04F70E337850}"/>
                </c:ext>
              </c:extLst>
            </c:dLbl>
            <c:dLbl>
              <c:idx val="2"/>
              <c:tx>
                <c:rich>
                  <a:bodyPr/>
                  <a:lstStyle/>
                  <a:p>
                    <a:fld id="{C824203B-B128-44DF-B82E-75E2EF1CFBB2}"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698-4FF9-81F7-04F70E337850}"/>
                </c:ext>
              </c:extLst>
            </c:dLbl>
            <c:dLbl>
              <c:idx val="3"/>
              <c:tx>
                <c:rich>
                  <a:bodyPr/>
                  <a:lstStyle/>
                  <a:p>
                    <a:fld id="{8304242F-8E9B-4280-B8FA-61016A67A41F}"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698-4FF9-81F7-04F70E337850}"/>
                </c:ext>
              </c:extLst>
            </c:dLbl>
            <c:dLbl>
              <c:idx val="4"/>
              <c:tx>
                <c:rich>
                  <a:bodyPr/>
                  <a:lstStyle/>
                  <a:p>
                    <a:fld id="{777761A5-D3F6-41C6-B275-AACD3D47B4EF}"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698-4FF9-81F7-04F70E337850}"/>
                </c:ext>
              </c:extLst>
            </c:dLbl>
            <c:dLbl>
              <c:idx val="5"/>
              <c:tx>
                <c:rich>
                  <a:bodyPr/>
                  <a:lstStyle/>
                  <a:p>
                    <a:fld id="{57301E87-44D9-496E-9275-DDD2148C1027}"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698-4FF9-81F7-04F70E337850}"/>
                </c:ext>
              </c:extLst>
            </c:dLbl>
            <c:dLbl>
              <c:idx val="6"/>
              <c:tx>
                <c:rich>
                  <a:bodyPr/>
                  <a:lstStyle/>
                  <a:p>
                    <a:fld id="{97F2CED3-53AF-42BC-B5EF-57BE888B954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698-4FF9-81F7-04F70E337850}"/>
                </c:ext>
              </c:extLst>
            </c:dLbl>
            <c:dLbl>
              <c:idx val="7"/>
              <c:tx>
                <c:rich>
                  <a:bodyPr/>
                  <a:lstStyle/>
                  <a:p>
                    <a:fld id="{9BA19512-E672-415C-A659-7399D297D154}"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698-4FF9-81F7-04F70E337850}"/>
                </c:ext>
              </c:extLst>
            </c:dLbl>
            <c:dLbl>
              <c:idx val="8"/>
              <c:tx>
                <c:rich>
                  <a:bodyPr/>
                  <a:lstStyle/>
                  <a:p>
                    <a:fld id="{0FE9AB2D-D889-4B63-A4BA-8C88A18FAD9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698-4FF9-81F7-04F70E337850}"/>
                </c:ext>
              </c:extLst>
            </c:dLbl>
            <c:dLbl>
              <c:idx val="9"/>
              <c:tx>
                <c:rich>
                  <a:bodyPr/>
                  <a:lstStyle/>
                  <a:p>
                    <a:fld id="{18F10174-EE91-4BCB-86C7-05869CF02E4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698-4FF9-81F7-04F70E337850}"/>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Source!$A$60:$A$69</c:f>
              <c:strCache>
                <c:ptCount val="10"/>
                <c:pt idx="0">
                  <c:v>Tunisia</c:v>
                </c:pt>
                <c:pt idx="1">
                  <c:v>Pakistan</c:v>
                </c:pt>
                <c:pt idx="2">
                  <c:v>Côte d'Ivoire</c:v>
                </c:pt>
                <c:pt idx="3">
                  <c:v>Algeria</c:v>
                </c:pt>
                <c:pt idx="4">
                  <c:v>Iraq</c:v>
                </c:pt>
                <c:pt idx="5">
                  <c:v>Others</c:v>
                </c:pt>
                <c:pt idx="6">
                  <c:v>Bangladesh</c:v>
                </c:pt>
                <c:pt idx="7">
                  <c:v>Sudan</c:v>
                </c:pt>
                <c:pt idx="8">
                  <c:v>Guinea</c:v>
                </c:pt>
                <c:pt idx="9">
                  <c:v>Morocco</c:v>
                </c:pt>
              </c:strCache>
            </c:strRef>
          </c:cat>
          <c:val>
            <c:numRef>
              <c:f>Source!$D$60:$D$69</c:f>
              <c:numCache>
                <c:formatCode>_-* #,##0_-;\-* #,##0_-;_-* "-"??_-;_-@_-</c:formatCode>
                <c:ptCount val="10"/>
                <c:pt idx="0">
                  <c:v>2557</c:v>
                </c:pt>
                <c:pt idx="1">
                  <c:v>1142</c:v>
                </c:pt>
                <c:pt idx="2">
                  <c:v>1020</c:v>
                </c:pt>
                <c:pt idx="3">
                  <c:v>944</c:v>
                </c:pt>
                <c:pt idx="4">
                  <c:v>777</c:v>
                </c:pt>
                <c:pt idx="5">
                  <c:v>754</c:v>
                </c:pt>
                <c:pt idx="6">
                  <c:v>395</c:v>
                </c:pt>
                <c:pt idx="7">
                  <c:v>357</c:v>
                </c:pt>
                <c:pt idx="8">
                  <c:v>210</c:v>
                </c:pt>
                <c:pt idx="9">
                  <c:v>190</c:v>
                </c:pt>
              </c:numCache>
            </c:numRef>
          </c:val>
          <c:extLst>
            <c:ext xmlns:c15="http://schemas.microsoft.com/office/drawing/2012/chart" uri="{02D57815-91ED-43cb-92C2-25804820EDAC}">
              <c15:datalabelsRange>
                <c15:f>Source!$F$60:$F$69</c15:f>
                <c15:dlblRangeCache>
                  <c:ptCount val="10"/>
                  <c:pt idx="0">
                    <c:v>2,557  (27%)</c:v>
                  </c:pt>
                  <c:pt idx="1">
                    <c:v>1,142  (12%)</c:v>
                  </c:pt>
                  <c:pt idx="2">
                    <c:v>1,020  (11%)</c:v>
                  </c:pt>
                  <c:pt idx="3">
                    <c:v>944  (10%)</c:v>
                  </c:pt>
                  <c:pt idx="4">
                    <c:v>777  (8%)</c:v>
                  </c:pt>
                  <c:pt idx="5">
                    <c:v>754  (8%)</c:v>
                  </c:pt>
                  <c:pt idx="6">
                    <c:v>395  (4%)</c:v>
                  </c:pt>
                  <c:pt idx="7">
                    <c:v>357  (4%)</c:v>
                  </c:pt>
                  <c:pt idx="8">
                    <c:v>210  (2%)</c:v>
                  </c:pt>
                  <c:pt idx="9">
                    <c:v>190  (2%)</c:v>
                  </c:pt>
                </c15:dlblRangeCache>
              </c15:datalabelsRange>
            </c:ext>
            <c:ext xmlns:c16="http://schemas.microsoft.com/office/drawing/2014/chart" uri="{C3380CC4-5D6E-409C-BE32-E72D297353CC}">
              <c16:uniqueId val="{0000000A-9698-4FF9-81F7-04F70E337850}"/>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11989475448218"/>
          <c:y val="1.2877798795186265E-2"/>
          <c:w val="0.81370344592222543"/>
          <c:h val="0.97424440240962751"/>
        </c:manualLayout>
      </c:layout>
      <c:barChart>
        <c:barDir val="bar"/>
        <c:grouping val="clustered"/>
        <c:varyColors val="0"/>
        <c:ser>
          <c:idx val="0"/>
          <c:order val="0"/>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Source!$AR$7:$AR$77</c:f>
              <c:strCache>
                <c:ptCount val="71"/>
                <c:pt idx="0">
                  <c:v>Jan-2014</c:v>
                </c:pt>
                <c:pt idx="1">
                  <c:v>Feb-2014</c:v>
                </c:pt>
                <c:pt idx="2">
                  <c:v>Mar-2014</c:v>
                </c:pt>
                <c:pt idx="3">
                  <c:v>Apr-2014</c:v>
                </c:pt>
                <c:pt idx="4">
                  <c:v>May-2014</c:v>
                </c:pt>
                <c:pt idx="5">
                  <c:v>Jun-2014</c:v>
                </c:pt>
                <c:pt idx="6">
                  <c:v>Jul-2014</c:v>
                </c:pt>
                <c:pt idx="7">
                  <c:v>Aug-2014</c:v>
                </c:pt>
                <c:pt idx="8">
                  <c:v>Sep-2014</c:v>
                </c:pt>
                <c:pt idx="9">
                  <c:v>Oct-2014</c:v>
                </c:pt>
                <c:pt idx="10">
                  <c:v>Nov-2014</c:v>
                </c:pt>
                <c:pt idx="11">
                  <c:v>Dec-2014</c:v>
                </c:pt>
                <c:pt idx="12">
                  <c:v>Jan-2015</c:v>
                </c:pt>
                <c:pt idx="13">
                  <c:v>Feb-2015</c:v>
                </c:pt>
                <c:pt idx="14">
                  <c:v>Mar-2015</c:v>
                </c:pt>
                <c:pt idx="15">
                  <c:v>Apr-2015</c:v>
                </c:pt>
                <c:pt idx="16">
                  <c:v>May-2015</c:v>
                </c:pt>
                <c:pt idx="17">
                  <c:v>Jun-2015</c:v>
                </c:pt>
                <c:pt idx="18">
                  <c:v>Jul-2015</c:v>
                </c:pt>
                <c:pt idx="19">
                  <c:v>Aug-2015</c:v>
                </c:pt>
                <c:pt idx="20">
                  <c:v>Sep-2015</c:v>
                </c:pt>
                <c:pt idx="21">
                  <c:v>Oct-2015</c:v>
                </c:pt>
                <c:pt idx="22">
                  <c:v>Nov-2015</c:v>
                </c:pt>
                <c:pt idx="23">
                  <c:v>Dec-2015</c:v>
                </c:pt>
                <c:pt idx="24">
                  <c:v>Jan-2016</c:v>
                </c:pt>
                <c:pt idx="25">
                  <c:v>Feb-2016</c:v>
                </c:pt>
                <c:pt idx="26">
                  <c:v>Mar-2016</c:v>
                </c:pt>
                <c:pt idx="27">
                  <c:v>Apr-2016</c:v>
                </c:pt>
                <c:pt idx="28">
                  <c:v>May-2016</c:v>
                </c:pt>
                <c:pt idx="29">
                  <c:v>Jun-2016</c:v>
                </c:pt>
                <c:pt idx="30">
                  <c:v>Jul-2016</c:v>
                </c:pt>
                <c:pt idx="31">
                  <c:v>Aug-2016</c:v>
                </c:pt>
                <c:pt idx="32">
                  <c:v>Sep-2016</c:v>
                </c:pt>
                <c:pt idx="33">
                  <c:v>Oct-2016</c:v>
                </c:pt>
                <c:pt idx="34">
                  <c:v>Nov-2016</c:v>
                </c:pt>
                <c:pt idx="35">
                  <c:v>Dec-2016</c:v>
                </c:pt>
                <c:pt idx="36">
                  <c:v>Jan-2017</c:v>
                </c:pt>
                <c:pt idx="37">
                  <c:v>Feb-2017</c:v>
                </c:pt>
                <c:pt idx="38">
                  <c:v>Mar-2017</c:v>
                </c:pt>
                <c:pt idx="39">
                  <c:v>Apr-2017</c:v>
                </c:pt>
                <c:pt idx="40">
                  <c:v>May-2017</c:v>
                </c:pt>
                <c:pt idx="41">
                  <c:v>Jun-2017</c:v>
                </c:pt>
                <c:pt idx="42">
                  <c:v>Jul-2017</c:v>
                </c:pt>
                <c:pt idx="43">
                  <c:v>Aug-2017</c:v>
                </c:pt>
                <c:pt idx="44">
                  <c:v>Sep-2017</c:v>
                </c:pt>
                <c:pt idx="45">
                  <c:v>Oct-2017</c:v>
                </c:pt>
                <c:pt idx="46">
                  <c:v>Nov-2017</c:v>
                </c:pt>
                <c:pt idx="47">
                  <c:v>Dec-2017</c:v>
                </c:pt>
                <c:pt idx="48">
                  <c:v>Jan-2018</c:v>
                </c:pt>
                <c:pt idx="49">
                  <c:v>Feb-2018</c:v>
                </c:pt>
                <c:pt idx="50">
                  <c:v>Mar-2018</c:v>
                </c:pt>
                <c:pt idx="51">
                  <c:v>Apr-2018</c:v>
                </c:pt>
                <c:pt idx="52">
                  <c:v>May-2018</c:v>
                </c:pt>
                <c:pt idx="53">
                  <c:v>Jun-2018</c:v>
                </c:pt>
                <c:pt idx="54">
                  <c:v>Jul-2018</c:v>
                </c:pt>
                <c:pt idx="55">
                  <c:v>Aug-2018</c:v>
                </c:pt>
                <c:pt idx="56">
                  <c:v>Sep-2018</c:v>
                </c:pt>
                <c:pt idx="57">
                  <c:v>Oct-2018</c:v>
                </c:pt>
                <c:pt idx="58">
                  <c:v>Nov-2018</c:v>
                </c:pt>
                <c:pt idx="59">
                  <c:v>Dec-2018</c:v>
                </c:pt>
                <c:pt idx="60">
                  <c:v>Jan-2019</c:v>
                </c:pt>
                <c:pt idx="61">
                  <c:v>Feb-2019</c:v>
                </c:pt>
                <c:pt idx="62">
                  <c:v>Mar-2019</c:v>
                </c:pt>
                <c:pt idx="63">
                  <c:v>Apr-2019</c:v>
                </c:pt>
                <c:pt idx="64">
                  <c:v>May-2019</c:v>
                </c:pt>
                <c:pt idx="65">
                  <c:v>Jun-2019</c:v>
                </c:pt>
                <c:pt idx="66">
                  <c:v>Jul-2019</c:v>
                </c:pt>
                <c:pt idx="67">
                  <c:v>Aug-2019</c:v>
                </c:pt>
                <c:pt idx="68">
                  <c:v>Sep-2019</c:v>
                </c:pt>
                <c:pt idx="69">
                  <c:v>Oct-2019</c:v>
                </c:pt>
                <c:pt idx="70">
                  <c:v>Nov-2019</c:v>
                </c:pt>
              </c:strCache>
            </c:strRef>
          </c:cat>
          <c:val>
            <c:numRef>
              <c:f>Source!$AQ$7:$AQ$77</c:f>
              <c:numCache>
                <c:formatCode>_-* #,##0_-;\-* #,##0_-;_-* "-"??_-;_-@_-</c:formatCode>
                <c:ptCount val="71"/>
                <c:pt idx="0">
                  <c:v>2171</c:v>
                </c:pt>
                <c:pt idx="1">
                  <c:v>3335</c:v>
                </c:pt>
                <c:pt idx="2">
                  <c:v>5459</c:v>
                </c:pt>
                <c:pt idx="3">
                  <c:v>15679</c:v>
                </c:pt>
                <c:pt idx="4">
                  <c:v>14599</c:v>
                </c:pt>
                <c:pt idx="5">
                  <c:v>22641</c:v>
                </c:pt>
                <c:pt idx="6">
                  <c:v>24031</c:v>
                </c:pt>
                <c:pt idx="7">
                  <c:v>24774</c:v>
                </c:pt>
                <c:pt idx="8">
                  <c:v>26107</c:v>
                </c:pt>
                <c:pt idx="9">
                  <c:v>15277</c:v>
                </c:pt>
                <c:pt idx="10">
                  <c:v>9295</c:v>
                </c:pt>
                <c:pt idx="11">
                  <c:v>6732</c:v>
                </c:pt>
                <c:pt idx="12">
                  <c:v>3528</c:v>
                </c:pt>
                <c:pt idx="13">
                  <c:v>4354</c:v>
                </c:pt>
                <c:pt idx="14">
                  <c:v>2283</c:v>
                </c:pt>
                <c:pt idx="15">
                  <c:v>16063</c:v>
                </c:pt>
                <c:pt idx="16">
                  <c:v>21235</c:v>
                </c:pt>
                <c:pt idx="17">
                  <c:v>22891</c:v>
                </c:pt>
                <c:pt idx="18">
                  <c:v>23186</c:v>
                </c:pt>
                <c:pt idx="19">
                  <c:v>22609</c:v>
                </c:pt>
                <c:pt idx="20">
                  <c:v>15922</c:v>
                </c:pt>
                <c:pt idx="21">
                  <c:v>8916</c:v>
                </c:pt>
                <c:pt idx="22">
                  <c:v>3218</c:v>
                </c:pt>
                <c:pt idx="23">
                  <c:v>9637</c:v>
                </c:pt>
                <c:pt idx="24">
                  <c:v>5273</c:v>
                </c:pt>
                <c:pt idx="25">
                  <c:v>3828</c:v>
                </c:pt>
                <c:pt idx="26">
                  <c:v>9676</c:v>
                </c:pt>
                <c:pt idx="27">
                  <c:v>9149</c:v>
                </c:pt>
                <c:pt idx="28">
                  <c:v>19957</c:v>
                </c:pt>
                <c:pt idx="29">
                  <c:v>22339</c:v>
                </c:pt>
                <c:pt idx="30">
                  <c:v>23552</c:v>
                </c:pt>
                <c:pt idx="31">
                  <c:v>21294</c:v>
                </c:pt>
                <c:pt idx="32">
                  <c:v>16975</c:v>
                </c:pt>
                <c:pt idx="33">
                  <c:v>27384</c:v>
                </c:pt>
                <c:pt idx="34">
                  <c:v>13581</c:v>
                </c:pt>
                <c:pt idx="35">
                  <c:v>8428</c:v>
                </c:pt>
                <c:pt idx="36">
                  <c:v>4467</c:v>
                </c:pt>
                <c:pt idx="37">
                  <c:v>8972</c:v>
                </c:pt>
                <c:pt idx="38">
                  <c:v>10853</c:v>
                </c:pt>
                <c:pt idx="39">
                  <c:v>12943</c:v>
                </c:pt>
                <c:pt idx="40">
                  <c:v>22993</c:v>
                </c:pt>
                <c:pt idx="41">
                  <c:v>23524</c:v>
                </c:pt>
                <c:pt idx="42">
                  <c:v>11461</c:v>
                </c:pt>
                <c:pt idx="43">
                  <c:v>3914</c:v>
                </c:pt>
                <c:pt idx="44">
                  <c:v>6291</c:v>
                </c:pt>
                <c:pt idx="45">
                  <c:v>5979</c:v>
                </c:pt>
                <c:pt idx="46">
                  <c:v>5645</c:v>
                </c:pt>
                <c:pt idx="47">
                  <c:v>2327</c:v>
                </c:pt>
                <c:pt idx="48">
                  <c:v>4182</c:v>
                </c:pt>
                <c:pt idx="49">
                  <c:v>1065</c:v>
                </c:pt>
                <c:pt idx="50">
                  <c:v>1049</c:v>
                </c:pt>
                <c:pt idx="51">
                  <c:v>3171</c:v>
                </c:pt>
                <c:pt idx="52">
                  <c:v>3963</c:v>
                </c:pt>
                <c:pt idx="53">
                  <c:v>3147</c:v>
                </c:pt>
                <c:pt idx="54">
                  <c:v>1969</c:v>
                </c:pt>
                <c:pt idx="55">
                  <c:v>1531</c:v>
                </c:pt>
                <c:pt idx="56">
                  <c:v>947</c:v>
                </c:pt>
                <c:pt idx="57">
                  <c:v>1007</c:v>
                </c:pt>
                <c:pt idx="58">
                  <c:v>980</c:v>
                </c:pt>
                <c:pt idx="59">
                  <c:v>359</c:v>
                </c:pt>
                <c:pt idx="60">
                  <c:v>202</c:v>
                </c:pt>
                <c:pt idx="61">
                  <c:v>60</c:v>
                </c:pt>
                <c:pt idx="62">
                  <c:v>262</c:v>
                </c:pt>
                <c:pt idx="63">
                  <c:v>255</c:v>
                </c:pt>
                <c:pt idx="64">
                  <c:v>782</c:v>
                </c:pt>
                <c:pt idx="65">
                  <c:v>1218</c:v>
                </c:pt>
                <c:pt idx="66">
                  <c:v>1088</c:v>
                </c:pt>
                <c:pt idx="67">
                  <c:v>1268</c:v>
                </c:pt>
                <c:pt idx="68">
                  <c:v>2498</c:v>
                </c:pt>
                <c:pt idx="69">
                  <c:v>2016</c:v>
                </c:pt>
                <c:pt idx="70">
                  <c:v>293</c:v>
                </c:pt>
              </c:numCache>
            </c:numRef>
          </c:val>
          <c:extLst>
            <c:ext xmlns:c16="http://schemas.microsoft.com/office/drawing/2014/chart" uri="{C3380CC4-5D6E-409C-BE32-E72D297353CC}">
              <c16:uniqueId val="{00000000-5051-4B59-B639-8C3246F157CA}"/>
            </c:ext>
          </c:extLst>
        </c:ser>
        <c:dLbls>
          <c:showLegendKey val="0"/>
          <c:showVal val="0"/>
          <c:showCatName val="0"/>
          <c:showSerName val="0"/>
          <c:showPercent val="0"/>
          <c:showBubbleSize val="0"/>
        </c:dLbls>
        <c:gapWidth val="62"/>
        <c:axId val="1509462664"/>
        <c:axId val="1509461024"/>
      </c:barChart>
      <c:catAx>
        <c:axId val="1509462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09461024"/>
        <c:crosses val="autoZero"/>
        <c:auto val="1"/>
        <c:lblAlgn val="ctr"/>
        <c:lblOffset val="100"/>
        <c:noMultiLvlLbl val="0"/>
      </c:catAx>
      <c:valAx>
        <c:axId val="1509461024"/>
        <c:scaling>
          <c:orientation val="minMax"/>
        </c:scaling>
        <c:delete val="1"/>
        <c:axPos val="b"/>
        <c:majorGridlines>
          <c:spPr>
            <a:ln w="9525" cap="flat" cmpd="sng" algn="ctr">
              <a:solidFill>
                <a:schemeClr val="bg1">
                  <a:lumMod val="95000"/>
                </a:schemeClr>
              </a:solidFill>
              <a:round/>
            </a:ln>
            <a:effectLst/>
          </c:spPr>
        </c:majorGridlines>
        <c:numFmt formatCode="_-* #,##0_-;\-* #,##0_-;_-* &quot;-&quot;??_-;_-@_-" sourceLinked="1"/>
        <c:majorTickMark val="none"/>
        <c:minorTickMark val="none"/>
        <c:tickLblPos val="nextTo"/>
        <c:crossAx val="1509462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066883619933266"/>
          <c:y val="1.7738176491152138E-2"/>
          <c:w val="0.66763087698673684"/>
          <c:h val="0.96452364701769577"/>
        </c:manualLayout>
      </c:layout>
      <c:barChart>
        <c:barDir val="bar"/>
        <c:grouping val="clustered"/>
        <c:varyColors val="0"/>
        <c:ser>
          <c:idx val="0"/>
          <c:order val="0"/>
          <c:tx>
            <c:strRef>
              <c:f>Source!$A$197:$A$228</c:f>
              <c:strCache>
                <c:ptCount val="32"/>
                <c:pt idx="0">
                  <c:v>Sudan</c:v>
                </c:pt>
                <c:pt idx="1">
                  <c:v>Eritrea</c:v>
                </c:pt>
                <c:pt idx="2">
                  <c:v>Nigeria</c:v>
                </c:pt>
                <c:pt idx="3">
                  <c:v>Morocco</c:v>
                </c:pt>
                <c:pt idx="4">
                  <c:v>Somalia</c:v>
                </c:pt>
                <c:pt idx="5">
                  <c:v>Bangladesh</c:v>
                </c:pt>
                <c:pt idx="6">
                  <c:v>Chad</c:v>
                </c:pt>
                <c:pt idx="7">
                  <c:v>Côte d'Ivoire</c:v>
                </c:pt>
                <c:pt idx="8">
                  <c:v>Pakistan</c:v>
                </c:pt>
                <c:pt idx="9">
                  <c:v>South Sudan</c:v>
                </c:pt>
                <c:pt idx="10">
                  <c:v>Guinea</c:v>
                </c:pt>
                <c:pt idx="11">
                  <c:v>Libya</c:v>
                </c:pt>
                <c:pt idx="12">
                  <c:v>Egypt</c:v>
                </c:pt>
                <c:pt idx="13">
                  <c:v>Others</c:v>
                </c:pt>
                <c:pt idx="14">
                  <c:v>Mali</c:v>
                </c:pt>
                <c:pt idx="15">
                  <c:v>Niger</c:v>
                </c:pt>
                <c:pt idx="16">
                  <c:v>Cameroon</c:v>
                </c:pt>
                <c:pt idx="17">
                  <c:v>Senegal</c:v>
                </c:pt>
                <c:pt idx="18">
                  <c:v>Ghana</c:v>
                </c:pt>
                <c:pt idx="19">
                  <c:v>Gambia</c:v>
                </c:pt>
                <c:pt idx="20">
                  <c:v>Algeria</c:v>
                </c:pt>
                <c:pt idx="21">
                  <c:v>Benin</c:v>
                </c:pt>
                <c:pt idx="22">
                  <c:v>Ethiopia</c:v>
                </c:pt>
                <c:pt idx="23">
                  <c:v>Yemen</c:v>
                </c:pt>
                <c:pt idx="24">
                  <c:v>Comoros</c:v>
                </c:pt>
                <c:pt idx="25">
                  <c:v>Congo</c:v>
                </c:pt>
                <c:pt idx="26">
                  <c:v>Guinea-Bissau</c:v>
                </c:pt>
                <c:pt idx="27">
                  <c:v>Sierra Leone</c:v>
                </c:pt>
                <c:pt idx="28">
                  <c:v>Burkina Faso</c:v>
                </c:pt>
                <c:pt idx="29">
                  <c:v>Palestine</c:v>
                </c:pt>
                <c:pt idx="30">
                  <c:v>Togo</c:v>
                </c:pt>
                <c:pt idx="31">
                  <c:v>Tunisia</c:v>
                </c:pt>
              </c:strCache>
            </c:strRef>
          </c:tx>
          <c:spPr>
            <a:solidFill>
              <a:schemeClr val="accent1"/>
            </a:solidFill>
            <a:ln>
              <a:noFill/>
            </a:ln>
            <a:effectLst/>
          </c:spPr>
          <c:invertIfNegative val="0"/>
          <c:dLbls>
            <c:dLbl>
              <c:idx val="0"/>
              <c:layout>
                <c:manualLayout>
                  <c:x val="-3.5643563180052906E-2"/>
                  <c:y val="1.6646967755065705E-7"/>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78D4CD2B-556D-4734-B36C-B5280B8312FA}" type="CELLRANGE">
                      <a:rPr lang="en-US" baseline="0">
                        <a:solidFill>
                          <a:schemeClr val="bg1"/>
                        </a:solidFill>
                      </a:rPr>
                      <a:pPr>
                        <a:defRPr>
                          <a:solidFill>
                            <a:schemeClr val="bg1"/>
                          </a:solidFill>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6752569664004028"/>
                      <c:h val="4.58537209864106E-2"/>
                    </c:manualLayout>
                  </c15:layout>
                  <c15:dlblFieldTable/>
                  <c15:showDataLabelsRange val="1"/>
                </c:ext>
                <c:ext xmlns:c16="http://schemas.microsoft.com/office/drawing/2014/chart" uri="{C3380CC4-5D6E-409C-BE32-E72D297353CC}">
                  <c16:uniqueId val="{00000000-6533-46F4-8F2E-9B2FD6B77A93}"/>
                </c:ext>
              </c:extLst>
            </c:dLbl>
            <c:dLbl>
              <c:idx val="1"/>
              <c:tx>
                <c:rich>
                  <a:bodyPr/>
                  <a:lstStyle/>
                  <a:p>
                    <a:fld id="{DA0307CF-415B-4C42-831C-8BFF3C416B0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6533-46F4-8F2E-9B2FD6B77A93}"/>
                </c:ext>
              </c:extLst>
            </c:dLbl>
            <c:dLbl>
              <c:idx val="2"/>
              <c:tx>
                <c:rich>
                  <a:bodyPr/>
                  <a:lstStyle/>
                  <a:p>
                    <a:fld id="{311EDA7B-9B68-4B5E-AFC5-EF31777B70B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533-46F4-8F2E-9B2FD6B77A93}"/>
                </c:ext>
              </c:extLst>
            </c:dLbl>
            <c:dLbl>
              <c:idx val="3"/>
              <c:tx>
                <c:rich>
                  <a:bodyPr/>
                  <a:lstStyle/>
                  <a:p>
                    <a:fld id="{75C3EE3E-7FEE-491A-9AF8-907AA88D2F6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533-46F4-8F2E-9B2FD6B77A93}"/>
                </c:ext>
              </c:extLst>
            </c:dLbl>
            <c:dLbl>
              <c:idx val="4"/>
              <c:tx>
                <c:rich>
                  <a:bodyPr/>
                  <a:lstStyle/>
                  <a:p>
                    <a:fld id="{CBD820FB-7C44-4A3D-AB99-41283B8D06F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533-46F4-8F2E-9B2FD6B77A93}"/>
                </c:ext>
              </c:extLst>
            </c:dLbl>
            <c:dLbl>
              <c:idx val="5"/>
              <c:tx>
                <c:rich>
                  <a:bodyPr/>
                  <a:lstStyle/>
                  <a:p>
                    <a:fld id="{C26242BA-42ED-4953-8EB6-B4DE26DCFE1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533-46F4-8F2E-9B2FD6B77A93}"/>
                </c:ext>
              </c:extLst>
            </c:dLbl>
            <c:dLbl>
              <c:idx val="6"/>
              <c:tx>
                <c:rich>
                  <a:bodyPr/>
                  <a:lstStyle/>
                  <a:p>
                    <a:fld id="{166D3CE8-6887-4D75-89AB-CADDEC9F94FA}"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533-46F4-8F2E-9B2FD6B77A93}"/>
                </c:ext>
              </c:extLst>
            </c:dLbl>
            <c:dLbl>
              <c:idx val="7"/>
              <c:tx>
                <c:rich>
                  <a:bodyPr/>
                  <a:lstStyle/>
                  <a:p>
                    <a:fld id="{289C9F98-A4C5-426B-BF3D-CCDA3EEC2BF9}"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533-46F4-8F2E-9B2FD6B77A93}"/>
                </c:ext>
              </c:extLst>
            </c:dLbl>
            <c:dLbl>
              <c:idx val="8"/>
              <c:tx>
                <c:rich>
                  <a:bodyPr/>
                  <a:lstStyle/>
                  <a:p>
                    <a:fld id="{221C9569-17C3-4B20-B9DB-81EF5C2D059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533-46F4-8F2E-9B2FD6B77A93}"/>
                </c:ext>
              </c:extLst>
            </c:dLbl>
            <c:dLbl>
              <c:idx val="9"/>
              <c:tx>
                <c:rich>
                  <a:bodyPr/>
                  <a:lstStyle/>
                  <a:p>
                    <a:fld id="{F3F5AA95-BE29-4A86-AE88-5D94D9B28C4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533-46F4-8F2E-9B2FD6B77A93}"/>
                </c:ext>
              </c:extLst>
            </c:dLbl>
            <c:dLbl>
              <c:idx val="10"/>
              <c:tx>
                <c:rich>
                  <a:bodyPr/>
                  <a:lstStyle/>
                  <a:p>
                    <a:fld id="{DC369F88-9CBF-418C-B483-94FD43955178}"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533-46F4-8F2E-9B2FD6B77A93}"/>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33-46F4-8F2E-9B2FD6B77A93}"/>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33-46F4-8F2E-9B2FD6B77A93}"/>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533-46F4-8F2E-9B2FD6B77A93}"/>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533-46F4-8F2E-9B2FD6B77A93}"/>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33-46F4-8F2E-9B2FD6B77A93}"/>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533-46F4-8F2E-9B2FD6B77A93}"/>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533-46F4-8F2E-9B2FD6B77A93}"/>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533-46F4-8F2E-9B2FD6B77A93}"/>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533-46F4-8F2E-9B2FD6B77A93}"/>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533-46F4-8F2E-9B2FD6B77A93}"/>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533-46F4-8F2E-9B2FD6B77A93}"/>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533-46F4-8F2E-9B2FD6B77A93}"/>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533-46F4-8F2E-9B2FD6B77A93}"/>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533-46F4-8F2E-9B2FD6B77A93}"/>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533-46F4-8F2E-9B2FD6B77A93}"/>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533-46F4-8F2E-9B2FD6B77A93}"/>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533-46F4-8F2E-9B2FD6B77A93}"/>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533-46F4-8F2E-9B2FD6B77A93}"/>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533-46F4-8F2E-9B2FD6B77A93}"/>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533-46F4-8F2E-9B2FD6B77A93}"/>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533-46F4-8F2E-9B2FD6B77A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Source!$A$197:$A$228</c:f>
              <c:strCache>
                <c:ptCount val="32"/>
                <c:pt idx="0">
                  <c:v>Sudan</c:v>
                </c:pt>
                <c:pt idx="1">
                  <c:v>Eritrea</c:v>
                </c:pt>
                <c:pt idx="2">
                  <c:v>Nigeria</c:v>
                </c:pt>
                <c:pt idx="3">
                  <c:v>Morocco</c:v>
                </c:pt>
                <c:pt idx="4">
                  <c:v>Somalia</c:v>
                </c:pt>
                <c:pt idx="5">
                  <c:v>Bangladesh</c:v>
                </c:pt>
                <c:pt idx="6">
                  <c:v>Chad</c:v>
                </c:pt>
                <c:pt idx="7">
                  <c:v>Côte d'Ivoire</c:v>
                </c:pt>
                <c:pt idx="8">
                  <c:v>Pakistan</c:v>
                </c:pt>
                <c:pt idx="9">
                  <c:v>South Sudan</c:v>
                </c:pt>
                <c:pt idx="10">
                  <c:v>Guinea</c:v>
                </c:pt>
                <c:pt idx="11">
                  <c:v>Libya</c:v>
                </c:pt>
                <c:pt idx="12">
                  <c:v>Egypt</c:v>
                </c:pt>
                <c:pt idx="13">
                  <c:v>Others</c:v>
                </c:pt>
                <c:pt idx="14">
                  <c:v>Mali</c:v>
                </c:pt>
                <c:pt idx="15">
                  <c:v>Niger</c:v>
                </c:pt>
                <c:pt idx="16">
                  <c:v>Cameroon</c:v>
                </c:pt>
                <c:pt idx="17">
                  <c:v>Senegal</c:v>
                </c:pt>
                <c:pt idx="18">
                  <c:v>Ghana</c:v>
                </c:pt>
                <c:pt idx="19">
                  <c:v>Gambia</c:v>
                </c:pt>
                <c:pt idx="20">
                  <c:v>Algeria</c:v>
                </c:pt>
                <c:pt idx="21">
                  <c:v>Benin</c:v>
                </c:pt>
                <c:pt idx="22">
                  <c:v>Ethiopia</c:v>
                </c:pt>
                <c:pt idx="23">
                  <c:v>Yemen</c:v>
                </c:pt>
                <c:pt idx="24">
                  <c:v>Comoros</c:v>
                </c:pt>
                <c:pt idx="25">
                  <c:v>Congo</c:v>
                </c:pt>
                <c:pt idx="26">
                  <c:v>Guinea-Bissau</c:v>
                </c:pt>
                <c:pt idx="27">
                  <c:v>Sierra Leone</c:v>
                </c:pt>
                <c:pt idx="28">
                  <c:v>Burkina Faso</c:v>
                </c:pt>
                <c:pt idx="29">
                  <c:v>Palestine</c:v>
                </c:pt>
                <c:pt idx="30">
                  <c:v>Togo</c:v>
                </c:pt>
                <c:pt idx="31">
                  <c:v>Tunisia</c:v>
                </c:pt>
              </c:strCache>
            </c:strRef>
          </c:cat>
          <c:val>
            <c:numRef>
              <c:f>Source!$E$197:$E$228</c:f>
              <c:numCache>
                <c:formatCode>General</c:formatCode>
                <c:ptCount val="32"/>
                <c:pt idx="0">
                  <c:v>649</c:v>
                </c:pt>
                <c:pt idx="1">
                  <c:v>179</c:v>
                </c:pt>
                <c:pt idx="2">
                  <c:v>106</c:v>
                </c:pt>
                <c:pt idx="3">
                  <c:v>86</c:v>
                </c:pt>
                <c:pt idx="4">
                  <c:v>73</c:v>
                </c:pt>
                <c:pt idx="5">
                  <c:v>64</c:v>
                </c:pt>
                <c:pt idx="6">
                  <c:v>53</c:v>
                </c:pt>
                <c:pt idx="7">
                  <c:v>51</c:v>
                </c:pt>
                <c:pt idx="8">
                  <c:v>40</c:v>
                </c:pt>
                <c:pt idx="9">
                  <c:v>37</c:v>
                </c:pt>
                <c:pt idx="10">
                  <c:v>33</c:v>
                </c:pt>
                <c:pt idx="11">
                  <c:v>29</c:v>
                </c:pt>
                <c:pt idx="12">
                  <c:v>23</c:v>
                </c:pt>
                <c:pt idx="13">
                  <c:v>21</c:v>
                </c:pt>
                <c:pt idx="14">
                  <c:v>20</c:v>
                </c:pt>
                <c:pt idx="15">
                  <c:v>15</c:v>
                </c:pt>
                <c:pt idx="16">
                  <c:v>11</c:v>
                </c:pt>
                <c:pt idx="17">
                  <c:v>11</c:v>
                </c:pt>
                <c:pt idx="18">
                  <c:v>8</c:v>
                </c:pt>
                <c:pt idx="19">
                  <c:v>6</c:v>
                </c:pt>
                <c:pt idx="20">
                  <c:v>5</c:v>
                </c:pt>
                <c:pt idx="21">
                  <c:v>3</c:v>
                </c:pt>
                <c:pt idx="22">
                  <c:v>3</c:v>
                </c:pt>
                <c:pt idx="23">
                  <c:v>3</c:v>
                </c:pt>
                <c:pt idx="24">
                  <c:v>2</c:v>
                </c:pt>
                <c:pt idx="25">
                  <c:v>2</c:v>
                </c:pt>
                <c:pt idx="26">
                  <c:v>2</c:v>
                </c:pt>
                <c:pt idx="27">
                  <c:v>2</c:v>
                </c:pt>
                <c:pt idx="28">
                  <c:v>1</c:v>
                </c:pt>
                <c:pt idx="29">
                  <c:v>1</c:v>
                </c:pt>
                <c:pt idx="30">
                  <c:v>1</c:v>
                </c:pt>
                <c:pt idx="31">
                  <c:v>0</c:v>
                </c:pt>
              </c:numCache>
            </c:numRef>
          </c:val>
          <c:extLst>
            <c:ext xmlns:c15="http://schemas.microsoft.com/office/drawing/2012/chart" uri="{02D57815-91ED-43cb-92C2-25804820EDAC}">
              <c15:datalabelsRange>
                <c15:f>Source!$G$197:$G$228</c15:f>
                <c15:dlblRangeCache>
                  <c:ptCount val="32"/>
                  <c:pt idx="0">
                    <c:v>649  (42%)</c:v>
                  </c:pt>
                  <c:pt idx="1">
                    <c:v>179  (12%)</c:v>
                  </c:pt>
                  <c:pt idx="2">
                    <c:v>106  (7%)</c:v>
                  </c:pt>
                  <c:pt idx="3">
                    <c:v>86  (6%)</c:v>
                  </c:pt>
                  <c:pt idx="4">
                    <c:v>73  (5%)</c:v>
                  </c:pt>
                  <c:pt idx="5">
                    <c:v>64  (4%)</c:v>
                  </c:pt>
                  <c:pt idx="6">
                    <c:v>53  (3%)</c:v>
                  </c:pt>
                  <c:pt idx="7">
                    <c:v>51  (3%)</c:v>
                  </c:pt>
                  <c:pt idx="8">
                    <c:v>40  (3%)</c:v>
                  </c:pt>
                  <c:pt idx="9">
                    <c:v>37  (2%)</c:v>
                  </c:pt>
                  <c:pt idx="10">
                    <c:v>33  (2%)</c:v>
                  </c:pt>
                  <c:pt idx="11">
                    <c:v>29  (2%)</c:v>
                  </c:pt>
                  <c:pt idx="12">
                    <c:v>23  (1%)</c:v>
                  </c:pt>
                  <c:pt idx="13">
                    <c:v>21  (1%)</c:v>
                  </c:pt>
                  <c:pt idx="14">
                    <c:v>20  (1%)</c:v>
                  </c:pt>
                  <c:pt idx="15">
                    <c:v>15  (1%)</c:v>
                  </c:pt>
                  <c:pt idx="16">
                    <c:v>11  (1%)</c:v>
                  </c:pt>
                  <c:pt idx="17">
                    <c:v>11  (1%)</c:v>
                  </c:pt>
                  <c:pt idx="18">
                    <c:v>8  (1%)</c:v>
                  </c:pt>
                  <c:pt idx="19">
                    <c:v>6  (0%)</c:v>
                  </c:pt>
                  <c:pt idx="20">
                    <c:v>5  (0%)</c:v>
                  </c:pt>
                  <c:pt idx="21">
                    <c:v>3  (0%)</c:v>
                  </c:pt>
                  <c:pt idx="22">
                    <c:v>3  (0%)</c:v>
                  </c:pt>
                  <c:pt idx="23">
                    <c:v>3  (0%)</c:v>
                  </c:pt>
                  <c:pt idx="24">
                    <c:v>2  (0%)</c:v>
                  </c:pt>
                  <c:pt idx="25">
                    <c:v>2  (0%)</c:v>
                  </c:pt>
                  <c:pt idx="26">
                    <c:v>2  (0%)</c:v>
                  </c:pt>
                  <c:pt idx="27">
                    <c:v>2  (0%)</c:v>
                  </c:pt>
                  <c:pt idx="28">
                    <c:v>1  (0%)</c:v>
                  </c:pt>
                  <c:pt idx="29">
                    <c:v>1  (0%)</c:v>
                  </c:pt>
                  <c:pt idx="30">
                    <c:v>1  (0%)</c:v>
                  </c:pt>
                  <c:pt idx="31">
                    <c:v>  (0%)</c:v>
                  </c:pt>
                </c15:dlblRangeCache>
              </c15:datalabelsRange>
            </c:ext>
            <c:ext xmlns:c16="http://schemas.microsoft.com/office/drawing/2014/chart" uri="{C3380CC4-5D6E-409C-BE32-E72D297353CC}">
              <c16:uniqueId val="{00000020-6533-46F4-8F2E-9B2FD6B77A93}"/>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General"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146270621071502"/>
          <c:y val="5.9620596205962058E-2"/>
          <c:w val="0.57116365288905546"/>
          <c:h val="0.90824829823101383"/>
        </c:manualLayout>
      </c:layout>
      <c:barChart>
        <c:barDir val="bar"/>
        <c:grouping val="clustered"/>
        <c:varyColors val="0"/>
        <c:ser>
          <c:idx val="0"/>
          <c:order val="0"/>
          <c:spPr>
            <a:solidFill>
              <a:schemeClr val="accent1"/>
            </a:solidFill>
            <a:ln>
              <a:noFill/>
            </a:ln>
            <a:effectLst/>
          </c:spPr>
          <c:invertIfNegative val="0"/>
          <c:dLbls>
            <c:dLbl>
              <c:idx val="0"/>
              <c:layout>
                <c:manualLayout>
                  <c:x val="-6.340057636887618E-2"/>
                  <c:y val="-4.3763676148796402E-3"/>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FDFA086B-63BA-4289-912A-3E805B353446}" type="CELLRANGE">
                      <a:rPr lang="en-US">
                        <a:solidFill>
                          <a:schemeClr val="bg1"/>
                        </a:solidFill>
                      </a:rPr>
                      <a:pPr>
                        <a:defRPr>
                          <a:solidFill>
                            <a:schemeClr val="bg1"/>
                          </a:solidFill>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47E-4EBA-9FE4-78537E6DACCE}"/>
                </c:ext>
              </c:extLst>
            </c:dLbl>
            <c:dLbl>
              <c:idx val="1"/>
              <c:tx>
                <c:rich>
                  <a:bodyPr/>
                  <a:lstStyle/>
                  <a:p>
                    <a:fld id="{37B0E799-34C2-415E-B6ED-A22BB424088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47E-4EBA-9FE4-78537E6DACCE}"/>
                </c:ext>
              </c:extLst>
            </c:dLbl>
            <c:dLbl>
              <c:idx val="2"/>
              <c:tx>
                <c:rich>
                  <a:bodyPr/>
                  <a:lstStyle/>
                  <a:p>
                    <a:fld id="{986CF597-9951-44F1-8B51-6527026AE67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47E-4EBA-9FE4-78537E6DACCE}"/>
                </c:ext>
              </c:extLst>
            </c:dLbl>
            <c:dLbl>
              <c:idx val="3"/>
              <c:tx>
                <c:rich>
                  <a:bodyPr/>
                  <a:lstStyle/>
                  <a:p>
                    <a:fld id="{EE105018-719A-4A16-A9DD-8DD0DAAD8A4B}"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47E-4EBA-9FE4-78537E6DACCE}"/>
                </c:ext>
              </c:extLst>
            </c:dLbl>
            <c:dLbl>
              <c:idx val="4"/>
              <c:tx>
                <c:rich>
                  <a:bodyPr/>
                  <a:lstStyle/>
                  <a:p>
                    <a:fld id="{6B0512DF-CBB6-468E-BE24-A0AA9F9DB9CE}"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47E-4EBA-9FE4-78537E6DACCE}"/>
                </c:ext>
              </c:extLst>
            </c:dLbl>
            <c:dLbl>
              <c:idx val="5"/>
              <c:tx>
                <c:rich>
                  <a:bodyPr/>
                  <a:lstStyle/>
                  <a:p>
                    <a:fld id="{6FF734B6-9B17-44A0-81F4-9C8BA95245E9}"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47E-4EBA-9FE4-78537E6DACCE}"/>
                </c:ext>
              </c:extLst>
            </c:dLbl>
            <c:dLbl>
              <c:idx val="6"/>
              <c:tx>
                <c:rich>
                  <a:bodyPr/>
                  <a:lstStyle/>
                  <a:p>
                    <a:fld id="{A2848370-9207-4AC0-AE80-0CDBAA972F8B}"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47E-4EBA-9FE4-78537E6DACCE}"/>
                </c:ext>
              </c:extLst>
            </c:dLbl>
            <c:dLbl>
              <c:idx val="7"/>
              <c:tx>
                <c:rich>
                  <a:bodyPr/>
                  <a:lstStyle/>
                  <a:p>
                    <a:fld id="{0E3EA224-F151-4611-AF52-517593A9444A}"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47E-4EBA-9FE4-78537E6DACCE}"/>
                </c:ext>
              </c:extLst>
            </c:dLbl>
            <c:dLbl>
              <c:idx val="8"/>
              <c:tx>
                <c:rich>
                  <a:bodyPr/>
                  <a:lstStyle/>
                  <a:p>
                    <a:fld id="{365CF1BC-2F9E-478C-A47F-ABFB277321C0}"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47E-4EBA-9FE4-78537E6DACCE}"/>
                </c:ext>
              </c:extLst>
            </c:dLbl>
            <c:dLbl>
              <c:idx val="9"/>
              <c:tx>
                <c:rich>
                  <a:bodyPr/>
                  <a:lstStyle/>
                  <a:p>
                    <a:fld id="{9CC22337-608C-4F73-BF4A-D25723B2CF6A}"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47E-4EBA-9FE4-78537E6DACCE}"/>
                </c:ext>
              </c:extLst>
            </c:dLbl>
            <c:dLbl>
              <c:idx val="10"/>
              <c:tx>
                <c:rich>
                  <a:bodyPr/>
                  <a:lstStyle/>
                  <a:p>
                    <a:fld id="{8FFD0492-0FC0-4726-ADCD-C10FE7EBF702}"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47E-4EBA-9FE4-78537E6DACCE}"/>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7E-4EBA-9FE4-78537E6DACCE}"/>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7E-4EBA-9FE4-78537E6DACCE}"/>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7E-4EBA-9FE4-78537E6DAC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Source!$A$174:$A$187</c:f>
              <c:strCache>
                <c:ptCount val="14"/>
                <c:pt idx="0">
                  <c:v>Syrian Arab Rep.</c:v>
                </c:pt>
                <c:pt idx="1">
                  <c:v>Cameroon</c:v>
                </c:pt>
                <c:pt idx="2">
                  <c:v>Nigeria</c:v>
                </c:pt>
                <c:pt idx="3">
                  <c:v>Others</c:v>
                </c:pt>
                <c:pt idx="4">
                  <c:v>Dem. Rep. of the Congo</c:v>
                </c:pt>
                <c:pt idx="5">
                  <c:v>Lebanon</c:v>
                </c:pt>
                <c:pt idx="6">
                  <c:v>Egypt</c:v>
                </c:pt>
                <c:pt idx="7">
                  <c:v>Iran (Islamic Rep. of)</c:v>
                </c:pt>
                <c:pt idx="8">
                  <c:v>Somalia</c:v>
                </c:pt>
                <c:pt idx="9">
                  <c:v>Guinea</c:v>
                </c:pt>
                <c:pt idx="10">
                  <c:v>Palestine</c:v>
                </c:pt>
                <c:pt idx="11">
                  <c:v>Bangladesh</c:v>
                </c:pt>
                <c:pt idx="13">
                  <c:v>Gambia</c:v>
                </c:pt>
              </c:strCache>
            </c:strRef>
          </c:cat>
          <c:val>
            <c:numRef>
              <c:f>Source!$D$174:$D$187</c:f>
              <c:numCache>
                <c:formatCode>General</c:formatCode>
                <c:ptCount val="14"/>
                <c:pt idx="0">
                  <c:v>565</c:v>
                </c:pt>
                <c:pt idx="1">
                  <c:v>140</c:v>
                </c:pt>
                <c:pt idx="2">
                  <c:v>33</c:v>
                </c:pt>
                <c:pt idx="3">
                  <c:v>13</c:v>
                </c:pt>
                <c:pt idx="4">
                  <c:v>8</c:v>
                </c:pt>
                <c:pt idx="5">
                  <c:v>8</c:v>
                </c:pt>
                <c:pt idx="6">
                  <c:v>7</c:v>
                </c:pt>
                <c:pt idx="7">
                  <c:v>5</c:v>
                </c:pt>
                <c:pt idx="8">
                  <c:v>5</c:v>
                </c:pt>
                <c:pt idx="9">
                  <c:v>3</c:v>
                </c:pt>
                <c:pt idx="10">
                  <c:v>3</c:v>
                </c:pt>
                <c:pt idx="11">
                  <c:v>2</c:v>
                </c:pt>
                <c:pt idx="12">
                  <c:v>1</c:v>
                </c:pt>
                <c:pt idx="13">
                  <c:v>1</c:v>
                </c:pt>
              </c:numCache>
            </c:numRef>
          </c:val>
          <c:extLst>
            <c:ext xmlns:c15="http://schemas.microsoft.com/office/drawing/2012/chart" uri="{02D57815-91ED-43cb-92C2-25804820EDAC}">
              <c15:datalabelsRange>
                <c15:f>Source!$F$174:$F$187</c15:f>
                <c15:dlblRangeCache>
                  <c:ptCount val="14"/>
                  <c:pt idx="0">
                    <c:v>565  (71%)</c:v>
                  </c:pt>
                  <c:pt idx="1">
                    <c:v>140  (18%)</c:v>
                  </c:pt>
                  <c:pt idx="2">
                    <c:v>33  (4%)</c:v>
                  </c:pt>
                  <c:pt idx="3">
                    <c:v>13  (2%)</c:v>
                  </c:pt>
                  <c:pt idx="4">
                    <c:v>8  (1%)</c:v>
                  </c:pt>
                  <c:pt idx="5">
                    <c:v>8  (1%)</c:v>
                  </c:pt>
                  <c:pt idx="6">
                    <c:v>7  (1%)</c:v>
                  </c:pt>
                  <c:pt idx="7">
                    <c:v>5  (1%)</c:v>
                  </c:pt>
                  <c:pt idx="8">
                    <c:v>5  (1%)</c:v>
                  </c:pt>
                  <c:pt idx="9">
                    <c:v>3  (0%)</c:v>
                  </c:pt>
                  <c:pt idx="10">
                    <c:v>3  (0%)</c:v>
                  </c:pt>
                  <c:pt idx="11">
                    <c:v>2  (0%)</c:v>
                  </c:pt>
                  <c:pt idx="12">
                    <c:v>1  (0%)</c:v>
                  </c:pt>
                  <c:pt idx="13">
                    <c:v>1  (0%)</c:v>
                  </c:pt>
                </c15:dlblRangeCache>
              </c15:datalabelsRange>
            </c:ext>
            <c:ext xmlns:c16="http://schemas.microsoft.com/office/drawing/2014/chart" uri="{C3380CC4-5D6E-409C-BE32-E72D297353CC}">
              <c16:uniqueId val="{0000000E-F47E-4EBA-9FE4-78537E6DACCE}"/>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General"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522337876023896"/>
          <c:y val="2.5621950737577451E-2"/>
          <c:w val="0.5762590764388168"/>
          <c:h val="0.9487560985248451"/>
        </c:manualLayout>
      </c:layout>
      <c:barChart>
        <c:barDir val="bar"/>
        <c:grouping val="clustered"/>
        <c:varyColors val="0"/>
        <c:ser>
          <c:idx val="0"/>
          <c:order val="0"/>
          <c:spPr>
            <a:solidFill>
              <a:schemeClr val="accent1"/>
            </a:solidFill>
            <a:ln>
              <a:noFill/>
            </a:ln>
            <a:effectLst/>
          </c:spPr>
          <c:invertIfNegative val="0"/>
          <c:dLbls>
            <c:dLbl>
              <c:idx val="0"/>
              <c:layout>
                <c:manualLayout>
                  <c:x val="-6.495010363908503E-2"/>
                  <c:y val="-1.3877787807814457E-17"/>
                </c:manualLayout>
              </c:layout>
              <c:tx>
                <c:rich>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fld id="{7E8E3EDE-A4F8-4949-8495-59C837E835A1}" type="CELLRANGE">
                      <a:rPr lang="en-US" sz="1000" b="1">
                        <a:solidFill>
                          <a:schemeClr val="bg1"/>
                        </a:solidFill>
                      </a:rPr>
                      <a:pPr>
                        <a:defRPr sz="1000" b="1">
                          <a:solidFill>
                            <a:schemeClr val="bg1"/>
                          </a:solidFill>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3279190842118755"/>
                      <c:h val="0.12459120730859279"/>
                    </c:manualLayout>
                  </c15:layout>
                  <c15:dlblFieldTable/>
                  <c15:showDataLabelsRange val="1"/>
                </c:ext>
                <c:ext xmlns:c16="http://schemas.microsoft.com/office/drawing/2014/chart" uri="{C3380CC4-5D6E-409C-BE32-E72D297353CC}">
                  <c16:uniqueId val="{00000000-98B0-4DCD-9D9A-1D39AA5300D8}"/>
                </c:ext>
              </c:extLst>
            </c:dLbl>
            <c:dLbl>
              <c:idx val="1"/>
              <c:layout>
                <c:manualLayout>
                  <c:x val="-6.8330922961849089E-3"/>
                  <c:y val="-1.7332740783692808E-7"/>
                </c:manualLayout>
              </c:layout>
              <c:tx>
                <c:rich>
                  <a:bodyPr/>
                  <a:lstStyle/>
                  <a:p>
                    <a:fld id="{BA93A1C7-961F-43F0-BC75-407637D77EF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layout>
                    <c:manualLayout>
                      <c:w val="0.22111930191050636"/>
                      <c:h val="0.12459120730859279"/>
                    </c:manualLayout>
                  </c15:layout>
                  <c15:dlblFieldTable/>
                  <c15:showDataLabelsRange val="1"/>
                </c:ext>
                <c:ext xmlns:c16="http://schemas.microsoft.com/office/drawing/2014/chart" uri="{C3380CC4-5D6E-409C-BE32-E72D297353CC}">
                  <c16:uniqueId val="{00000001-98B0-4DCD-9D9A-1D39AA5300D8}"/>
                </c:ext>
              </c:extLst>
            </c:dLbl>
            <c:dLbl>
              <c:idx val="2"/>
              <c:tx>
                <c:rich>
                  <a:bodyPr/>
                  <a:lstStyle/>
                  <a:p>
                    <a:fld id="{93D31CC1-9E6F-4F5D-B231-36DDB2EEC16E}"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8B0-4DCD-9D9A-1D39AA5300D8}"/>
                </c:ext>
              </c:extLst>
            </c:dLbl>
            <c:dLbl>
              <c:idx val="3"/>
              <c:tx>
                <c:rich>
                  <a:bodyPr/>
                  <a:lstStyle/>
                  <a:p>
                    <a:fld id="{74DA26DE-B596-4BEB-99DA-F1B1CE70211B}"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8B0-4DCD-9D9A-1D39AA5300D8}"/>
                </c:ext>
              </c:extLst>
            </c:dLbl>
            <c:dLbl>
              <c:idx val="4"/>
              <c:tx>
                <c:rich>
                  <a:bodyPr/>
                  <a:lstStyle/>
                  <a:p>
                    <a:fld id="{D6913E8C-209B-4E25-B326-F3E0B460F7D0}"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8B0-4DCD-9D9A-1D39AA5300D8}"/>
                </c:ext>
              </c:extLst>
            </c:dLbl>
            <c:dLbl>
              <c:idx val="5"/>
              <c:tx>
                <c:rich>
                  <a:bodyPr/>
                  <a:lstStyle/>
                  <a:p>
                    <a:fld id="{E535570B-F39E-4307-B3B2-4ADBCA96369E}"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B0-4DCD-9D9A-1D39AA5300D8}"/>
                </c:ext>
              </c:extLst>
            </c:dLbl>
            <c:dLbl>
              <c:idx val="6"/>
              <c:tx>
                <c:rich>
                  <a:bodyPr/>
                  <a:lstStyle/>
                  <a:p>
                    <a:fld id="{558869F5-4953-4FDE-A866-10D98FDDC328}"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8B0-4DCD-9D9A-1D39AA5300D8}"/>
                </c:ext>
              </c:extLst>
            </c:dLbl>
            <c:dLbl>
              <c:idx val="7"/>
              <c:tx>
                <c:rich>
                  <a:bodyPr/>
                  <a:lstStyle/>
                  <a:p>
                    <a:fld id="{88854E38-9EC3-40A3-AA5E-A2D245C8FEB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8B0-4DCD-9D9A-1D39AA5300D8}"/>
                </c:ext>
              </c:extLst>
            </c:dLbl>
            <c:dLbl>
              <c:idx val="8"/>
              <c:tx>
                <c:rich>
                  <a:bodyPr/>
                  <a:lstStyle/>
                  <a:p>
                    <a:fld id="{74360527-0B21-4EDE-BD74-D4CFEE51EFB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8B0-4DCD-9D9A-1D39AA5300D8}"/>
                </c:ext>
              </c:extLst>
            </c:dLbl>
            <c:dLbl>
              <c:idx val="9"/>
              <c:tx>
                <c:rich>
                  <a:bodyPr/>
                  <a:lstStyle/>
                  <a:p>
                    <a:fld id="{5DC39122-1A8D-4EB4-890B-40B45BBC614E}"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8B0-4DCD-9D9A-1D39AA5300D8}"/>
                </c:ext>
              </c:extLst>
            </c:dLbl>
            <c:dLbl>
              <c:idx val="10"/>
              <c:tx>
                <c:rich>
                  <a:bodyPr/>
                  <a:lstStyle/>
                  <a:p>
                    <a:fld id="{3932005B-C98B-418B-BCF2-3227DB608D86}"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8B0-4DCD-9D9A-1D39AA5300D8}"/>
                </c:ext>
              </c:extLst>
            </c:dLbl>
            <c:dLbl>
              <c:idx val="11"/>
              <c:tx>
                <c:rich>
                  <a:bodyPr/>
                  <a:lstStyle/>
                  <a:p>
                    <a:fld id="{2E586A71-1759-4BF0-BEFE-DCF7D6DD781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8B0-4DCD-9D9A-1D39AA5300D8}"/>
                </c:ext>
              </c:extLst>
            </c:dLbl>
            <c:dLbl>
              <c:idx val="12"/>
              <c:tx>
                <c:rich>
                  <a:bodyPr/>
                  <a:lstStyle/>
                  <a:p>
                    <a:fld id="{3DB50A38-C811-4ADB-85C2-FB06055799D0}"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8B0-4DCD-9D9A-1D39AA5300D8}"/>
                </c:ext>
              </c:extLst>
            </c:dLbl>
            <c:dLbl>
              <c:idx val="13"/>
              <c:tx>
                <c:rich>
                  <a:bodyPr/>
                  <a:lstStyle/>
                  <a:p>
                    <a:fld id="{90F8A53A-83BB-4EFC-9128-B3EC05DC4B02}"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8B0-4DCD-9D9A-1D39AA5300D8}"/>
                </c:ext>
              </c:extLst>
            </c:dLbl>
            <c:dLbl>
              <c:idx val="14"/>
              <c:tx>
                <c:rich>
                  <a:bodyPr/>
                  <a:lstStyle/>
                  <a:p>
                    <a:fld id="{5C959F4B-4F9B-418E-AB3B-4864C3A731D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8B0-4DCD-9D9A-1D39AA5300D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Source!$A$103:$A$117</c:f>
              <c:strCache>
                <c:ptCount val="15"/>
                <c:pt idx="0">
                  <c:v>Afghanistan</c:v>
                </c:pt>
                <c:pt idx="1">
                  <c:v>Syrian Arab Rep.</c:v>
                </c:pt>
                <c:pt idx="2">
                  <c:v>Others</c:v>
                </c:pt>
                <c:pt idx="3">
                  <c:v>Morocco</c:v>
                </c:pt>
                <c:pt idx="4">
                  <c:v>Algeria</c:v>
                </c:pt>
                <c:pt idx="5">
                  <c:v>Tunisia</c:v>
                </c:pt>
                <c:pt idx="6">
                  <c:v>Guinea</c:v>
                </c:pt>
                <c:pt idx="7">
                  <c:v>Iraq</c:v>
                </c:pt>
                <c:pt idx="8">
                  <c:v>Côte d'Ivoire</c:v>
                </c:pt>
                <c:pt idx="9">
                  <c:v>Mali</c:v>
                </c:pt>
                <c:pt idx="10">
                  <c:v>Dem. Rep. of the Congo</c:v>
                </c:pt>
                <c:pt idx="11">
                  <c:v>State of Palestine</c:v>
                </c:pt>
                <c:pt idx="12">
                  <c:v>Senegal</c:v>
                </c:pt>
                <c:pt idx="13">
                  <c:v>Pakistan</c:v>
                </c:pt>
                <c:pt idx="14">
                  <c:v>Sudan</c:v>
                </c:pt>
              </c:strCache>
            </c:strRef>
          </c:cat>
          <c:val>
            <c:numRef>
              <c:f>Source!$D$103:$D$117</c:f>
              <c:numCache>
                <c:formatCode>_-* #,##0_-;\-* #,##0_-;_-* "-"??_-;_-@_-</c:formatCode>
                <c:ptCount val="15"/>
                <c:pt idx="0">
                  <c:v>13820</c:v>
                </c:pt>
                <c:pt idx="1">
                  <c:v>10493</c:v>
                </c:pt>
                <c:pt idx="2">
                  <c:v>7882</c:v>
                </c:pt>
                <c:pt idx="3">
                  <c:v>7149</c:v>
                </c:pt>
                <c:pt idx="4">
                  <c:v>3809</c:v>
                </c:pt>
                <c:pt idx="5">
                  <c:v>3300</c:v>
                </c:pt>
                <c:pt idx="6">
                  <c:v>3259</c:v>
                </c:pt>
                <c:pt idx="7">
                  <c:v>3242</c:v>
                </c:pt>
                <c:pt idx="8">
                  <c:v>3203</c:v>
                </c:pt>
                <c:pt idx="9">
                  <c:v>2853</c:v>
                </c:pt>
                <c:pt idx="10">
                  <c:v>2842</c:v>
                </c:pt>
                <c:pt idx="11">
                  <c:v>2375</c:v>
                </c:pt>
                <c:pt idx="12">
                  <c:v>1848</c:v>
                </c:pt>
                <c:pt idx="13">
                  <c:v>1267</c:v>
                </c:pt>
                <c:pt idx="14">
                  <c:v>1006</c:v>
                </c:pt>
              </c:numCache>
            </c:numRef>
          </c:val>
          <c:extLst>
            <c:ext xmlns:c15="http://schemas.microsoft.com/office/drawing/2012/chart" uri="{02D57815-91ED-43cb-92C2-25804820EDAC}">
              <c15:datalabelsRange>
                <c15:f>Source!$F$103:$F$117</c15:f>
                <c15:dlblRangeCache>
                  <c:ptCount val="15"/>
                  <c:pt idx="0">
                    <c:v>13,820  (19%)</c:v>
                  </c:pt>
                  <c:pt idx="1">
                    <c:v>10,493  (15%)</c:v>
                  </c:pt>
                  <c:pt idx="2">
                    <c:v>7,882  (11%)</c:v>
                  </c:pt>
                  <c:pt idx="3">
                    <c:v>7,149  (10%)</c:v>
                  </c:pt>
                  <c:pt idx="4">
                    <c:v>3,809  (5%)</c:v>
                  </c:pt>
                  <c:pt idx="5">
                    <c:v>3,300  (5%)</c:v>
                  </c:pt>
                  <c:pt idx="6">
                    <c:v>3,259  (5%)</c:v>
                  </c:pt>
                  <c:pt idx="7">
                    <c:v>3,242  (5%)</c:v>
                  </c:pt>
                  <c:pt idx="8">
                    <c:v>3,203  (4%)</c:v>
                  </c:pt>
                  <c:pt idx="9">
                    <c:v>2,853  (4%)</c:v>
                  </c:pt>
                  <c:pt idx="10">
                    <c:v>2,842  (4%)</c:v>
                  </c:pt>
                  <c:pt idx="11">
                    <c:v>2,375  (3%)</c:v>
                  </c:pt>
                  <c:pt idx="12">
                    <c:v>1,848  (3%)</c:v>
                  </c:pt>
                  <c:pt idx="13">
                    <c:v>1,267  (2%)</c:v>
                  </c:pt>
                  <c:pt idx="14">
                    <c:v>1,006  (1%)</c:v>
                  </c:pt>
                </c15:dlblRangeCache>
              </c15:datalabelsRange>
            </c:ext>
            <c:ext xmlns:c16="http://schemas.microsoft.com/office/drawing/2014/chart" uri="{C3380CC4-5D6E-409C-BE32-E72D297353CC}">
              <c16:uniqueId val="{0000000F-98B0-4DCD-9D9A-1D39AA5300D8}"/>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68448452938886"/>
          <c:y val="2.5425124645900084E-2"/>
          <c:w val="0.80433200722473408"/>
          <c:h val="0.9631830727273224"/>
        </c:manualLayout>
      </c:layout>
      <c:barChart>
        <c:barDir val="bar"/>
        <c:grouping val="clustered"/>
        <c:varyColors val="0"/>
        <c:ser>
          <c:idx val="0"/>
          <c:order val="0"/>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Source!$X$7:$X$65</c:f>
              <c:strCache>
                <c:ptCount val="59"/>
                <c:pt idx="0">
                  <c:v>Jan-2015</c:v>
                </c:pt>
                <c:pt idx="1">
                  <c:v>Feb-2015</c:v>
                </c:pt>
                <c:pt idx="2">
                  <c:v>Mar-2015</c:v>
                </c:pt>
                <c:pt idx="3">
                  <c:v>Apr-2015</c:v>
                </c:pt>
                <c:pt idx="4">
                  <c:v>May-2015</c:v>
                </c:pt>
                <c:pt idx="5">
                  <c:v>Jun-2015</c:v>
                </c:pt>
                <c:pt idx="6">
                  <c:v>Jul-2015</c:v>
                </c:pt>
                <c:pt idx="7">
                  <c:v>Aug-2015</c:v>
                </c:pt>
                <c:pt idx="8">
                  <c:v>Sep-2015</c:v>
                </c:pt>
                <c:pt idx="9">
                  <c:v>Oct-2015</c:v>
                </c:pt>
                <c:pt idx="10">
                  <c:v>Nov-2015</c:v>
                </c:pt>
                <c:pt idx="11">
                  <c:v>Dec-2015</c:v>
                </c:pt>
                <c:pt idx="12">
                  <c:v>Jan-2016</c:v>
                </c:pt>
                <c:pt idx="13">
                  <c:v>Feb-2016</c:v>
                </c:pt>
                <c:pt idx="14">
                  <c:v>Mar-2016</c:v>
                </c:pt>
                <c:pt idx="15">
                  <c:v>Apr-2016</c:v>
                </c:pt>
                <c:pt idx="16">
                  <c:v>May-2016</c:v>
                </c:pt>
                <c:pt idx="17">
                  <c:v>Jun-2016</c:v>
                </c:pt>
                <c:pt idx="18">
                  <c:v>Jul-2016</c:v>
                </c:pt>
                <c:pt idx="19">
                  <c:v>Aug-2016</c:v>
                </c:pt>
                <c:pt idx="20">
                  <c:v>Sep-2016</c:v>
                </c:pt>
                <c:pt idx="21">
                  <c:v>Oct-2016</c:v>
                </c:pt>
                <c:pt idx="22">
                  <c:v>Nov-2016</c:v>
                </c:pt>
                <c:pt idx="23">
                  <c:v>Dec-2016</c:v>
                </c:pt>
                <c:pt idx="24">
                  <c:v>Jan-2017</c:v>
                </c:pt>
                <c:pt idx="25">
                  <c:v>Feb-2017</c:v>
                </c:pt>
                <c:pt idx="26">
                  <c:v>Mar-2017</c:v>
                </c:pt>
                <c:pt idx="27">
                  <c:v>Apr-2017</c:v>
                </c:pt>
                <c:pt idx="28">
                  <c:v>May-2017</c:v>
                </c:pt>
                <c:pt idx="29">
                  <c:v>Jun-2017</c:v>
                </c:pt>
                <c:pt idx="30">
                  <c:v>Jul-2017</c:v>
                </c:pt>
                <c:pt idx="31">
                  <c:v>Aug-2017</c:v>
                </c:pt>
                <c:pt idx="32">
                  <c:v>Sep-2017</c:v>
                </c:pt>
                <c:pt idx="33">
                  <c:v>Oct-2017</c:v>
                </c:pt>
                <c:pt idx="34">
                  <c:v>Nov-2017</c:v>
                </c:pt>
                <c:pt idx="35">
                  <c:v>Dec-2017</c:v>
                </c:pt>
                <c:pt idx="36">
                  <c:v>Jan-2018</c:v>
                </c:pt>
                <c:pt idx="37">
                  <c:v>Feb-2018</c:v>
                </c:pt>
                <c:pt idx="38">
                  <c:v>Mar-2018</c:v>
                </c:pt>
                <c:pt idx="39">
                  <c:v>Apr-2018</c:v>
                </c:pt>
                <c:pt idx="40">
                  <c:v>May-2018</c:v>
                </c:pt>
                <c:pt idx="41">
                  <c:v>Jun-2018</c:v>
                </c:pt>
                <c:pt idx="42">
                  <c:v>Jul-2018</c:v>
                </c:pt>
                <c:pt idx="43">
                  <c:v>Aug-2018</c:v>
                </c:pt>
                <c:pt idx="44">
                  <c:v>Sep-2018</c:v>
                </c:pt>
                <c:pt idx="45">
                  <c:v>Oct-2018</c:v>
                </c:pt>
                <c:pt idx="46">
                  <c:v>Nov-2018</c:v>
                </c:pt>
                <c:pt idx="47">
                  <c:v>Dec-2018</c:v>
                </c:pt>
                <c:pt idx="48">
                  <c:v>Jan-2019</c:v>
                </c:pt>
                <c:pt idx="49">
                  <c:v>Feb-2019</c:v>
                </c:pt>
                <c:pt idx="50">
                  <c:v>Mar-2019</c:v>
                </c:pt>
                <c:pt idx="51">
                  <c:v>Apr-2019</c:v>
                </c:pt>
                <c:pt idx="52">
                  <c:v>May-2019</c:v>
                </c:pt>
                <c:pt idx="53">
                  <c:v>Jun-2019</c:v>
                </c:pt>
                <c:pt idx="54">
                  <c:v>Jul-2019</c:v>
                </c:pt>
                <c:pt idx="55">
                  <c:v>Aug-2019</c:v>
                </c:pt>
                <c:pt idx="56">
                  <c:v>Sep-2019</c:v>
                </c:pt>
                <c:pt idx="57">
                  <c:v>Oct-2019</c:v>
                </c:pt>
                <c:pt idx="58">
                  <c:v>Nov-2019</c:v>
                </c:pt>
              </c:strCache>
            </c:strRef>
          </c:cat>
          <c:val>
            <c:numRef>
              <c:f>Source!$W$7:$W$65</c:f>
              <c:numCache>
                <c:formatCode>_-* #,##0_-;\-* #,##0_-;_-* "-"??_-;_-@_-</c:formatCode>
                <c:ptCount val="59"/>
                <c:pt idx="0">
                  <c:v>6913</c:v>
                </c:pt>
                <c:pt idx="1">
                  <c:v>7900</c:v>
                </c:pt>
                <c:pt idx="2">
                  <c:v>11274</c:v>
                </c:pt>
                <c:pt idx="3">
                  <c:v>31066</c:v>
                </c:pt>
                <c:pt idx="4">
                  <c:v>40559</c:v>
                </c:pt>
                <c:pt idx="5">
                  <c:v>55613</c:v>
                </c:pt>
                <c:pt idx="6">
                  <c:v>79380</c:v>
                </c:pt>
                <c:pt idx="7">
                  <c:v>131786</c:v>
                </c:pt>
                <c:pt idx="8">
                  <c:v>164774</c:v>
                </c:pt>
                <c:pt idx="9">
                  <c:v>222800</c:v>
                </c:pt>
                <c:pt idx="10">
                  <c:v>156025</c:v>
                </c:pt>
                <c:pt idx="11">
                  <c:v>119504</c:v>
                </c:pt>
                <c:pt idx="12">
                  <c:v>73691</c:v>
                </c:pt>
                <c:pt idx="13">
                  <c:v>61402</c:v>
                </c:pt>
                <c:pt idx="14">
                  <c:v>37294</c:v>
                </c:pt>
                <c:pt idx="15">
                  <c:v>13737</c:v>
                </c:pt>
                <c:pt idx="16">
                  <c:v>22633</c:v>
                </c:pt>
                <c:pt idx="17">
                  <c:v>24980</c:v>
                </c:pt>
                <c:pt idx="18">
                  <c:v>26275</c:v>
                </c:pt>
                <c:pt idx="19">
                  <c:v>26329</c:v>
                </c:pt>
                <c:pt idx="20">
                  <c:v>22083</c:v>
                </c:pt>
                <c:pt idx="21">
                  <c:v>32434</c:v>
                </c:pt>
                <c:pt idx="22">
                  <c:v>17126</c:v>
                </c:pt>
                <c:pt idx="23">
                  <c:v>11743</c:v>
                </c:pt>
                <c:pt idx="24">
                  <c:v>7240</c:v>
                </c:pt>
                <c:pt idx="25">
                  <c:v>11902</c:v>
                </c:pt>
                <c:pt idx="26">
                  <c:v>13733</c:v>
                </c:pt>
                <c:pt idx="27">
                  <c:v>15322</c:v>
                </c:pt>
                <c:pt idx="28">
                  <c:v>26411</c:v>
                </c:pt>
                <c:pt idx="29">
                  <c:v>28218</c:v>
                </c:pt>
                <c:pt idx="30">
                  <c:v>16523</c:v>
                </c:pt>
                <c:pt idx="31">
                  <c:v>10610</c:v>
                </c:pt>
                <c:pt idx="32">
                  <c:v>13522</c:v>
                </c:pt>
                <c:pt idx="33">
                  <c:v>14250</c:v>
                </c:pt>
                <c:pt idx="34">
                  <c:v>13730</c:v>
                </c:pt>
                <c:pt idx="35">
                  <c:v>12855</c:v>
                </c:pt>
                <c:pt idx="36">
                  <c:v>8529</c:v>
                </c:pt>
                <c:pt idx="37">
                  <c:v>4395</c:v>
                </c:pt>
                <c:pt idx="38">
                  <c:v>6295</c:v>
                </c:pt>
                <c:pt idx="39">
                  <c:v>11715</c:v>
                </c:pt>
                <c:pt idx="40">
                  <c:v>12635</c:v>
                </c:pt>
                <c:pt idx="41">
                  <c:v>14425</c:v>
                </c:pt>
                <c:pt idx="42">
                  <c:v>15858</c:v>
                </c:pt>
                <c:pt idx="43">
                  <c:v>13425</c:v>
                </c:pt>
                <c:pt idx="44">
                  <c:v>15451</c:v>
                </c:pt>
                <c:pt idx="45">
                  <c:v>18289</c:v>
                </c:pt>
                <c:pt idx="46">
                  <c:v>10081</c:v>
                </c:pt>
                <c:pt idx="47">
                  <c:v>10374</c:v>
                </c:pt>
                <c:pt idx="48">
                  <c:v>7599</c:v>
                </c:pt>
                <c:pt idx="49">
                  <c:v>3878</c:v>
                </c:pt>
                <c:pt idx="50">
                  <c:v>4778</c:v>
                </c:pt>
                <c:pt idx="51">
                  <c:v>5091</c:v>
                </c:pt>
                <c:pt idx="52">
                  <c:v>6347</c:v>
                </c:pt>
                <c:pt idx="53">
                  <c:v>8731</c:v>
                </c:pt>
                <c:pt idx="54">
                  <c:v>10738</c:v>
                </c:pt>
                <c:pt idx="55">
                  <c:v>14207</c:v>
                </c:pt>
                <c:pt idx="56">
                  <c:v>19640</c:v>
                </c:pt>
                <c:pt idx="57">
                  <c:v>17004</c:v>
                </c:pt>
                <c:pt idx="58">
                  <c:v>2771</c:v>
                </c:pt>
              </c:numCache>
            </c:numRef>
          </c:val>
          <c:extLst>
            <c:ext xmlns:c16="http://schemas.microsoft.com/office/drawing/2014/chart" uri="{C3380CC4-5D6E-409C-BE32-E72D297353CC}">
              <c16:uniqueId val="{00000000-6346-4730-B1FB-2C8B95B13AB9}"/>
            </c:ext>
          </c:extLst>
        </c:ser>
        <c:dLbls>
          <c:showLegendKey val="0"/>
          <c:showVal val="0"/>
          <c:showCatName val="0"/>
          <c:showSerName val="0"/>
          <c:showPercent val="0"/>
          <c:showBubbleSize val="0"/>
        </c:dLbls>
        <c:gapWidth val="61"/>
        <c:axId val="983066792"/>
        <c:axId val="983065152"/>
      </c:barChart>
      <c:catAx>
        <c:axId val="983066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83065152"/>
        <c:crosses val="autoZero"/>
        <c:auto val="1"/>
        <c:lblAlgn val="ctr"/>
        <c:lblOffset val="100"/>
        <c:noMultiLvlLbl val="0"/>
      </c:catAx>
      <c:valAx>
        <c:axId val="983065152"/>
        <c:scaling>
          <c:orientation val="minMax"/>
        </c:scaling>
        <c:delete val="1"/>
        <c:axPos val="b"/>
        <c:numFmt formatCode="_-* #,##0_-;\-* #,##0_-;_-* &quot;-&quot;??_-;_-@_-" sourceLinked="1"/>
        <c:majorTickMark val="none"/>
        <c:minorTickMark val="none"/>
        <c:tickLblPos val="nextTo"/>
        <c:crossAx val="983066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87945352234665"/>
          <c:y val="1.3192627376909006E-2"/>
          <c:w val="0.7944031992518088"/>
          <c:h val="0.97168938382540804"/>
        </c:manualLayout>
      </c:layout>
      <c:barChart>
        <c:barDir val="bar"/>
        <c:grouping val="clustered"/>
        <c:varyColors val="0"/>
        <c:ser>
          <c:idx val="0"/>
          <c:order val="0"/>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Source!$AM$7:$AM$77</c:f>
              <c:strCache>
                <c:ptCount val="71"/>
                <c:pt idx="0">
                  <c:v>Jan-2014</c:v>
                </c:pt>
                <c:pt idx="1">
                  <c:v>Feb-2014</c:v>
                </c:pt>
                <c:pt idx="2">
                  <c:v>Mar-2014</c:v>
                </c:pt>
                <c:pt idx="3">
                  <c:v>Apr-2014</c:v>
                </c:pt>
                <c:pt idx="4">
                  <c:v>May-2014</c:v>
                </c:pt>
                <c:pt idx="5">
                  <c:v>Jun-2014</c:v>
                </c:pt>
                <c:pt idx="6">
                  <c:v>Jul-2014</c:v>
                </c:pt>
                <c:pt idx="7">
                  <c:v>Aug-2014</c:v>
                </c:pt>
                <c:pt idx="8">
                  <c:v>Sep-2014</c:v>
                </c:pt>
                <c:pt idx="9">
                  <c:v>Oct-2014</c:v>
                </c:pt>
                <c:pt idx="10">
                  <c:v>Nov-2014</c:v>
                </c:pt>
                <c:pt idx="11">
                  <c:v>Dec-2014</c:v>
                </c:pt>
                <c:pt idx="12">
                  <c:v>Jan-2015</c:v>
                </c:pt>
                <c:pt idx="13">
                  <c:v>Feb-2015</c:v>
                </c:pt>
                <c:pt idx="14">
                  <c:v>Mar-2015</c:v>
                </c:pt>
                <c:pt idx="15">
                  <c:v>Apr-2015</c:v>
                </c:pt>
                <c:pt idx="16">
                  <c:v>May-2015</c:v>
                </c:pt>
                <c:pt idx="17">
                  <c:v>Jun-2015</c:v>
                </c:pt>
                <c:pt idx="18">
                  <c:v>Jul-2015</c:v>
                </c:pt>
                <c:pt idx="19">
                  <c:v>Aug-2015</c:v>
                </c:pt>
                <c:pt idx="20">
                  <c:v>Sep-2015</c:v>
                </c:pt>
                <c:pt idx="21">
                  <c:v>Oct-2015</c:v>
                </c:pt>
                <c:pt idx="22">
                  <c:v>Nov-2015</c:v>
                </c:pt>
                <c:pt idx="23">
                  <c:v>Dec-2015</c:v>
                </c:pt>
                <c:pt idx="24">
                  <c:v>Jan-2016</c:v>
                </c:pt>
                <c:pt idx="25">
                  <c:v>Feb-2016</c:v>
                </c:pt>
                <c:pt idx="26">
                  <c:v>Mar-2016</c:v>
                </c:pt>
                <c:pt idx="27">
                  <c:v>Apr-2016</c:v>
                </c:pt>
                <c:pt idx="28">
                  <c:v>May-2016</c:v>
                </c:pt>
                <c:pt idx="29">
                  <c:v>Jun-2016</c:v>
                </c:pt>
                <c:pt idx="30">
                  <c:v>Jul-2016</c:v>
                </c:pt>
                <c:pt idx="31">
                  <c:v>Aug-2016</c:v>
                </c:pt>
                <c:pt idx="32">
                  <c:v>Sep-2016</c:v>
                </c:pt>
                <c:pt idx="33">
                  <c:v>Oct-2016</c:v>
                </c:pt>
                <c:pt idx="34">
                  <c:v>Nov-2016</c:v>
                </c:pt>
                <c:pt idx="35">
                  <c:v>Dec-2016</c:v>
                </c:pt>
                <c:pt idx="36">
                  <c:v>Jan-2017</c:v>
                </c:pt>
                <c:pt idx="37">
                  <c:v>Feb-2017</c:v>
                </c:pt>
                <c:pt idx="38">
                  <c:v>Mar-2017</c:v>
                </c:pt>
                <c:pt idx="39">
                  <c:v>Apr-2017</c:v>
                </c:pt>
                <c:pt idx="40">
                  <c:v>May-2017</c:v>
                </c:pt>
                <c:pt idx="41">
                  <c:v>Jun-2017</c:v>
                </c:pt>
                <c:pt idx="42">
                  <c:v>Jul-2017</c:v>
                </c:pt>
                <c:pt idx="43">
                  <c:v>Aug-2017</c:v>
                </c:pt>
                <c:pt idx="44">
                  <c:v>Sep-2017</c:v>
                </c:pt>
                <c:pt idx="45">
                  <c:v>Oct-2017</c:v>
                </c:pt>
                <c:pt idx="46">
                  <c:v>Nov-2017</c:v>
                </c:pt>
                <c:pt idx="47">
                  <c:v>Dec-2017</c:v>
                </c:pt>
                <c:pt idx="48">
                  <c:v>Jan-2018</c:v>
                </c:pt>
                <c:pt idx="49">
                  <c:v>Feb-2018</c:v>
                </c:pt>
                <c:pt idx="50">
                  <c:v>Mar-2018</c:v>
                </c:pt>
                <c:pt idx="51">
                  <c:v>Apr-2018</c:v>
                </c:pt>
                <c:pt idx="52">
                  <c:v>May-2018</c:v>
                </c:pt>
                <c:pt idx="53">
                  <c:v>Jun-2018</c:v>
                </c:pt>
                <c:pt idx="54">
                  <c:v>Jul-2018</c:v>
                </c:pt>
                <c:pt idx="55">
                  <c:v>Aug-2018</c:v>
                </c:pt>
                <c:pt idx="56">
                  <c:v>Sep-2018</c:v>
                </c:pt>
                <c:pt idx="57">
                  <c:v>Oct-2018</c:v>
                </c:pt>
                <c:pt idx="58">
                  <c:v>Nov-2018</c:v>
                </c:pt>
                <c:pt idx="59">
                  <c:v>Dec-2018</c:v>
                </c:pt>
                <c:pt idx="60">
                  <c:v>Jan-2019</c:v>
                </c:pt>
                <c:pt idx="61">
                  <c:v>Feb-2019</c:v>
                </c:pt>
                <c:pt idx="62">
                  <c:v>Mar-2019</c:v>
                </c:pt>
                <c:pt idx="63">
                  <c:v>Apr-2019</c:v>
                </c:pt>
                <c:pt idx="64">
                  <c:v>May-2019</c:v>
                </c:pt>
                <c:pt idx="65">
                  <c:v>Jun-2019</c:v>
                </c:pt>
                <c:pt idx="66">
                  <c:v>Jul-2019</c:v>
                </c:pt>
                <c:pt idx="67">
                  <c:v>Aug-2019</c:v>
                </c:pt>
                <c:pt idx="68">
                  <c:v>Sep-2019</c:v>
                </c:pt>
                <c:pt idx="69">
                  <c:v>Oct-2019</c:v>
                </c:pt>
                <c:pt idx="70">
                  <c:v>Nov-2019</c:v>
                </c:pt>
              </c:strCache>
            </c:strRef>
          </c:cat>
          <c:val>
            <c:numRef>
              <c:f>Source!$AL$7:$AL$77</c:f>
              <c:numCache>
                <c:formatCode>_-* #,##0_-;\-* #,##0_-;_-* "-"??_-;_-@_-</c:formatCode>
                <c:ptCount val="71"/>
                <c:pt idx="0">
                  <c:v>955</c:v>
                </c:pt>
                <c:pt idx="1">
                  <c:v>1001</c:v>
                </c:pt>
                <c:pt idx="2">
                  <c:v>1501</c:v>
                </c:pt>
                <c:pt idx="3">
                  <c:v>1257</c:v>
                </c:pt>
                <c:pt idx="4">
                  <c:v>1703</c:v>
                </c:pt>
                <c:pt idx="5">
                  <c:v>3198</c:v>
                </c:pt>
                <c:pt idx="6">
                  <c:v>3927</c:v>
                </c:pt>
                <c:pt idx="7">
                  <c:v>6742</c:v>
                </c:pt>
                <c:pt idx="8">
                  <c:v>7454</c:v>
                </c:pt>
                <c:pt idx="9">
                  <c:v>7432</c:v>
                </c:pt>
                <c:pt idx="10">
                  <c:v>3812</c:v>
                </c:pt>
                <c:pt idx="11">
                  <c:v>2056</c:v>
                </c:pt>
                <c:pt idx="12">
                  <c:v>1694</c:v>
                </c:pt>
                <c:pt idx="13">
                  <c:v>2873</c:v>
                </c:pt>
                <c:pt idx="14">
                  <c:v>7874</c:v>
                </c:pt>
                <c:pt idx="15">
                  <c:v>13556</c:v>
                </c:pt>
                <c:pt idx="16">
                  <c:v>17889</c:v>
                </c:pt>
                <c:pt idx="17">
                  <c:v>31318</c:v>
                </c:pt>
                <c:pt idx="18">
                  <c:v>54899</c:v>
                </c:pt>
                <c:pt idx="19">
                  <c:v>107843</c:v>
                </c:pt>
                <c:pt idx="20">
                  <c:v>147123</c:v>
                </c:pt>
                <c:pt idx="21">
                  <c:v>211663</c:v>
                </c:pt>
                <c:pt idx="22">
                  <c:v>151249</c:v>
                </c:pt>
                <c:pt idx="23">
                  <c:v>108742</c:v>
                </c:pt>
                <c:pt idx="24">
                  <c:v>67415</c:v>
                </c:pt>
                <c:pt idx="25">
                  <c:v>57066</c:v>
                </c:pt>
                <c:pt idx="26">
                  <c:v>26971</c:v>
                </c:pt>
                <c:pt idx="27">
                  <c:v>3650</c:v>
                </c:pt>
                <c:pt idx="28">
                  <c:v>1721</c:v>
                </c:pt>
                <c:pt idx="29">
                  <c:v>1554</c:v>
                </c:pt>
                <c:pt idx="30">
                  <c:v>1920</c:v>
                </c:pt>
                <c:pt idx="31">
                  <c:v>3447</c:v>
                </c:pt>
                <c:pt idx="32">
                  <c:v>3080</c:v>
                </c:pt>
                <c:pt idx="33">
                  <c:v>2970</c:v>
                </c:pt>
                <c:pt idx="34">
                  <c:v>1991</c:v>
                </c:pt>
                <c:pt idx="35">
                  <c:v>1665</c:v>
                </c:pt>
                <c:pt idx="36">
                  <c:v>1393</c:v>
                </c:pt>
                <c:pt idx="37">
                  <c:v>1089</c:v>
                </c:pt>
                <c:pt idx="38">
                  <c:v>1526</c:v>
                </c:pt>
                <c:pt idx="39">
                  <c:v>1156</c:v>
                </c:pt>
                <c:pt idx="40">
                  <c:v>2110</c:v>
                </c:pt>
                <c:pt idx="41">
                  <c:v>2012</c:v>
                </c:pt>
                <c:pt idx="42">
                  <c:v>2249</c:v>
                </c:pt>
                <c:pt idx="43">
                  <c:v>3584</c:v>
                </c:pt>
                <c:pt idx="44">
                  <c:v>4886</c:v>
                </c:pt>
                <c:pt idx="45">
                  <c:v>4134</c:v>
                </c:pt>
                <c:pt idx="46">
                  <c:v>3215</c:v>
                </c:pt>
                <c:pt idx="47">
                  <c:v>2364</c:v>
                </c:pt>
                <c:pt idx="48">
                  <c:v>2164</c:v>
                </c:pt>
                <c:pt idx="49">
                  <c:v>1800</c:v>
                </c:pt>
                <c:pt idx="50">
                  <c:v>3944</c:v>
                </c:pt>
                <c:pt idx="51">
                  <c:v>6854</c:v>
                </c:pt>
                <c:pt idx="52">
                  <c:v>4734</c:v>
                </c:pt>
                <c:pt idx="53">
                  <c:v>3665</c:v>
                </c:pt>
                <c:pt idx="54">
                  <c:v>4144</c:v>
                </c:pt>
                <c:pt idx="55">
                  <c:v>4320</c:v>
                </c:pt>
                <c:pt idx="56">
                  <c:v>5662</c:v>
                </c:pt>
                <c:pt idx="57">
                  <c:v>6048</c:v>
                </c:pt>
                <c:pt idx="58">
                  <c:v>3203</c:v>
                </c:pt>
                <c:pt idx="59">
                  <c:v>3970</c:v>
                </c:pt>
                <c:pt idx="60">
                  <c:v>2652</c:v>
                </c:pt>
                <c:pt idx="61">
                  <c:v>2316</c:v>
                </c:pt>
                <c:pt idx="62">
                  <c:v>3159</c:v>
                </c:pt>
                <c:pt idx="63">
                  <c:v>3020</c:v>
                </c:pt>
                <c:pt idx="64">
                  <c:v>3198</c:v>
                </c:pt>
                <c:pt idx="65">
                  <c:v>4059</c:v>
                </c:pt>
                <c:pt idx="66">
                  <c:v>5842</c:v>
                </c:pt>
                <c:pt idx="67">
                  <c:v>9334</c:v>
                </c:pt>
                <c:pt idx="68">
                  <c:v>12530</c:v>
                </c:pt>
                <c:pt idx="69">
                  <c:v>10968</c:v>
                </c:pt>
                <c:pt idx="70">
                  <c:v>2355</c:v>
                </c:pt>
              </c:numCache>
            </c:numRef>
          </c:val>
          <c:extLst>
            <c:ext xmlns:c16="http://schemas.microsoft.com/office/drawing/2014/chart" uri="{C3380CC4-5D6E-409C-BE32-E72D297353CC}">
              <c16:uniqueId val="{00000000-894E-4C5F-8EF0-8B8265B1D247}"/>
            </c:ext>
          </c:extLst>
        </c:ser>
        <c:dLbls>
          <c:showLegendKey val="0"/>
          <c:showVal val="0"/>
          <c:showCatName val="0"/>
          <c:showSerName val="0"/>
          <c:showPercent val="0"/>
          <c:showBubbleSize val="0"/>
        </c:dLbls>
        <c:gapWidth val="62"/>
        <c:axId val="1509462664"/>
        <c:axId val="1509461024"/>
      </c:barChart>
      <c:catAx>
        <c:axId val="1509462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09461024"/>
        <c:crosses val="autoZero"/>
        <c:auto val="1"/>
        <c:lblAlgn val="ctr"/>
        <c:lblOffset val="100"/>
        <c:noMultiLvlLbl val="0"/>
      </c:catAx>
      <c:valAx>
        <c:axId val="1509461024"/>
        <c:scaling>
          <c:orientation val="minMax"/>
          <c:max val="200000"/>
        </c:scaling>
        <c:delete val="1"/>
        <c:axPos val="b"/>
        <c:majorGridlines>
          <c:spPr>
            <a:ln w="9525" cap="flat" cmpd="sng" algn="ctr">
              <a:solidFill>
                <a:schemeClr val="bg1">
                  <a:lumMod val="95000"/>
                </a:schemeClr>
              </a:solidFill>
              <a:round/>
            </a:ln>
            <a:effectLst/>
          </c:spPr>
        </c:majorGridlines>
        <c:numFmt formatCode="_-* #,##0_-;\-* #,##0_-;_-* &quot;-&quot;??_-;_-@_-" sourceLinked="1"/>
        <c:majorTickMark val="none"/>
        <c:minorTickMark val="none"/>
        <c:tickLblPos val="nextTo"/>
        <c:crossAx val="1509462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dLbl>
              <c:idx val="0"/>
              <c:layout>
                <c:manualLayout>
                  <c:x val="-4.8186656172651082E-2"/>
                  <c:y val="0"/>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E248F4F9-530B-40AD-BD58-ED384FAE162D}" type="CELLRANGE">
                      <a:rPr lang="en-US" b="1">
                        <a:solidFill>
                          <a:schemeClr val="bg1"/>
                        </a:solidFill>
                      </a:rPr>
                      <a:pPr>
                        <a:defRPr sz="1100" b="1">
                          <a:solidFill>
                            <a:schemeClr val="bg1"/>
                          </a:solidFill>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26719284740245458"/>
                      <c:h val="0.13011494252873562"/>
                    </c:manualLayout>
                  </c15:layout>
                  <c15:dlblFieldTable/>
                  <c15:showDataLabelsRange val="1"/>
                </c:ext>
                <c:ext xmlns:c16="http://schemas.microsoft.com/office/drawing/2014/chart" uri="{C3380CC4-5D6E-409C-BE32-E72D297353CC}">
                  <c16:uniqueId val="{00000000-2D87-4FAC-B2C4-1EF92B52F898}"/>
                </c:ext>
              </c:extLst>
            </c:dLbl>
            <c:dLbl>
              <c:idx val="1"/>
              <c:tx>
                <c:rich>
                  <a:bodyPr/>
                  <a:lstStyle/>
                  <a:p>
                    <a:fld id="{55BDAE40-61E3-4C9D-9008-E71816CD989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D87-4FAC-B2C4-1EF92B52F898}"/>
                </c:ext>
              </c:extLst>
            </c:dLbl>
            <c:dLbl>
              <c:idx val="2"/>
              <c:tx>
                <c:rich>
                  <a:bodyPr/>
                  <a:lstStyle/>
                  <a:p>
                    <a:fld id="{DDB37AF0-1887-402E-B88D-975276523FCA}"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D87-4FAC-B2C4-1EF92B52F898}"/>
                </c:ext>
              </c:extLst>
            </c:dLbl>
            <c:dLbl>
              <c:idx val="3"/>
              <c:tx>
                <c:rich>
                  <a:bodyPr/>
                  <a:lstStyle/>
                  <a:p>
                    <a:fld id="{36155082-EA2F-4AD1-A703-B29F8500D48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D87-4FAC-B2C4-1EF92B52F898}"/>
                </c:ext>
              </c:extLst>
            </c:dLbl>
            <c:dLbl>
              <c:idx val="4"/>
              <c:tx>
                <c:rich>
                  <a:bodyPr/>
                  <a:lstStyle/>
                  <a:p>
                    <a:fld id="{73093CDF-51C7-4C37-BCA8-52D46B0DD444}"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D87-4FAC-B2C4-1EF92B52F898}"/>
                </c:ext>
              </c:extLst>
            </c:dLbl>
            <c:dLbl>
              <c:idx val="5"/>
              <c:tx>
                <c:rich>
                  <a:bodyPr/>
                  <a:lstStyle/>
                  <a:p>
                    <a:fld id="{9B2065A5-9DB8-4A51-A250-7A78F8B5521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D87-4FAC-B2C4-1EF92B52F898}"/>
                </c:ext>
              </c:extLst>
            </c:dLbl>
            <c:dLbl>
              <c:idx val="6"/>
              <c:tx>
                <c:rich>
                  <a:bodyPr/>
                  <a:lstStyle/>
                  <a:p>
                    <a:fld id="{B7CFC310-DEE1-444E-A2B4-499B0287965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D87-4FAC-B2C4-1EF92B52F898}"/>
                </c:ext>
              </c:extLst>
            </c:dLbl>
            <c:dLbl>
              <c:idx val="7"/>
              <c:tx>
                <c:rich>
                  <a:bodyPr/>
                  <a:lstStyle/>
                  <a:p>
                    <a:fld id="{310AD35F-BA2D-4809-80E9-496E029424AF}"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D87-4FAC-B2C4-1EF92B52F898}"/>
                </c:ext>
              </c:extLst>
            </c:dLbl>
            <c:dLbl>
              <c:idx val="8"/>
              <c:tx>
                <c:rich>
                  <a:bodyPr/>
                  <a:lstStyle/>
                  <a:p>
                    <a:fld id="{9089B99D-30B1-4AE3-A917-7DBDAE28E8A9}"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D87-4FAC-B2C4-1EF92B52F898}"/>
                </c:ext>
              </c:extLst>
            </c:dLbl>
            <c:dLbl>
              <c:idx val="9"/>
              <c:tx>
                <c:rich>
                  <a:bodyPr/>
                  <a:lstStyle/>
                  <a:p>
                    <a:fld id="{BDCC6E70-478A-49B9-AF82-8201C995203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D87-4FAC-B2C4-1EF92B52F898}"/>
                </c:ext>
              </c:extLst>
            </c:dLbl>
            <c:dLbl>
              <c:idx val="10"/>
              <c:tx>
                <c:rich>
                  <a:bodyPr/>
                  <a:lstStyle/>
                  <a:p>
                    <a:fld id="{A553D880-8564-4752-A7C2-79C17E62CE8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D87-4FAC-B2C4-1EF92B52F89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Source!$A$87:$A$97</c:f>
              <c:strCache>
                <c:ptCount val="11"/>
                <c:pt idx="0">
                  <c:v>Afghanistan</c:v>
                </c:pt>
                <c:pt idx="1">
                  <c:v>Syrian Arab Rep.</c:v>
                </c:pt>
                <c:pt idx="2">
                  <c:v>Others</c:v>
                </c:pt>
                <c:pt idx="3">
                  <c:v>Dem. Rep. of the Congo</c:v>
                </c:pt>
                <c:pt idx="4">
                  <c:v>Iraq</c:v>
                </c:pt>
                <c:pt idx="5">
                  <c:v>State of Palestine</c:v>
                </c:pt>
                <c:pt idx="6">
                  <c:v>Iran (Islamic Rep. of)</c:v>
                </c:pt>
                <c:pt idx="7">
                  <c:v>Stateless</c:v>
                </c:pt>
                <c:pt idx="8">
                  <c:v>Pakistan</c:v>
                </c:pt>
                <c:pt idx="9">
                  <c:v>Kuwait</c:v>
                </c:pt>
                <c:pt idx="10">
                  <c:v>Algeria</c:v>
                </c:pt>
              </c:strCache>
            </c:strRef>
          </c:cat>
          <c:val>
            <c:numRef>
              <c:f>Source!$D$87:$D$97</c:f>
              <c:numCache>
                <c:formatCode>_-* #,##0_-;\-* #,##0_-;_-* "-"??_-;_-@_-</c:formatCode>
                <c:ptCount val="11"/>
                <c:pt idx="0">
                  <c:v>13820</c:v>
                </c:pt>
                <c:pt idx="1">
                  <c:v>9133</c:v>
                </c:pt>
                <c:pt idx="2">
                  <c:v>4848</c:v>
                </c:pt>
                <c:pt idx="3">
                  <c:v>2819</c:v>
                </c:pt>
                <c:pt idx="4">
                  <c:v>2465</c:v>
                </c:pt>
                <c:pt idx="5">
                  <c:v>2040</c:v>
                </c:pt>
                <c:pt idx="6">
                  <c:v>654</c:v>
                </c:pt>
                <c:pt idx="7">
                  <c:v>187</c:v>
                </c:pt>
                <c:pt idx="8">
                  <c:v>85</c:v>
                </c:pt>
                <c:pt idx="9">
                  <c:v>71</c:v>
                </c:pt>
                <c:pt idx="10">
                  <c:v>19</c:v>
                </c:pt>
              </c:numCache>
            </c:numRef>
          </c:val>
          <c:extLst>
            <c:ext xmlns:c15="http://schemas.microsoft.com/office/drawing/2012/chart" uri="{02D57815-91ED-43cb-92C2-25804820EDAC}">
              <c15:datalabelsRange>
                <c15:f>Source!$F$87:$F$97</c15:f>
                <c15:dlblRangeCache>
                  <c:ptCount val="11"/>
                  <c:pt idx="0">
                    <c:v>13,820  (38%)</c:v>
                  </c:pt>
                  <c:pt idx="1">
                    <c:v>9,133  (25%)</c:v>
                  </c:pt>
                  <c:pt idx="2">
                    <c:v>4,848  (13%)</c:v>
                  </c:pt>
                  <c:pt idx="3">
                    <c:v>2,819  (8%)</c:v>
                  </c:pt>
                  <c:pt idx="4">
                    <c:v>2,465  (7%)</c:v>
                  </c:pt>
                  <c:pt idx="5">
                    <c:v>2,040  (6%)</c:v>
                  </c:pt>
                  <c:pt idx="6">
                    <c:v>654  (2%)</c:v>
                  </c:pt>
                  <c:pt idx="7">
                    <c:v>187  (1%)</c:v>
                  </c:pt>
                  <c:pt idx="8">
                    <c:v>85  (0%)</c:v>
                  </c:pt>
                  <c:pt idx="9">
                    <c:v>71  (0%)</c:v>
                  </c:pt>
                  <c:pt idx="10">
                    <c:v>19  (0%)</c:v>
                  </c:pt>
                </c15:dlblRangeCache>
              </c15:datalabelsRange>
            </c:ext>
            <c:ext xmlns:c16="http://schemas.microsoft.com/office/drawing/2014/chart" uri="{C3380CC4-5D6E-409C-BE32-E72D297353CC}">
              <c16:uniqueId val="{0000000B-2D87-4FAC-B2C4-1EF92B52F898}"/>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15540964716108"/>
          <c:y val="7.4527534706680304E-2"/>
          <c:w val="0.68474828026623191"/>
          <c:h val="0.87815503626989033"/>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28-46D9-96A1-D0A6F2445A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28-46D9-96A1-D0A6F2445A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28-46D9-96A1-D0A6F2445A9F}"/>
              </c:ext>
            </c:extLst>
          </c:dPt>
          <c:dLbls>
            <c:dLbl>
              <c:idx val="0"/>
              <c:layout>
                <c:manualLayout>
                  <c:x val="9.6324499795215623E-2"/>
                  <c:y val="-0.1514360313315927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28-46D9-96A1-D0A6F2445A9F}"/>
                </c:ext>
              </c:extLst>
            </c:dLbl>
            <c:dLbl>
              <c:idx val="1"/>
              <c:layout>
                <c:manualLayout>
                  <c:x val="2.5348552577688324E-2"/>
                  <c:y val="-0.19321148825065285"/>
                </c:manualLayout>
              </c:layout>
              <c:showLegendKey val="0"/>
              <c:showVal val="1"/>
              <c:showCatName val="1"/>
              <c:showSerName val="0"/>
              <c:showPercent val="0"/>
              <c:showBubbleSize val="0"/>
              <c:extLst>
                <c:ext xmlns:c15="http://schemas.microsoft.com/office/drawing/2012/chart" uri="{CE6537A1-D6FC-4f65-9D91-7224C49458BB}">
                  <c15:layout>
                    <c:manualLayout>
                      <c:w val="0.24225631657986949"/>
                      <c:h val="0.21383812010443864"/>
                    </c:manualLayout>
                  </c15:layout>
                </c:ext>
                <c:ext xmlns:c16="http://schemas.microsoft.com/office/drawing/2014/chart" uri="{C3380CC4-5D6E-409C-BE32-E72D297353CC}">
                  <c16:uniqueId val="{00000003-EC28-46D9-96A1-D0A6F2445A9F}"/>
                </c:ext>
              </c:extLst>
            </c:dLbl>
            <c:dLbl>
              <c:idx val="2"/>
              <c:layout>
                <c:manualLayout>
                  <c:x val="-6.0836526186451974E-2"/>
                  <c:y val="-0.18798955613577023"/>
                </c:manualLayout>
              </c:layout>
              <c:showLegendKey val="0"/>
              <c:showVal val="1"/>
              <c:showCatName val="1"/>
              <c:showSerName val="0"/>
              <c:showPercent val="0"/>
              <c:showBubbleSize val="0"/>
              <c:extLst>
                <c:ext xmlns:c15="http://schemas.microsoft.com/office/drawing/2012/chart" uri="{CE6537A1-D6FC-4f65-9D91-7224C49458BB}">
                  <c15:layout>
                    <c:manualLayout>
                      <c:w val="0.29779479568268241"/>
                      <c:h val="0.21383812010443864"/>
                    </c:manualLayout>
                  </c15:layout>
                </c:ext>
                <c:ext xmlns:c16="http://schemas.microsoft.com/office/drawing/2014/chart" uri="{C3380CC4-5D6E-409C-BE32-E72D297353CC}">
                  <c16:uniqueId val="{00000005-EC28-46D9-96A1-D0A6F2445A9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Source!$C$4:$E$4</c:f>
              <c:strCache>
                <c:ptCount val="3"/>
                <c:pt idx="0">
                  <c:v>Men</c:v>
                </c:pt>
                <c:pt idx="1">
                  <c:v>Women</c:v>
                </c:pt>
                <c:pt idx="2">
                  <c:v>Children</c:v>
                </c:pt>
              </c:strCache>
            </c:strRef>
          </c:cat>
          <c:val>
            <c:numRef>
              <c:f>Source!$C$11:$E$11</c:f>
              <c:numCache>
                <c:formatCode>0%</c:formatCode>
                <c:ptCount val="3"/>
                <c:pt idx="0">
                  <c:v>0.40419610985649002</c:v>
                </c:pt>
                <c:pt idx="1">
                  <c:v>0.23467618561958001</c:v>
                </c:pt>
                <c:pt idx="2">
                  <c:v>0.36112770452393</c:v>
                </c:pt>
              </c:numCache>
            </c:numRef>
          </c:val>
          <c:extLst>
            <c:ext xmlns:c16="http://schemas.microsoft.com/office/drawing/2014/chart" uri="{C3380CC4-5D6E-409C-BE32-E72D297353CC}">
              <c16:uniqueId val="{00000006-EC28-46D9-96A1-D0A6F2445A9F}"/>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5"/>
            </a:solidFill>
            <a:ln>
              <a:noFill/>
            </a:ln>
            <a:effectLst/>
          </c:spPr>
          <c:invertIfNegative val="0"/>
          <c:dLbls>
            <c:dLbl>
              <c:idx val="0"/>
              <c:layout>
                <c:manualLayout>
                  <c:x val="-0.12376563528637262"/>
                  <c:y val="0"/>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81BD44E7-68FF-4049-95DF-5FF16B8CB925}" type="CELLRANGE">
                      <a:rPr lang="en-US" b="1">
                        <a:solidFill>
                          <a:schemeClr val="bg1"/>
                        </a:solidFill>
                      </a:rPr>
                      <a:pPr>
                        <a:defRPr sz="1100" b="1">
                          <a:solidFill>
                            <a:schemeClr val="bg1"/>
                          </a:solidFill>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906-492B-8796-F73892342649}"/>
                </c:ext>
              </c:extLst>
            </c:dLbl>
            <c:dLbl>
              <c:idx val="1"/>
              <c:tx>
                <c:rich>
                  <a:bodyPr/>
                  <a:lstStyle/>
                  <a:p>
                    <a:fld id="{0E2EDB0A-9920-4492-9050-97672D82567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906-492B-8796-F73892342649}"/>
                </c:ext>
              </c:extLst>
            </c:dLbl>
            <c:dLbl>
              <c:idx val="2"/>
              <c:tx>
                <c:rich>
                  <a:bodyPr/>
                  <a:lstStyle/>
                  <a:p>
                    <a:fld id="{B0367BF8-D343-4B3B-8F9B-8E93D51DC3C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906-492B-8796-F73892342649}"/>
                </c:ext>
              </c:extLst>
            </c:dLbl>
            <c:dLbl>
              <c:idx val="3"/>
              <c:tx>
                <c:rich>
                  <a:bodyPr/>
                  <a:lstStyle/>
                  <a:p>
                    <a:fld id="{4A2F3A18-3294-4363-8CF6-1BB45CE0116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906-492B-8796-F73892342649}"/>
                </c:ext>
              </c:extLst>
            </c:dLbl>
            <c:dLbl>
              <c:idx val="4"/>
              <c:tx>
                <c:rich>
                  <a:bodyPr/>
                  <a:lstStyle/>
                  <a:p>
                    <a:fld id="{68989DAD-5137-4145-948C-47F549144C6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906-492B-8796-F73892342649}"/>
                </c:ext>
              </c:extLst>
            </c:dLbl>
            <c:dLbl>
              <c:idx val="5"/>
              <c:tx>
                <c:rich>
                  <a:bodyPr/>
                  <a:lstStyle/>
                  <a:p>
                    <a:fld id="{37E3AA0A-2034-4CDE-B5D0-C575871CBB8A}"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906-492B-8796-F73892342649}"/>
                </c:ext>
              </c:extLst>
            </c:dLbl>
            <c:dLbl>
              <c:idx val="6"/>
              <c:tx>
                <c:rich>
                  <a:bodyPr/>
                  <a:lstStyle/>
                  <a:p>
                    <a:fld id="{3196E7A1-F2C0-4C33-818B-1C6FE0546D4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906-492B-8796-F73892342649}"/>
                </c:ext>
              </c:extLst>
            </c:dLbl>
            <c:dLbl>
              <c:idx val="7"/>
              <c:tx>
                <c:rich>
                  <a:bodyPr/>
                  <a:lstStyle/>
                  <a:p>
                    <a:fld id="{8A773769-52FC-4D73-85D9-81F8CDB2C3DB}"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906-492B-8796-F73892342649}"/>
                </c:ext>
              </c:extLst>
            </c:dLbl>
            <c:dLbl>
              <c:idx val="8"/>
              <c:tx>
                <c:rich>
                  <a:bodyPr/>
                  <a:lstStyle/>
                  <a:p>
                    <a:fld id="{3FFC9019-F08A-4522-BEAE-19A068625368}"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906-492B-8796-F73892342649}"/>
                </c:ext>
              </c:extLst>
            </c:dLbl>
            <c:dLbl>
              <c:idx val="9"/>
              <c:tx>
                <c:rich>
                  <a:bodyPr/>
                  <a:lstStyle/>
                  <a:p>
                    <a:fld id="{2394AFA9-AC46-471F-A3A9-E5583E8A9A3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906-492B-8796-F73892342649}"/>
                </c:ext>
              </c:extLst>
            </c:dLbl>
            <c:dLbl>
              <c:idx val="10"/>
              <c:tx>
                <c:rich>
                  <a:bodyPr/>
                  <a:lstStyle/>
                  <a:p>
                    <a:fld id="{BC191895-92FD-490A-B0C0-539BD88B69C0}"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906-492B-8796-F73892342649}"/>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Source!$A$23:$A$33</c:f>
              <c:strCache>
                <c:ptCount val="11"/>
                <c:pt idx="0">
                  <c:v>Lesvos</c:v>
                </c:pt>
                <c:pt idx="1">
                  <c:v>Evros</c:v>
                </c:pt>
                <c:pt idx="2">
                  <c:v>Samos</c:v>
                </c:pt>
                <c:pt idx="3">
                  <c:v>Chios</c:v>
                </c:pt>
                <c:pt idx="4">
                  <c:v>Kos</c:v>
                </c:pt>
                <c:pt idx="5">
                  <c:v>Leros</c:v>
                </c:pt>
                <c:pt idx="6">
                  <c:v>Symi</c:v>
                </c:pt>
                <c:pt idx="7">
                  <c:v>Kalymnos</c:v>
                </c:pt>
                <c:pt idx="8">
                  <c:v>Rhodes</c:v>
                </c:pt>
                <c:pt idx="9">
                  <c:v>Kastellorizo</c:v>
                </c:pt>
                <c:pt idx="10">
                  <c:v>Other Islands</c:v>
                </c:pt>
              </c:strCache>
            </c:strRef>
          </c:cat>
          <c:val>
            <c:numRef>
              <c:f>Source!$D$23:$D$33</c:f>
              <c:numCache>
                <c:formatCode>General</c:formatCode>
                <c:ptCount val="11"/>
                <c:pt idx="0">
                  <c:v>20562</c:v>
                </c:pt>
                <c:pt idx="1">
                  <c:v>12350</c:v>
                </c:pt>
                <c:pt idx="2">
                  <c:v>8382</c:v>
                </c:pt>
                <c:pt idx="3">
                  <c:v>6042</c:v>
                </c:pt>
                <c:pt idx="4">
                  <c:v>5326</c:v>
                </c:pt>
                <c:pt idx="5">
                  <c:v>3439</c:v>
                </c:pt>
                <c:pt idx="6">
                  <c:v>2371</c:v>
                </c:pt>
                <c:pt idx="7">
                  <c:v>446</c:v>
                </c:pt>
                <c:pt idx="8">
                  <c:v>315</c:v>
                </c:pt>
                <c:pt idx="9">
                  <c:v>187</c:v>
                </c:pt>
                <c:pt idx="10">
                  <c:v>13</c:v>
                </c:pt>
              </c:numCache>
            </c:numRef>
          </c:val>
          <c:extLst>
            <c:ext xmlns:c15="http://schemas.microsoft.com/office/drawing/2012/chart" uri="{02D57815-91ED-43cb-92C2-25804820EDAC}">
              <c15:datalabelsRange>
                <c15:f>Source!$F$23:$F$33</c15:f>
                <c15:dlblRangeCache>
                  <c:ptCount val="11"/>
                  <c:pt idx="0">
                    <c:v>20,562  (35%)</c:v>
                  </c:pt>
                  <c:pt idx="1">
                    <c:v>12,350  (21%)</c:v>
                  </c:pt>
                  <c:pt idx="2">
                    <c:v>8,382  (14%)</c:v>
                  </c:pt>
                  <c:pt idx="3">
                    <c:v>6,042  (10%)</c:v>
                  </c:pt>
                  <c:pt idx="4">
                    <c:v>5,326  (9%)</c:v>
                  </c:pt>
                  <c:pt idx="5">
                    <c:v>3,439  (6%)</c:v>
                  </c:pt>
                  <c:pt idx="6">
                    <c:v>2,371  (4%)</c:v>
                  </c:pt>
                  <c:pt idx="7">
                    <c:v>446  (1%)</c:v>
                  </c:pt>
                  <c:pt idx="8">
                    <c:v>315  (1%)</c:v>
                  </c:pt>
                  <c:pt idx="9">
                    <c:v>187  (0%)</c:v>
                  </c:pt>
                  <c:pt idx="10">
                    <c:v>13  (0%)</c:v>
                  </c:pt>
                </c15:dlblRangeCache>
              </c15:datalabelsRange>
            </c:ext>
            <c:ext xmlns:c16="http://schemas.microsoft.com/office/drawing/2014/chart" uri="{C3380CC4-5D6E-409C-BE32-E72D297353CC}">
              <c16:uniqueId val="{0000000B-A906-492B-8796-F73892342649}"/>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General"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5"/>
            </a:solidFill>
            <a:ln>
              <a:noFill/>
            </a:ln>
            <a:effectLst/>
          </c:spPr>
          <c:invertIfNegative val="0"/>
          <c:dLbls>
            <c:dLbl>
              <c:idx val="0"/>
              <c:layout>
                <c:manualLayout>
                  <c:x val="-9.2165898617511524E-2"/>
                  <c:y val="0"/>
                </c:manualLayout>
              </c:layout>
              <c:tx>
                <c:rich>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906B702A-8E3B-4858-ABF0-5C0D86CAABDC}" type="CELLRANGE">
                      <a:rPr lang="en-US" sz="900" b="1">
                        <a:solidFill>
                          <a:schemeClr val="bg1"/>
                        </a:solidFill>
                      </a:rPr>
                      <a:pPr>
                        <a:defRPr b="1">
                          <a:solidFill>
                            <a:schemeClr val="bg1"/>
                          </a:solidFill>
                        </a:defRPr>
                      </a:pPr>
                      <a:t>[CELLRANGE]</a:t>
                    </a:fld>
                    <a:endParaRPr lang="en-GB"/>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D14-4191-8FD2-1527E235B5C6}"/>
                </c:ext>
              </c:extLst>
            </c:dLbl>
            <c:dLbl>
              <c:idx val="1"/>
              <c:tx>
                <c:rich>
                  <a:bodyPr/>
                  <a:lstStyle/>
                  <a:p>
                    <a:fld id="{74A2F7DD-A808-49A9-9FCB-0ABAA91AA15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D14-4191-8FD2-1527E235B5C6}"/>
                </c:ext>
              </c:extLst>
            </c:dLbl>
            <c:dLbl>
              <c:idx val="2"/>
              <c:tx>
                <c:rich>
                  <a:bodyPr/>
                  <a:lstStyle/>
                  <a:p>
                    <a:fld id="{D1FFDA37-C695-4615-8C63-CE7105B7E0CB}"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D14-4191-8FD2-1527E235B5C6}"/>
                </c:ext>
              </c:extLst>
            </c:dLbl>
            <c:dLbl>
              <c:idx val="3"/>
              <c:tx>
                <c:rich>
                  <a:bodyPr/>
                  <a:lstStyle/>
                  <a:p>
                    <a:fld id="{44B1BC2E-195A-45FB-964F-6CA2507A5580}"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D14-4191-8FD2-1527E235B5C6}"/>
                </c:ext>
              </c:extLst>
            </c:dLbl>
            <c:dLbl>
              <c:idx val="4"/>
              <c:tx>
                <c:rich>
                  <a:bodyPr/>
                  <a:lstStyle/>
                  <a:p>
                    <a:fld id="{4016F68E-5F5E-4EC6-BCEC-F2F7F252B94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D14-4191-8FD2-1527E235B5C6}"/>
                </c:ext>
              </c:extLst>
            </c:dLbl>
            <c:dLbl>
              <c:idx val="5"/>
              <c:tx>
                <c:rich>
                  <a:bodyPr/>
                  <a:lstStyle/>
                  <a:p>
                    <a:fld id="{874C4F7C-E58D-4A62-BEB2-EC91C063BC5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D14-4191-8FD2-1527E235B5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Source!$A$37:$A$42</c:f>
              <c:strCache>
                <c:ptCount val="6"/>
                <c:pt idx="0">
                  <c:v>Mainland Andalucia</c:v>
                </c:pt>
                <c:pt idx="1">
                  <c:v>Melilla</c:v>
                </c:pt>
                <c:pt idx="2">
                  <c:v>Ceuta</c:v>
                </c:pt>
                <c:pt idx="3">
                  <c:v>Mainland Eastern Mediterranean</c:v>
                </c:pt>
                <c:pt idx="4">
                  <c:v>Canary Islands</c:v>
                </c:pt>
                <c:pt idx="5">
                  <c:v>Balearic Islands</c:v>
                </c:pt>
              </c:strCache>
            </c:strRef>
          </c:cat>
          <c:val>
            <c:numRef>
              <c:f>Source!$D$37:$D$42</c:f>
              <c:numCache>
                <c:formatCode>_-* #,##0_-;\-* #,##0_-;_-* "-"??_-;_-@_-</c:formatCode>
                <c:ptCount val="6"/>
                <c:pt idx="0">
                  <c:v>17944</c:v>
                </c:pt>
                <c:pt idx="1">
                  <c:v>4482</c:v>
                </c:pt>
                <c:pt idx="2">
                  <c:v>1642</c:v>
                </c:pt>
                <c:pt idx="3">
                  <c:v>1539</c:v>
                </c:pt>
                <c:pt idx="4">
                  <c:v>1489</c:v>
                </c:pt>
                <c:pt idx="5">
                  <c:v>392</c:v>
                </c:pt>
              </c:numCache>
            </c:numRef>
          </c:val>
          <c:extLst>
            <c:ext xmlns:c15="http://schemas.microsoft.com/office/drawing/2012/chart" uri="{02D57815-91ED-43cb-92C2-25804820EDAC}">
              <c15:datalabelsRange>
                <c15:f>Source!$F$37:$F$42</c15:f>
                <c15:dlblRangeCache>
                  <c:ptCount val="6"/>
                  <c:pt idx="0">
                    <c:v>17,944  (65%)</c:v>
                  </c:pt>
                  <c:pt idx="1">
                    <c:v>4,482  (16%)</c:v>
                  </c:pt>
                  <c:pt idx="2">
                    <c:v>1,642  (6%)</c:v>
                  </c:pt>
                  <c:pt idx="3">
                    <c:v>1,539  (6%)</c:v>
                  </c:pt>
                  <c:pt idx="4">
                    <c:v>1,489  (5%)</c:v>
                  </c:pt>
                  <c:pt idx="5">
                    <c:v>392  (1%)</c:v>
                  </c:pt>
                </c15:dlblRangeCache>
              </c15:datalabelsRange>
            </c:ext>
            <c:ext xmlns:c16="http://schemas.microsoft.com/office/drawing/2014/chart" uri="{C3380CC4-5D6E-409C-BE32-E72D297353CC}">
              <c16:uniqueId val="{00000006-DD14-4191-8FD2-1527E235B5C6}"/>
            </c:ext>
          </c:extLst>
        </c:ser>
        <c:dLbls>
          <c:showLegendKey val="0"/>
          <c:showVal val="0"/>
          <c:showCatName val="0"/>
          <c:showSerName val="0"/>
          <c:showPercent val="0"/>
          <c:showBubbleSize val="0"/>
        </c:dLbls>
        <c:gapWidth val="42"/>
        <c:axId val="1640231424"/>
        <c:axId val="1640239624"/>
      </c:barChart>
      <c:catAx>
        <c:axId val="1640231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640239624"/>
        <c:crosses val="autoZero"/>
        <c:auto val="1"/>
        <c:lblAlgn val="ctr"/>
        <c:lblOffset val="100"/>
        <c:noMultiLvlLbl val="0"/>
      </c:catAx>
      <c:valAx>
        <c:axId val="1640239624"/>
        <c:scaling>
          <c:orientation val="minMax"/>
        </c:scaling>
        <c:delete val="1"/>
        <c:axPos val="t"/>
        <c:numFmt formatCode="_-* #,##0_-;\-* #,##0_-;_-* &quot;-&quot;??_-;_-@_-" sourceLinked="1"/>
        <c:majorTickMark val="none"/>
        <c:minorTickMark val="none"/>
        <c:tickLblPos val="nextTo"/>
        <c:crossAx val="164023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933127082789064E-2"/>
          <c:y val="1.5042361005868874E-2"/>
          <c:w val="0.87813374583442194"/>
          <c:h val="0.9699152779882622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E9-4707-B27E-E59E2A1CAED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E9-4707-B27E-E59E2A1CAED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E9-4707-B27E-E59E2A1CAED5}"/>
              </c:ext>
            </c:extLst>
          </c:dPt>
          <c:dLbls>
            <c:dLbl>
              <c:idx val="0"/>
              <c:layout>
                <c:manualLayout>
                  <c:x val="0.11153363134182843"/>
                  <c:y val="0.1305483028720625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E9-4707-B27E-E59E2A1CAED5}"/>
                </c:ext>
              </c:extLst>
            </c:dLbl>
            <c:dLbl>
              <c:idx val="1"/>
              <c:layout>
                <c:manualLayout>
                  <c:x val="0.17743986804381823"/>
                  <c:y val="7.3107049608355096E-2"/>
                </c:manualLayout>
              </c:layout>
              <c:showLegendKey val="0"/>
              <c:showVal val="1"/>
              <c:showCatName val="1"/>
              <c:showSerName val="0"/>
              <c:showPercent val="0"/>
              <c:showBubbleSize val="0"/>
              <c:extLst>
                <c:ext xmlns:c15="http://schemas.microsoft.com/office/drawing/2012/chart" uri="{CE6537A1-D6FC-4f65-9D91-7224C49458BB}">
                  <c15:layout>
                    <c:manualLayout>
                      <c:w val="0.29295342173524608"/>
                      <c:h val="0.21383812010443864"/>
                    </c:manualLayout>
                  </c15:layout>
                </c:ext>
                <c:ext xmlns:c16="http://schemas.microsoft.com/office/drawing/2014/chart" uri="{C3380CC4-5D6E-409C-BE32-E72D297353CC}">
                  <c16:uniqueId val="{00000003-87E9-4707-B27E-E59E2A1CAED5}"/>
                </c:ext>
              </c:extLst>
            </c:dLbl>
            <c:dLbl>
              <c:idx val="2"/>
              <c:layout>
                <c:manualLayout>
                  <c:x val="-7.8580512990833809E-2"/>
                  <c:y val="-0.11488250652741515"/>
                </c:manualLayout>
              </c:layout>
              <c:showLegendKey val="0"/>
              <c:showVal val="1"/>
              <c:showCatName val="1"/>
              <c:showSerName val="0"/>
              <c:showPercent val="0"/>
              <c:showBubbleSize val="0"/>
              <c:extLst>
                <c:ext xmlns:c15="http://schemas.microsoft.com/office/drawing/2012/chart" uri="{CE6537A1-D6FC-4f65-9D91-7224C49458BB}">
                  <c15:layout>
                    <c:manualLayout>
                      <c:w val="0.45921278173818419"/>
                      <c:h val="0.13101868793815916"/>
                    </c:manualLayout>
                  </c15:layout>
                </c:ext>
                <c:ext xmlns:c16="http://schemas.microsoft.com/office/drawing/2014/chart" uri="{C3380CC4-5D6E-409C-BE32-E72D297353CC}">
                  <c16:uniqueId val="{00000005-87E9-4707-B27E-E59E2A1CAED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Source!$C$4:$E$4</c:f>
              <c:strCache>
                <c:ptCount val="3"/>
                <c:pt idx="0">
                  <c:v>Men</c:v>
                </c:pt>
                <c:pt idx="1">
                  <c:v>Women</c:v>
                </c:pt>
                <c:pt idx="2">
                  <c:v>Children</c:v>
                </c:pt>
              </c:strCache>
            </c:strRef>
          </c:cat>
          <c:val>
            <c:numRef>
              <c:f>Source!$C$7:$E$7</c:f>
              <c:numCache>
                <c:formatCode>0%</c:formatCode>
                <c:ptCount val="3"/>
                <c:pt idx="0">
                  <c:v>0.75465838509316996</c:v>
                </c:pt>
                <c:pt idx="1">
                  <c:v>0.12422360248446999</c:v>
                </c:pt>
                <c:pt idx="2">
                  <c:v>0.12111801242236001</c:v>
                </c:pt>
              </c:numCache>
            </c:numRef>
          </c:val>
          <c:extLst>
            <c:ext xmlns:c16="http://schemas.microsoft.com/office/drawing/2014/chart" uri="{C3380CC4-5D6E-409C-BE32-E72D297353CC}">
              <c16:uniqueId val="{00000006-87E9-4707-B27E-E59E2A1CAED5}"/>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oneCellAnchor>
    <xdr:from>
      <xdr:col>0</xdr:col>
      <xdr:colOff>495300</xdr:colOff>
      <xdr:row>2</xdr:row>
      <xdr:rowOff>19050</xdr:rowOff>
    </xdr:from>
    <xdr:ext cx="9210675" cy="2923877"/>
    <xdr:sp macro="" textlink="">
      <xdr:nvSpPr>
        <xdr:cNvPr id="2" name="TextBox 1">
          <a:extLst>
            <a:ext uri="{FF2B5EF4-FFF2-40B4-BE49-F238E27FC236}">
              <a16:creationId xmlns:a16="http://schemas.microsoft.com/office/drawing/2014/main" id="{B9196D42-F5C0-4C37-A9D5-7994AFFC0114}"/>
            </a:ext>
          </a:extLst>
        </xdr:cNvPr>
        <xdr:cNvSpPr txBox="1"/>
      </xdr:nvSpPr>
      <xdr:spPr>
        <a:xfrm>
          <a:off x="495300" y="374650"/>
          <a:ext cx="9210675" cy="2923877"/>
        </a:xfrm>
        <a:prstGeom prst="rect">
          <a:avLst/>
        </a:prstGeom>
        <a:effectLst>
          <a:outerShdw blurRad="50800" dist="38100" dir="2700000" algn="tl"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spAutoFit/>
        </a:bodyPr>
        <a:lstStyle/>
        <a:p>
          <a:r>
            <a:rPr lang="en-GB" sz="1600" b="1">
              <a:solidFill>
                <a:schemeClr val="accent1">
                  <a:lumMod val="75000"/>
                </a:schemeClr>
              </a:solidFill>
            </a:rPr>
            <a:t>Arrival data</a:t>
          </a:r>
          <a:r>
            <a:rPr lang="en-GB" sz="1600" b="1" baseline="0">
              <a:solidFill>
                <a:schemeClr val="accent1">
                  <a:lumMod val="75000"/>
                </a:schemeClr>
              </a:solidFill>
            </a:rPr>
            <a:t> - Europe refugee and migrant response</a:t>
          </a:r>
          <a:endParaRPr lang="en-GB" sz="1600" b="1">
            <a:solidFill>
              <a:schemeClr val="accent1">
                <a:lumMod val="75000"/>
              </a:schemeClr>
            </a:solidFill>
          </a:endParaRPr>
        </a:p>
        <a:p>
          <a:endParaRPr lang="en-GB" sz="1100"/>
        </a:p>
        <a:p>
          <a:r>
            <a:rPr lang="en-GB" sz="1100">
              <a:solidFill>
                <a:schemeClr val="dk1"/>
              </a:solidFill>
              <a:effectLst/>
              <a:latin typeface="+mn-lt"/>
              <a:ea typeface="+mn-ea"/>
              <a:cs typeface="+mn-cs"/>
            </a:rPr>
            <a:t>All the arrival data available in this excel sheet is exported from the web portal (data2.unhcr.org/en/situations/mediterranean) and is extracted using APIs.  </a:t>
          </a:r>
        </a:p>
        <a:p>
          <a:r>
            <a:rPr lang="en-GB" sz="1100">
              <a:solidFill>
                <a:schemeClr val="dk1"/>
              </a:solidFill>
              <a:effectLst/>
              <a:latin typeface="+mn-lt"/>
              <a:ea typeface="+mn-ea"/>
              <a:cs typeface="+mn-cs"/>
            </a:rPr>
            <a:t>  - Data including</a:t>
          </a:r>
          <a:r>
            <a:rPr lang="en-GB" sz="1100" baseline="0">
              <a:solidFill>
                <a:schemeClr val="dk1"/>
              </a:solidFill>
              <a:effectLst/>
              <a:latin typeface="+mn-lt"/>
              <a:ea typeface="+mn-ea"/>
              <a:cs typeface="+mn-cs"/>
            </a:rPr>
            <a:t> totals, nationality and demographics are</a:t>
          </a:r>
          <a:r>
            <a:rPr lang="en-GB" sz="1100">
              <a:solidFill>
                <a:schemeClr val="dk1"/>
              </a:solidFill>
              <a:effectLst/>
              <a:latin typeface="+mn-lt"/>
              <a:ea typeface="+mn-ea"/>
              <a:cs typeface="+mn-cs"/>
            </a:rPr>
            <a:t> available for Greece Italy, Spain, Cyprus and Malta.  </a:t>
          </a:r>
        </a:p>
        <a:p>
          <a:r>
            <a:rPr lang="en-GB" sz="1100">
              <a:solidFill>
                <a:schemeClr val="dk1"/>
              </a:solidFill>
              <a:effectLst/>
              <a:latin typeface="+mn-lt"/>
              <a:ea typeface="+mn-ea"/>
              <a:cs typeface="+mn-cs"/>
            </a:rPr>
            <a:t>  - The l</a:t>
          </a:r>
          <a:r>
            <a:rPr lang="en-GB" sz="1100" baseline="0">
              <a:solidFill>
                <a:schemeClr val="dk1"/>
              </a:solidFill>
              <a:effectLst/>
              <a:latin typeface="+mn-lt"/>
              <a:ea typeface="+mn-ea"/>
              <a:cs typeface="+mn-cs"/>
            </a:rPr>
            <a:t>ocations of disembarkations are also available for Greece and Spain.</a:t>
          </a:r>
        </a:p>
        <a:p>
          <a:r>
            <a:rPr lang="en-GB" sz="1100" baseline="0">
              <a:solidFill>
                <a:schemeClr val="dk1"/>
              </a:solidFill>
              <a:effectLst/>
              <a:latin typeface="+mn-lt"/>
              <a:ea typeface="+mn-ea"/>
              <a:cs typeface="+mn-cs"/>
            </a:rPr>
            <a:t>  - Dead and missing in the Mediterranean by route.</a:t>
          </a:r>
        </a:p>
        <a:p>
          <a:r>
            <a:rPr lang="en-GB" sz="1100" baseline="0">
              <a:solidFill>
                <a:schemeClr val="dk1"/>
              </a:solidFill>
              <a:effectLst/>
              <a:latin typeface="+mn-lt"/>
              <a:ea typeface="+mn-ea"/>
              <a:cs typeface="+mn-cs"/>
            </a:rPr>
            <a:t>  - Annual population statistics (these will be refreshed in the file on the data portal as they become available).</a:t>
          </a:r>
          <a:endParaRPr lang="en-GB" sz="1100">
            <a:solidFill>
              <a:schemeClr val="dk1"/>
            </a:solidFill>
            <a:effectLst/>
            <a:latin typeface="+mn-lt"/>
            <a:ea typeface="+mn-ea"/>
            <a:cs typeface="+mn-cs"/>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Frequency of the data updates</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We are using a free plugin called Power Query in Excel to download data from the web portal (it is included as standard in Excel 2016 under the data tab). If you have this plugin installed or available in your Microsoft Excel, you just need to refresh the data and the arrival and dead and missing data will be updated directly in the Excel file.</a:t>
          </a:r>
        </a:p>
        <a:p>
          <a:endParaRPr lang="en-GB" sz="1100">
            <a:solidFill>
              <a:schemeClr val="dk1"/>
            </a:solidFill>
            <a:effectLst/>
            <a:latin typeface="+mn-lt"/>
            <a:ea typeface="+mn-ea"/>
            <a:cs typeface="+mn-cs"/>
          </a:endParaRPr>
        </a:p>
        <a:p>
          <a:endParaRPr lang="en-GB" sz="1100" baseline="0"/>
        </a:p>
        <a:p>
          <a:r>
            <a:rPr lang="en-GB" sz="1100" baseline="0"/>
            <a:t> </a:t>
          </a:r>
          <a:endParaRPr lang="en-GB" sz="1100"/>
        </a:p>
        <a:p>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19051</xdr:colOff>
      <xdr:row>53</xdr:row>
      <xdr:rowOff>46266</xdr:rowOff>
    </xdr:from>
    <xdr:to>
      <xdr:col>3</xdr:col>
      <xdr:colOff>26307</xdr:colOff>
      <xdr:row>62</xdr:row>
      <xdr:rowOff>253093</xdr:rowOff>
    </xdr:to>
    <xdr:graphicFrame macro="">
      <xdr:nvGraphicFramePr>
        <xdr:cNvPr id="8" name="Chart 7">
          <a:extLst>
            <a:ext uri="{FF2B5EF4-FFF2-40B4-BE49-F238E27FC236}">
              <a16:creationId xmlns:a16="http://schemas.microsoft.com/office/drawing/2014/main" id="{1ACEB1FD-9D01-4380-8380-F035F3365A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58965</xdr:colOff>
      <xdr:row>35</xdr:row>
      <xdr:rowOff>25400</xdr:rowOff>
    </xdr:from>
    <xdr:to>
      <xdr:col>3</xdr:col>
      <xdr:colOff>145143</xdr:colOff>
      <xdr:row>51</xdr:row>
      <xdr:rowOff>92530</xdr:rowOff>
    </xdr:to>
    <xdr:graphicFrame macro="">
      <xdr:nvGraphicFramePr>
        <xdr:cNvPr id="10" name="Chart 9">
          <a:extLst>
            <a:ext uri="{FF2B5EF4-FFF2-40B4-BE49-F238E27FC236}">
              <a16:creationId xmlns:a16="http://schemas.microsoft.com/office/drawing/2014/main" id="{9DD40351-9AED-4EB3-BD9F-FA8A29DBF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10885</xdr:colOff>
      <xdr:row>64</xdr:row>
      <xdr:rowOff>40820</xdr:rowOff>
    </xdr:from>
    <xdr:to>
      <xdr:col>3</xdr:col>
      <xdr:colOff>125185</xdr:colOff>
      <xdr:row>103</xdr:row>
      <xdr:rowOff>88899</xdr:rowOff>
    </xdr:to>
    <xdr:graphicFrame macro="">
      <xdr:nvGraphicFramePr>
        <xdr:cNvPr id="12" name="Chart 11">
          <a:extLst>
            <a:ext uri="{FF2B5EF4-FFF2-40B4-BE49-F238E27FC236}">
              <a16:creationId xmlns:a16="http://schemas.microsoft.com/office/drawing/2014/main" id="{2C6EAF52-36AA-4258-8ED2-81E568E1C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61682</xdr:rowOff>
    </xdr:from>
    <xdr:to>
      <xdr:col>6</xdr:col>
      <xdr:colOff>627745</xdr:colOff>
      <xdr:row>112</xdr:row>
      <xdr:rowOff>7256</xdr:rowOff>
    </xdr:to>
    <xdr:graphicFrame macro="">
      <xdr:nvGraphicFramePr>
        <xdr:cNvPr id="14" name="Chart 13">
          <a:extLst>
            <a:ext uri="{FF2B5EF4-FFF2-40B4-BE49-F238E27FC236}">
              <a16:creationId xmlns:a16="http://schemas.microsoft.com/office/drawing/2014/main" id="{25006200-34B3-48FA-B93A-C2D55F3B9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239485</xdr:colOff>
      <xdr:row>35</xdr:row>
      <xdr:rowOff>25400</xdr:rowOff>
    </xdr:from>
    <xdr:to>
      <xdr:col>8</xdr:col>
      <xdr:colOff>181429</xdr:colOff>
      <xdr:row>51</xdr:row>
      <xdr:rowOff>83457</xdr:rowOff>
    </xdr:to>
    <xdr:graphicFrame macro="">
      <xdr:nvGraphicFramePr>
        <xdr:cNvPr id="16" name="Chart 15">
          <a:extLst>
            <a:ext uri="{FF2B5EF4-FFF2-40B4-BE49-F238E27FC236}">
              <a16:creationId xmlns:a16="http://schemas.microsoft.com/office/drawing/2014/main" id="{F5154C73-A6E7-4D2D-B87B-4037A6BEA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387350</xdr:colOff>
      <xdr:row>53</xdr:row>
      <xdr:rowOff>38099</xdr:rowOff>
    </xdr:from>
    <xdr:to>
      <xdr:col>6</xdr:col>
      <xdr:colOff>246744</xdr:colOff>
      <xdr:row>63</xdr:row>
      <xdr:rowOff>0</xdr:rowOff>
    </xdr:to>
    <xdr:graphicFrame macro="">
      <xdr:nvGraphicFramePr>
        <xdr:cNvPr id="17" name="Chart 16">
          <a:extLst>
            <a:ext uri="{FF2B5EF4-FFF2-40B4-BE49-F238E27FC236}">
              <a16:creationId xmlns:a16="http://schemas.microsoft.com/office/drawing/2014/main" id="{AFF1D8C8-B188-4FA0-913F-E5340BB71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131</xdr:row>
      <xdr:rowOff>0</xdr:rowOff>
    </xdr:from>
    <xdr:to>
      <xdr:col>8</xdr:col>
      <xdr:colOff>206828</xdr:colOff>
      <xdr:row>146</xdr:row>
      <xdr:rowOff>99786</xdr:rowOff>
    </xdr:to>
    <xdr:graphicFrame macro="">
      <xdr:nvGraphicFramePr>
        <xdr:cNvPr id="18" name="Chart 17">
          <a:extLst>
            <a:ext uri="{FF2B5EF4-FFF2-40B4-BE49-F238E27FC236}">
              <a16:creationId xmlns:a16="http://schemas.microsoft.com/office/drawing/2014/main" id="{65A2031E-981C-4F76-879B-4BEA52787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131</xdr:row>
      <xdr:rowOff>0</xdr:rowOff>
    </xdr:from>
    <xdr:to>
      <xdr:col>11</xdr:col>
      <xdr:colOff>279853</xdr:colOff>
      <xdr:row>141</xdr:row>
      <xdr:rowOff>127000</xdr:rowOff>
    </xdr:to>
    <xdr:graphicFrame macro="">
      <xdr:nvGraphicFramePr>
        <xdr:cNvPr id="19" name="Chart 18">
          <a:extLst>
            <a:ext uri="{FF2B5EF4-FFF2-40B4-BE49-F238E27FC236}">
              <a16:creationId xmlns:a16="http://schemas.microsoft.com/office/drawing/2014/main" id="{4E84A68D-166A-42DD-8372-E55C45808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449943</xdr:colOff>
      <xdr:row>53</xdr:row>
      <xdr:rowOff>52615</xdr:rowOff>
    </xdr:from>
    <xdr:to>
      <xdr:col>9</xdr:col>
      <xdr:colOff>996950</xdr:colOff>
      <xdr:row>62</xdr:row>
      <xdr:rowOff>273051</xdr:rowOff>
    </xdr:to>
    <xdr:graphicFrame macro="">
      <xdr:nvGraphicFramePr>
        <xdr:cNvPr id="20" name="Chart 19">
          <a:extLst>
            <a:ext uri="{FF2B5EF4-FFF2-40B4-BE49-F238E27FC236}">
              <a16:creationId xmlns:a16="http://schemas.microsoft.com/office/drawing/2014/main" id="{6E5D916A-C691-4D7C-A274-8DAF93A78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35</xdr:row>
      <xdr:rowOff>19050</xdr:rowOff>
    </xdr:from>
    <xdr:to>
      <xdr:col>11</xdr:col>
      <xdr:colOff>279853</xdr:colOff>
      <xdr:row>49</xdr:row>
      <xdr:rowOff>152400</xdr:rowOff>
    </xdr:to>
    <xdr:graphicFrame macro="">
      <xdr:nvGraphicFramePr>
        <xdr:cNvPr id="21" name="Chart 20">
          <a:extLst>
            <a:ext uri="{FF2B5EF4-FFF2-40B4-BE49-F238E27FC236}">
              <a16:creationId xmlns:a16="http://schemas.microsoft.com/office/drawing/2014/main" id="{616B9AB1-E782-4F7B-A15D-A1114A429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64</xdr:row>
      <xdr:rowOff>44451</xdr:rowOff>
    </xdr:from>
    <xdr:to>
      <xdr:col>10</xdr:col>
      <xdr:colOff>1005114</xdr:colOff>
      <xdr:row>113</xdr:row>
      <xdr:rowOff>57151</xdr:rowOff>
    </xdr:to>
    <xdr:graphicFrame macro="">
      <xdr:nvGraphicFramePr>
        <xdr:cNvPr id="22" name="Chart 21">
          <a:extLst>
            <a:ext uri="{FF2B5EF4-FFF2-40B4-BE49-F238E27FC236}">
              <a16:creationId xmlns:a16="http://schemas.microsoft.com/office/drawing/2014/main" id="{B4B2A411-1BB8-482A-B4A0-62F8BDC464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433614</xdr:colOff>
      <xdr:row>53</xdr:row>
      <xdr:rowOff>33564</xdr:rowOff>
    </xdr:from>
    <xdr:to>
      <xdr:col>13</xdr:col>
      <xdr:colOff>817788</xdr:colOff>
      <xdr:row>62</xdr:row>
      <xdr:rowOff>201387</xdr:rowOff>
    </xdr:to>
    <xdr:graphicFrame macro="">
      <xdr:nvGraphicFramePr>
        <xdr:cNvPr id="23" name="Chart 22">
          <a:extLst>
            <a:ext uri="{FF2B5EF4-FFF2-40B4-BE49-F238E27FC236}">
              <a16:creationId xmlns:a16="http://schemas.microsoft.com/office/drawing/2014/main" id="{915E1BCB-5571-4255-8E44-3E3B428B2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1</xdr:colOff>
      <xdr:row>35</xdr:row>
      <xdr:rowOff>25400</xdr:rowOff>
    </xdr:from>
    <xdr:to>
      <xdr:col>15</xdr:col>
      <xdr:colOff>121558</xdr:colOff>
      <xdr:row>50</xdr:row>
      <xdr:rowOff>16329</xdr:rowOff>
    </xdr:to>
    <xdr:graphicFrame macro="">
      <xdr:nvGraphicFramePr>
        <xdr:cNvPr id="25" name="Chart 24">
          <a:extLst>
            <a:ext uri="{FF2B5EF4-FFF2-40B4-BE49-F238E27FC236}">
              <a16:creationId xmlns:a16="http://schemas.microsoft.com/office/drawing/2014/main" id="{6E5B89DD-80CF-4C07-8C14-52F813B02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1</xdr:colOff>
      <xdr:row>64</xdr:row>
      <xdr:rowOff>76200</xdr:rowOff>
    </xdr:from>
    <xdr:to>
      <xdr:col>14</xdr:col>
      <xdr:colOff>1014186</xdr:colOff>
      <xdr:row>112</xdr:row>
      <xdr:rowOff>121557</xdr:rowOff>
    </xdr:to>
    <xdr:graphicFrame macro="">
      <xdr:nvGraphicFramePr>
        <xdr:cNvPr id="26" name="Chart 25">
          <a:extLst>
            <a:ext uri="{FF2B5EF4-FFF2-40B4-BE49-F238E27FC236}">
              <a16:creationId xmlns:a16="http://schemas.microsoft.com/office/drawing/2014/main" id="{021009E4-B0FE-400F-8431-0F0DF39BCE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190500</xdr:colOff>
      <xdr:row>35</xdr:row>
      <xdr:rowOff>146050</xdr:rowOff>
    </xdr:from>
    <xdr:to>
      <xdr:col>19</xdr:col>
      <xdr:colOff>84364</xdr:colOff>
      <xdr:row>69</xdr:row>
      <xdr:rowOff>55337</xdr:rowOff>
    </xdr:to>
    <xdr:graphicFrame macro="">
      <xdr:nvGraphicFramePr>
        <xdr:cNvPr id="27" name="Chart 26">
          <a:extLst>
            <a:ext uri="{FF2B5EF4-FFF2-40B4-BE49-F238E27FC236}">
              <a16:creationId xmlns:a16="http://schemas.microsoft.com/office/drawing/2014/main" id="{C7EDB272-7588-4206-875D-33C19B944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1</xdr:colOff>
      <xdr:row>35</xdr:row>
      <xdr:rowOff>158750</xdr:rowOff>
    </xdr:from>
    <xdr:to>
      <xdr:col>23</xdr:col>
      <xdr:colOff>61687</xdr:colOff>
      <xdr:row>53</xdr:row>
      <xdr:rowOff>15421</xdr:rowOff>
    </xdr:to>
    <xdr:graphicFrame macro="">
      <xdr:nvGraphicFramePr>
        <xdr:cNvPr id="28" name="Chart 27">
          <a:extLst>
            <a:ext uri="{FF2B5EF4-FFF2-40B4-BE49-F238E27FC236}">
              <a16:creationId xmlns:a16="http://schemas.microsoft.com/office/drawing/2014/main" id="{5619BDF9-39E8-4437-99CC-A6DDA6141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8" xr16:uid="{F62A0A60-301F-418A-A0BF-02EEC76BBBDC}" autoFormatId="16" applyNumberFormats="0" applyBorderFormats="0" applyFontFormats="0" applyPatternFormats="0" applyAlignmentFormats="0" applyWidthHeightFormats="0">
  <queryTableRefresh nextId="7">
    <queryTableFields count="6">
      <queryTableField id="1" name="Column1.month" tableColumnId="1"/>
      <queryTableField id="2" name="Column1.year" tableColumnId="2"/>
      <queryTableField id="3" name="Column1.male" tableColumnId="3"/>
      <queryTableField id="4" name="Column1.female" tableColumnId="4"/>
      <queryTableField id="5" name="Column1.children" tableColumnId="5"/>
      <queryTableField id="6" name="Column1.uac"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0" connectionId="13" xr16:uid="{68203623-EC8A-4F91-A503-A19A684537DD}" autoFormatId="16" applyNumberFormats="0" applyBorderFormats="0" applyFontFormats="0" applyPatternFormats="0" applyAlignmentFormats="0" applyWidthHeightFormats="0">
  <queryTableRefresh nextId="7" unboundColumnsRight="2">
    <queryTableFields count="6">
      <queryTableField id="1" name="Column1.pop_origin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1" connectionId="7" xr16:uid="{0AB17164-C10F-4A29-8EE1-638A37763EBB}"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2" connectionId="6" xr16:uid="{73C40857-D0F6-4CA8-993E-C5DC10E22963}"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3" connectionId="3" xr16:uid="{F6616910-79F3-426E-B353-D863B3D7CD1F}"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4" connectionId="5" xr16:uid="{CF87D1D8-B02A-4AD1-8CCE-B4DABCB47A72}"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5" connectionId="4" xr16:uid="{D2F3A456-BA9D-4671-A18B-7B32010F32DD}"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6" connectionId="24" xr16:uid="{3A364F23-474B-4853-BCB4-552F11685207}" autoFormatId="16" applyNumberFormats="0" applyBorderFormats="0" applyFontFormats="0" applyPatternFormats="0" applyAlignmentFormats="0" applyWidthHeightFormats="0">
  <queryTableRefresh nextId="5">
    <queryTableFields count="4">
      <queryTableField id="1" name="Name" tableColumnId="1"/>
      <queryTableField id="2" name="Value.month" tableColumnId="2"/>
      <queryTableField id="3" name="Value.year" tableColumnId="3"/>
      <queryTableField id="4" name="Value.individuals" tableColumnId="4"/>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7" connectionId="25" xr16:uid="{CA7B2EE8-8CC9-45C0-B20B-5505E7D5981A}" autoFormatId="16" applyNumberFormats="0" applyBorderFormats="0" applyFontFormats="0" applyPatternFormats="0" applyAlignmentFormats="0" applyWidthHeightFormats="0">
  <queryTableRefresh nextId="5">
    <queryTableFields count="4">
      <queryTableField id="1" name="Name" tableColumnId="1"/>
      <queryTableField id="2" name="Value.month" tableColumnId="2"/>
      <queryTableField id="3" name="Value.year" tableColumnId="3"/>
      <queryTableField id="4" name="Value.individuals" tableColumnId="4"/>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8" connectionId="23" xr16:uid="{2E3CC1A2-146A-4947-AB9E-61B9BDB7791F}" autoFormatId="16" applyNumberFormats="0" applyBorderFormats="0" applyFontFormats="0" applyPatternFormats="0" applyAlignmentFormats="0" applyWidthHeightFormats="0">
  <queryTableRefresh nextId="6" unboundColumnsRight="1">
    <queryTableFields count="5">
      <queryTableField id="1" name="Name" tableColumnId="1"/>
      <queryTableField id="2" name="Value.month" tableColumnId="2"/>
      <queryTableField id="3" name="Value.year" tableColumnId="3"/>
      <queryTableField id="4" name="Value.individuals" tableColumnId="4"/>
      <queryTableField id="5" dataBound="0" tableColumnId="5"/>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9" connectionId="16" xr16:uid="{5492EFCF-48EC-4824-B5F0-793855DA6589}" autoFormatId="16" applyNumberFormats="0" applyBorderFormats="0" applyFontFormats="0" applyPatternFormats="0" applyAlignmentFormats="0" applyWidthHeightFormats="0">
  <queryTableRefresh nextId="8" unboundColumnsRight="2">
    <queryTableFields count="6">
      <queryTableField id="1" name="Column1.pop_origin_name" tableColumnId="1"/>
      <queryTableField id="3" name="Column1.month" tableColumnId="3"/>
      <queryTableField id="4" name="Column1.year" tableColumnId="4"/>
      <queryTableField id="5" name="Column1.individuals" tableColumnId="5"/>
      <queryTableField id="6" dataBound="0" tableColumnId="6"/>
      <queryTableField id="7" dataBound="0" tableColumnId="7"/>
    </queryTableFields>
    <queryTableDeletedFields count="1">
      <deletedField name="Column1.date"/>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0" xr16:uid="{6830D7A1-46BF-4577-B5E6-8CDAA99B8F2C}" autoFormatId="16" applyNumberFormats="0" applyBorderFormats="0" applyFontFormats="0" applyPatternFormats="0" applyAlignmentFormats="0" applyWidthHeightFormats="0">
  <queryTableRefresh nextId="7">
    <queryTableFields count="6">
      <queryTableField id="1" name="Column1.month" tableColumnId="1"/>
      <queryTableField id="2" name="Column1.year" tableColumnId="2"/>
      <queryTableField id="3" name="Column1.male" tableColumnId="3"/>
      <queryTableField id="4" name="Column1.female" tableColumnId="4"/>
      <queryTableField id="5" name="Column1.children" tableColumnId="5"/>
      <queryTableField id="6" name="Column1.uac" tableColumnId="6"/>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20" connectionId="30" xr16:uid="{C410AB6C-719B-4E09-82F8-80BF21776A22}"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22" connectionId="32" xr16:uid="{7363A1A8-FCB4-4F1C-8D76-9CF23F3FFDE7}"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_21" connectionId="31" xr16:uid="{0FCD4EE3-20E7-4AE9-8765-F657BE7DBED7}"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ExternalData_23" connectionId="29" xr16:uid="{80EF8DA4-7B06-4385-8CC3-CD975D33E541}"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ExternalData_24" connectionId="26" xr16:uid="{C66F2413-2257-490C-8FCF-E908DC7D7802}" autoFormatId="16" applyNumberFormats="0" applyBorderFormats="0" applyFontFormats="0" applyPatternFormats="0" applyAlignmentFormats="0" applyWidthHeightFormats="0">
  <queryTableRefresh nextId="5" unboundColumnsRight="1">
    <queryTableFields count="4">
      <queryTableField id="1" name="Column1.month" tableColumnId="1"/>
      <queryTableField id="2" name="Column1.year" tableColumnId="2"/>
      <queryTableField id="3" name="Column1.individuals" tableColumnId="3"/>
      <queryTableField id="4" dataBound="0" tableColumnId="4"/>
    </queryTableFields>
  </queryTableRefresh>
</queryTable>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ExternalData_25" connectionId="27" xr16:uid="{4513EB24-D127-4FDD-892E-4D435C18BA24}"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ExternalData_26" connectionId="28" xr16:uid="{CE2FF4C2-4401-49CD-A953-F998F0BCC943}"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ExternalData_27" connectionId="8" xr16:uid="{C7B7B1B7-1802-4431-A78C-2FEB80919B12}" autoFormatId="16" applyNumberFormats="0" applyBorderFormats="0" applyFontFormats="0" applyPatternFormats="0" applyAlignmentFormats="0" applyWidthHeightFormats="0">
  <queryTableRefresh nextId="5">
    <queryTableFields count="4">
      <queryTableField id="1" name="Column1.date" tableColumnId="1"/>
      <queryTableField id="2" name="Column1.month" tableColumnId="2"/>
      <queryTableField id="3" name="Column1.year" tableColumnId="3"/>
      <queryTableField id="4" name="Column1.individuals" tableColumnId="4"/>
    </queryTableFields>
  </queryTableRefresh>
</queryTable>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ExternalData_28" connectionId="33" xr16:uid="{EFE18C5F-1F3D-4990-A503-BAF01AE1E9CA}"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ExternalData_29" connectionId="34" xr16:uid="{03920780-66C0-4600-98A3-948E260C96B9}" autoFormatId="16" applyNumberFormats="0" applyBorderFormats="0" applyFontFormats="0" applyPatternFormats="0" applyAlignmentFormats="0" applyWidthHeightFormats="0">
  <queryTableRefresh nextId="4">
    <queryTableFields count="3">
      <queryTableField id="1" name="Column1.month" tableColumnId="1"/>
      <queryTableField id="2" name="Column1.year" tableColumnId="2"/>
      <queryTableField id="3" name="Column1.individuals" tableColumnId="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connectionId="21" xr16:uid="{6C7CB1E7-7DDC-45EE-92D0-89EBE2A87EB6}" autoFormatId="16" applyNumberFormats="0" applyBorderFormats="0" applyFontFormats="0" applyPatternFormats="0" applyAlignmentFormats="0" applyWidthHeightFormats="0">
  <queryTableRefresh nextId="7">
    <queryTableFields count="6">
      <queryTableField id="1" name="Column1.month" tableColumnId="1"/>
      <queryTableField id="2" name="Column1.year" tableColumnId="2"/>
      <queryTableField id="3" name="Column1.male" tableColumnId="3"/>
      <queryTableField id="4" name="Column1.female" tableColumnId="4"/>
      <queryTableField id="5" name="Column1.children" tableColumnId="5"/>
      <queryTableField id="6" name="Column1.uac" tableColumnId="6"/>
    </queryTableFields>
  </queryTableRefresh>
</queryTable>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ExternalData_30" connectionId="17" xr16:uid="{E5887992-A53A-4744-9E32-6B6C34A9BF56}" autoFormatId="16" applyNumberFormats="0" applyBorderFormats="0" applyFontFormats="0" applyPatternFormats="0" applyAlignmentFormats="0" applyWidthHeightFormats="0">
  <queryTableRefresh nextId="8" unboundColumnsRight="2">
    <queryTableFields count="7">
      <queryTableField id="1" name="Column1.pop_origin_name" tableColumnId="1"/>
      <queryTableField id="2" name="Column1.date" tableColumnId="2"/>
      <queryTableField id="3" name="Column1.month" tableColumnId="3"/>
      <queryTableField id="4" name="Column1.year" tableColumnId="4"/>
      <queryTableField id="5" name="Column1.individuals" tableColumnId="5"/>
      <queryTableField id="6" dataBound="0" tableColumnId="6"/>
      <queryTableField id="7" dataBound="0" tableColumnId="7"/>
    </queryTableFields>
  </queryTableRefresh>
</queryTable>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ExternalData_31" connectionId="9" xr16:uid="{AA2ACD6A-F0CC-4FBF-8809-89C4CD0E30DB}" autoFormatId="16" applyNumberFormats="0" applyBorderFormats="0" applyFontFormats="0" applyPatternFormats="0" applyAlignmentFormats="0" applyWidthHeightFormats="0">
  <queryTableRefresh nextId="5">
    <queryTableFields count="4">
      <queryTableField id="1" name="Column1.date" tableColumnId="1"/>
      <queryTableField id="2" name="Column1.month" tableColumnId="2"/>
      <queryTableField id="3" name="Column1.year" tableColumnId="3"/>
      <queryTableField id="4" name="Column1.individuals" tableColumnId="4"/>
    </queryTableFields>
  </queryTableRefresh>
</queryTable>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ExternalData_32" connectionId="10" xr16:uid="{AF1FF6AF-3711-4B9A-8D0D-745C7F5B5574}" autoFormatId="16" applyNumberFormats="0" applyBorderFormats="0" applyFontFormats="0" applyPatternFormats="0" applyAlignmentFormats="0" applyWidthHeightFormats="0">
  <queryTableRefresh nextId="5">
    <queryTableFields count="4">
      <queryTableField id="1" name="Column1.date" tableColumnId="1"/>
      <queryTableField id="2" name="Column1.month" tableColumnId="2"/>
      <queryTableField id="3" name="Column1.year" tableColumnId="3"/>
      <queryTableField id="4" name="Column1.individuals" tableColumnId="4"/>
    </queryTableFields>
  </queryTableRefresh>
</queryTable>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ExternalData_33" connectionId="11" xr16:uid="{2A79936A-1C82-4034-BC22-F706ED8DF750}" autoFormatId="16" applyNumberFormats="0" applyBorderFormats="0" applyFontFormats="0" applyPatternFormats="0" applyAlignmentFormats="0" applyWidthHeightFormats="0">
  <queryTableRefresh nextId="5">
    <queryTableFields count="4">
      <queryTableField id="1" name="Column1.date" tableColumnId="1"/>
      <queryTableField id="2" name="Column1.month" tableColumnId="2"/>
      <queryTableField id="3" name="Column1.year" tableColumnId="3"/>
      <queryTableField id="4" name="Column1.individuals"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4" connectionId="19" xr16:uid="{632DC5AC-C009-45EC-B040-3FF3573BADBE}" autoFormatId="16" applyNumberFormats="0" applyBorderFormats="0" applyFontFormats="0" applyPatternFormats="0" applyAlignmentFormats="0" applyWidthHeightFormats="0">
  <queryTableRefresh nextId="7">
    <queryTableFields count="6">
      <queryTableField id="1" name="Column1.month" tableColumnId="1"/>
      <queryTableField id="2" name="Column1.year" tableColumnId="2"/>
      <queryTableField id="3" name="Column1.male" tableColumnId="3"/>
      <queryTableField id="4" name="Column1.female" tableColumnId="4"/>
      <queryTableField id="5" name="Column1.children" tableColumnId="5"/>
      <queryTableField id="6" name="Column1.uac"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5" connectionId="22" xr16:uid="{94C5D8DB-8BD5-44EC-9CCB-EBAD175A8CDF}" autoFormatId="16" applyNumberFormats="0" applyBorderFormats="0" applyFontFormats="0" applyPatternFormats="0" applyAlignmentFormats="0" applyWidthHeightFormats="0">
  <queryTableRefresh nextId="7" unboundColumnsRight="2">
    <queryTableFields count="6">
      <queryTableField id="1" name="Column1.geomaster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6" connectionId="1" xr16:uid="{070C3EE9-45BA-464C-8FE1-B3B74E362A7A}" autoFormatId="16" applyNumberFormats="0" applyBorderFormats="0" applyFontFormats="0" applyPatternFormats="0" applyAlignmentFormats="0" applyWidthHeightFormats="0">
  <queryTableRefresh nextId="7" unboundColumnsRight="2">
    <queryTableFields count="6">
      <queryTableField id="1" name="Column1.geomaster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7" connectionId="12" xr16:uid="{CAEF9ABD-2AD3-49DC-950B-BF78C9816798}" autoFormatId="16" applyNumberFormats="0" applyBorderFormats="0" applyFontFormats="0" applyPatternFormats="0" applyAlignmentFormats="0" applyWidthHeightFormats="0">
  <queryTableRefresh nextId="7" unboundColumnsRight="2">
    <queryTableFields count="6">
      <queryTableField id="1" name="Column1.pop_origin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8" connectionId="15" xr16:uid="{E3CA2C7B-1C7A-4A93-9F07-7B1931341194}" autoFormatId="16" applyNumberFormats="0" applyBorderFormats="0" applyFontFormats="0" applyPatternFormats="0" applyAlignmentFormats="0" applyWidthHeightFormats="0">
  <queryTableRefresh nextId="7" unboundColumnsRight="2">
    <queryTableFields count="6">
      <queryTableField id="1" name="Column1.pop_origin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9" connectionId="14" xr16:uid="{6B2382C3-F2AF-492E-9EDC-722DE1E47AA6}" autoFormatId="16" applyNumberFormats="0" applyBorderFormats="0" applyFontFormats="0" applyPatternFormats="0" applyAlignmentFormats="0" applyWidthHeightFormats="0">
  <queryTableRefresh nextId="7" unboundColumnsRight="2">
    <queryTableFields count="6">
      <queryTableField id="1" name="Column1.pop_origin_name" tableColumnId="1"/>
      <queryTableField id="2" name="Column1.month" tableColumnId="2"/>
      <queryTableField id="3" name="Column1.year" tableColumnId="3"/>
      <queryTableField id="4" name="Column1.individuals" tableColumnId="4"/>
      <queryTableField id="5" dataBound="0" tableColumnId="5"/>
      <queryTableField id="6" dataBound="0"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22.xml.rels><?xml version="1.0" encoding="UTF-8" standalone="yes"?>
<Relationships xmlns="http://schemas.openxmlformats.org/package/2006/relationships"><Relationship Id="rId1" Type="http://schemas.openxmlformats.org/officeDocument/2006/relationships/queryTable" Target="../queryTables/queryTable22.xml"/></Relationships>
</file>

<file path=xl/tables/_rels/table23.xml.rels><?xml version="1.0" encoding="UTF-8" standalone="yes"?>
<Relationships xmlns="http://schemas.openxmlformats.org/package/2006/relationships"><Relationship Id="rId1" Type="http://schemas.openxmlformats.org/officeDocument/2006/relationships/queryTable" Target="../queryTables/queryTable23.xml"/></Relationships>
</file>

<file path=xl/tables/_rels/table24.xml.rels><?xml version="1.0" encoding="UTF-8" standalone="yes"?>
<Relationships xmlns="http://schemas.openxmlformats.org/package/2006/relationships"><Relationship Id="rId1" Type="http://schemas.openxmlformats.org/officeDocument/2006/relationships/queryTable" Target="../queryTables/queryTable24.xml"/></Relationships>
</file>

<file path=xl/tables/_rels/table25.xml.rels><?xml version="1.0" encoding="UTF-8" standalone="yes"?>
<Relationships xmlns="http://schemas.openxmlformats.org/package/2006/relationships"><Relationship Id="rId1" Type="http://schemas.openxmlformats.org/officeDocument/2006/relationships/queryTable" Target="../queryTables/queryTable25.xml"/></Relationships>
</file>

<file path=xl/tables/_rels/table26.xml.rels><?xml version="1.0" encoding="UTF-8" standalone="yes"?>
<Relationships xmlns="http://schemas.openxmlformats.org/package/2006/relationships"><Relationship Id="rId1" Type="http://schemas.openxmlformats.org/officeDocument/2006/relationships/queryTable" Target="../queryTables/queryTable26.xml"/></Relationships>
</file>

<file path=xl/tables/_rels/table27.xml.rels><?xml version="1.0" encoding="UTF-8" standalone="yes"?>
<Relationships xmlns="http://schemas.openxmlformats.org/package/2006/relationships"><Relationship Id="rId1" Type="http://schemas.openxmlformats.org/officeDocument/2006/relationships/queryTable" Target="../queryTables/queryTable27.xml"/></Relationships>
</file>

<file path=xl/tables/_rels/table28.xml.rels><?xml version="1.0" encoding="UTF-8" standalone="yes"?>
<Relationships xmlns="http://schemas.openxmlformats.org/package/2006/relationships"><Relationship Id="rId1" Type="http://schemas.openxmlformats.org/officeDocument/2006/relationships/queryTable" Target="../queryTables/queryTable28.xml"/></Relationships>
</file>

<file path=xl/tables/_rels/table29.xml.rels><?xml version="1.0" encoding="UTF-8" standalone="yes"?>
<Relationships xmlns="http://schemas.openxmlformats.org/package/2006/relationships"><Relationship Id="rId1" Type="http://schemas.openxmlformats.org/officeDocument/2006/relationships/queryTable" Target="../queryTables/queryTable29.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30.xml.rels><?xml version="1.0" encoding="UTF-8" standalone="yes"?>
<Relationships xmlns="http://schemas.openxmlformats.org/package/2006/relationships"><Relationship Id="rId1" Type="http://schemas.openxmlformats.org/officeDocument/2006/relationships/queryTable" Target="../queryTables/queryTable30.xml"/></Relationships>
</file>

<file path=xl/tables/_rels/table31.xml.rels><?xml version="1.0" encoding="UTF-8" standalone="yes"?>
<Relationships xmlns="http://schemas.openxmlformats.org/package/2006/relationships"><Relationship Id="rId1" Type="http://schemas.openxmlformats.org/officeDocument/2006/relationships/queryTable" Target="../queryTables/queryTable31.xml"/></Relationships>
</file>

<file path=xl/tables/_rels/table32.xml.rels><?xml version="1.0" encoding="UTF-8" standalone="yes"?>
<Relationships xmlns="http://schemas.openxmlformats.org/package/2006/relationships"><Relationship Id="rId1" Type="http://schemas.openxmlformats.org/officeDocument/2006/relationships/queryTable" Target="../queryTables/queryTable32.xml"/></Relationships>
</file>

<file path=xl/tables/_rels/table33.xml.rels><?xml version="1.0" encoding="UTF-8" standalone="yes"?>
<Relationships xmlns="http://schemas.openxmlformats.org/package/2006/relationships"><Relationship Id="rId1" Type="http://schemas.openxmlformats.org/officeDocument/2006/relationships/queryTable" Target="../queryTables/queryTable3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D75FF9-79DF-4CF3-ADE5-0421DBEFEBB7}" name="simplified_widget_id_117571_geo_id_729_sv_id_11_population_group_4799_fromDate_2" displayName="simplified_widget_id_117571_geo_id_729_sv_id_11_population_group_4799_fromDate_2" ref="A6:F7" tableType="queryTable" totalsRowShown="0">
  <autoFilter ref="A6:F7" xr:uid="{82CE6776-BF74-4659-AF2A-3FA86CD06AE8}"/>
  <tableColumns count="6">
    <tableColumn id="1" xr3:uid="{0CC34A75-6DBD-4DC4-8D87-C41F89F58375}" uniqueName="1" name="Column1.month" queryTableFieldId="1"/>
    <tableColumn id="2" xr3:uid="{861067CC-2843-4B49-A9E8-BC617CBF5158}" uniqueName="2" name="Column1.year" queryTableFieldId="2"/>
    <tableColumn id="3" xr3:uid="{340883A6-0A75-406B-BD41-92AFC46D3D74}" uniqueName="3" name="Column1.male" queryTableFieldId="3" dataDxfId="56" dataCellStyle="Percent"/>
    <tableColumn id="4" xr3:uid="{0BC87738-CBA5-47C7-8432-5A36884E9A3C}" uniqueName="4" name="Column1.female" queryTableFieldId="4" dataDxfId="55" dataCellStyle="Percent"/>
    <tableColumn id="5" xr3:uid="{7589394A-AF8F-4B97-8598-4DE410B9FA59}" uniqueName="5" name="Column1.children" queryTableFieldId="5" dataDxfId="54" dataCellStyle="Percent"/>
    <tableColumn id="6" xr3:uid="{66A88ED7-D8E0-4944-8DAF-B69E46440E69}" uniqueName="6" name="Column1.uac" queryTableFieldId="6"/>
  </tableColumns>
  <tableStyleInfo name="TableStyleMedium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BCE0087-EA0A-4AD7-A4A7-0E023F2E2948}" name="origin_widget_id_120708_sv_id_11_population_group_4924_population_collection_28" displayName="origin_widget_id_120708_sv_id_11_population_group_4924_population_collection_28" ref="A102:F147" tableType="queryTable" totalsRowShown="0">
  <autoFilter ref="A102:F147" xr:uid="{DA827C16-4C4F-480F-A471-9A2EFBE74637}"/>
  <tableColumns count="6">
    <tableColumn id="1" xr3:uid="{341D730F-3ACA-4A13-A74F-6233E4157EAE}" uniqueName="1" name="Column1.pop_origin_name" queryTableFieldId="1"/>
    <tableColumn id="2" xr3:uid="{C8703DE4-4365-44E9-8232-1F9BF3013E1F}" uniqueName="2" name="Column1.month" queryTableFieldId="2"/>
    <tableColumn id="3" xr3:uid="{44CEDFDD-3688-48B6-929B-B5F942957300}" uniqueName="3" name="Column1.year" queryTableFieldId="3"/>
    <tableColumn id="4" xr3:uid="{A86047E6-BEE0-41D6-B330-0C3778CEC6DC}" uniqueName="4" name="Column1.individuals" queryTableFieldId="4" dataDxfId="27" dataCellStyle="Comma"/>
    <tableColumn id="5" xr3:uid="{93317F6E-A014-4CFD-8EF9-2D0CB41FB6A3}" uniqueName="5" name="Column1" queryTableFieldId="5" dataDxfId="26" dataCellStyle="Percent">
      <calculatedColumnFormula>origin_widget_id_120708_sv_id_11_population_group_4924_population_collection_28[[#This Row],[Column1.individuals]]/SUM(origin_widget_id_120708_sv_id_11_population_group_4924_population_collection_28[Column1.individuals])</calculatedColumnFormula>
    </tableColumn>
    <tableColumn id="6" xr3:uid="{A4844F46-77DB-4DCB-9F98-0B0AF4734D47}" uniqueName="6" name="Column2" queryTableFieldId="6" dataDxfId="25">
      <calculatedColumnFormula>TEXT(origin_widget_id_120708_sv_id_11_population_group_4924_population_collection_28[[#This Row],[Column1.individuals]],"#,###")&amp;"  ("&amp;(ROUND(origin_widget_id_120708_sv_id_11_population_group_4924_population_collection_28[[#This Row],[Column1]],2)*100)&amp;"%)"</calculatedColumnFormula>
    </tableColumn>
  </tableColumns>
  <tableStyleInfo name="TableStyleMedium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70AF9B9-889D-481A-A82D-B36E0B2D8E0E}" name="get_widget_id_122545_geo_id_656_sv_id_11_population_group_4797_year_latest" displayName="get_widget_id_122545_geo_id_656_sv_id_11_population_group_4797_year_latest" ref="A152:C153" tableType="queryTable" totalsRowShown="0">
  <autoFilter ref="A152:C153" xr:uid="{9DB51C7E-8AA0-419B-9344-18471F1134E8}"/>
  <tableColumns count="3">
    <tableColumn id="1" xr3:uid="{C1819FD3-BC3F-4EDC-8290-0D7DB20852EB}" uniqueName="1" name="Column1.month" queryTableFieldId="1"/>
    <tableColumn id="2" xr3:uid="{E893EFCC-C4C9-4746-A02A-B1B2B6CD42E2}" uniqueName="2" name="Column1.year" queryTableFieldId="2"/>
    <tableColumn id="3" xr3:uid="{7E9F5C41-FCB5-482B-8F63-EB718F270047}" uniqueName="3" name="Column1.individuals" queryTableFieldId="3"/>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7F8488-1573-49C7-9306-F6537B8E86E6}" name="get_widget_id_122520_geo_id_640_sv_id_11_population_group_4797_year_latest" displayName="get_widget_id_122520_geo_id_640_sv_id_11_population_group_4797_year_latest" ref="A156:C157" tableType="queryTable" totalsRowShown="0">
  <autoFilter ref="A156:C157" xr:uid="{9C9EB0F9-15E1-48C3-A38F-A15107885EB2}"/>
  <tableColumns count="3">
    <tableColumn id="1" xr3:uid="{E0242AD3-2EFC-4D88-ADBC-F11A5A3CC697}" uniqueName="1" name="Column1.month" queryTableFieldId="1"/>
    <tableColumn id="2" xr3:uid="{7B7F2EB5-004C-4989-BC47-1A2236CE3D82}" uniqueName="2" name="Column1.year" queryTableFieldId="2"/>
    <tableColumn id="3" xr3:uid="{EC624CE3-2DC0-4D40-8F34-A7975DBCFCFC}" uniqueName="3" name="Column1.individuals" queryTableFieldId="3" dataDxfId="24"/>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E30786A-6B99-4B25-9E27-A163786F97F1}" name="get_widget_id_117568_geo_id_729_sv_id_11_population_collection_38_year_latest" displayName="get_widget_id_117568_geo_id_729_sv_id_11_population_collection_38_year_latest" ref="A160:C161" tableType="queryTable" totalsRowShown="0">
  <autoFilter ref="A160:C161" xr:uid="{4EDD4324-C30B-49B6-9FA4-E3C65E3542F6}"/>
  <tableColumns count="3">
    <tableColumn id="1" xr3:uid="{43F09EF3-83E4-4F9D-96F6-A38406FEBBB5}" uniqueName="1" name="Column1.month" queryTableFieldId="1"/>
    <tableColumn id="2" xr3:uid="{9EFF6A06-D574-4D8B-B1E3-85B35C97C7D2}" uniqueName="2" name="Column1.year" queryTableFieldId="2"/>
    <tableColumn id="3" xr3:uid="{DCF4D0D3-F19A-481C-88C6-A0FC0DCC6C18}" uniqueName="3" name="Column1.individuals" queryTableFieldId="3"/>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AE818E9-94E0-4A08-8A06-7A1860D076A0}" name="get_widget_id_120715_sv_id_11_population_group_4797_year_latest" displayName="get_widget_id_120715_sv_id_11_population_group_4797_year_latest" ref="A164:C165" tableType="queryTable" totalsRowShown="0">
  <autoFilter ref="A164:C165" xr:uid="{E34AF8AE-BD11-4718-AC58-E6E3CD35E8D8}"/>
  <tableColumns count="3">
    <tableColumn id="1" xr3:uid="{58CD5F06-6196-47E9-9047-6E18DE6D0F93}" uniqueName="1" name="Column1.month" queryTableFieldId="1"/>
    <tableColumn id="2" xr3:uid="{926646A0-3DE7-4952-86C1-96F55C32BAC4}" uniqueName="2" name="Column1.year" queryTableFieldId="2"/>
    <tableColumn id="3" xr3:uid="{1F590545-52C7-4218-9CF4-99F473464CD8}" uniqueName="3" name="Column1.individuals" queryTableFieldId="3"/>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16E1B29-D6EB-408B-A068-2C22BF8C462F}" name="get_widget_id_120714_sv_id_11_population_group_4797_2C4798_year_latest" displayName="get_widget_id_120714_sv_id_11_population_group_4797_2C4798_year_latest" ref="A168:C169" tableType="queryTable" totalsRowShown="0">
  <autoFilter ref="A168:C169" xr:uid="{D7711E6A-04E6-43CB-A118-AD7F682AE217}"/>
  <tableColumns count="3">
    <tableColumn id="1" xr3:uid="{973CF2E8-80A7-4234-B8A5-75134999CBF1}" uniqueName="1" name="Column1.month" queryTableFieldId="1"/>
    <tableColumn id="2" xr3:uid="{4212CDEA-644C-40A6-9A20-086185DAF0DC}" uniqueName="2" name="Column1.year" queryTableFieldId="2"/>
    <tableColumn id="3" xr3:uid="{9B8B143C-C56B-415E-9EE0-350940667CA0}" uniqueName="3" name="Column1.individuals" queryTableFieldId="3" dataDxfId="23"/>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54DB27-8C65-4210-8328-D78F3A1FD400}" name="timeseries_widget_id_120712_sv_id_11_population_group_4797_frequency_month_fromD" displayName="timeseries_widget_id_120712_sv_id_11_population_group_4797_frequency_month_fromD" ref="J6:M64" tableType="queryTable" totalsRowShown="0">
  <autoFilter ref="J6:M64" xr:uid="{40F32235-0298-42CF-828A-8F2722AD1131}"/>
  <tableColumns count="4">
    <tableColumn id="1" xr3:uid="{1880F4CD-30A7-4B89-8D4A-4374398CF1C1}" uniqueName="1" name="Name" queryTableFieldId="1" dataDxfId="22"/>
    <tableColumn id="2" xr3:uid="{AF950645-5ECC-4AC6-A71D-A3318C687D79}" uniqueName="2" name="Value.month" queryTableFieldId="2"/>
    <tableColumn id="3" xr3:uid="{9BF41683-9C03-4E2F-B555-CFF45E0032F0}" uniqueName="3" name="Value.year" queryTableFieldId="3"/>
    <tableColumn id="4" xr3:uid="{3F0FDE41-C772-4121-840D-467608455C82}" uniqueName="4" name="Value.individuals" queryTableFieldId="4" dataDxfId="21" dataCellStyle="Comma"/>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4849562-0E7F-4CC5-9B72-6BF12B78E01F}" name="timeseries_widget_id_120713_sv_id_11_population_group_4798_frequency_month_fromD" displayName="timeseries_widget_id_120713_sv_id_11_population_group_4798_frequency_month_fromD" ref="O6:R65" tableType="queryTable" totalsRowShown="0">
  <autoFilter ref="O6:R65" xr:uid="{CDD1B62E-E51A-4883-AFC6-8C4B32AB9F74}"/>
  <tableColumns count="4">
    <tableColumn id="1" xr3:uid="{069E8908-C468-40E8-8E5F-CB8AC07EB582}" uniqueName="1" name="Name" queryTableFieldId="1" dataDxfId="20"/>
    <tableColumn id="2" xr3:uid="{870B1586-41FB-41D7-8392-7277E9CA03B1}" uniqueName="2" name="Value.month" queryTableFieldId="2"/>
    <tableColumn id="3" xr3:uid="{9C185189-778F-4B3F-89E4-FF4539303FA0}" uniqueName="3" name="Value.year" queryTableFieldId="3"/>
    <tableColumn id="4" xr3:uid="{3D97EF97-56DF-4A70-81B3-B3A16B70B99D}" uniqueName="4" name="Value.individuals" queryTableFieldId="4" dataDxfId="19" dataCellStyle="Comma"/>
  </tableColumns>
  <tableStyleInfo name="TableStyleMedium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4471E44-F981-4F80-AFCE-D6FC78DFAEC8}" name="timeseries_widget_id_120709_sv_id_11_population_group_4797_2C4798_frequency_mont" displayName="timeseries_widget_id_120709_sv_id_11_population_group_4797_2C4798_frequency_mont" ref="T6:X65" tableType="queryTable" totalsRowShown="0">
  <autoFilter ref="T6:X65" xr:uid="{AEDBC5AC-C1BA-4BD0-9005-D745492B0EAE}"/>
  <tableColumns count="5">
    <tableColumn id="1" xr3:uid="{572376C1-784C-404D-B96C-FD6EE7970510}" uniqueName="1" name="Name" queryTableFieldId="1" dataDxfId="18"/>
    <tableColumn id="2" xr3:uid="{C7C0DCB4-AFD1-43A2-8F28-24F83E065F68}" uniqueName="2" name="Value.month" queryTableFieldId="2"/>
    <tableColumn id="3" xr3:uid="{E6042263-F61C-4760-80D8-6EEA733673E0}" uniqueName="3" name="Value.year" queryTableFieldId="3"/>
    <tableColumn id="4" xr3:uid="{B66B5A99-4846-4A52-AEBB-250002212196}" uniqueName="4" name="Value.individuals" queryTableFieldId="4" dataDxfId="17" dataCellStyle="Comma"/>
    <tableColumn id="5" xr3:uid="{6C12E712-3A75-4F2F-BF77-22D516BD595E}" uniqueName="5" name="Column1" queryTableFieldId="5" dataDxfId="16">
      <calculatedColumnFormula>VLOOKUP(timeseries_widget_id_120709_sv_id_11_population_group_4797_2C4798_frequency_mont[[#This Row],[Value.month]],Admin_Months,2)&amp;"-"&amp;timeseries_widget_id_120709_sv_id_11_population_group_4797_2C4798_frequency_mont[[#This Row],[Value.year]]</calculatedColumnFormula>
    </tableColumn>
  </tableColumns>
  <tableStyleInfo name="TableStyleMedium7"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236B5EB-729C-4085-ACAE-504E847652E7}" name="origin_widget_id_125040_geo_id_616_sv_id_11_population_collection_28_limit_200_f" displayName="origin_widget_id_125040_geo_id_616_sv_id_11_population_collection_28_limit_200_f" ref="A173:F187" tableType="queryTable" totalsRowShown="0">
  <autoFilter ref="A173:F187" xr:uid="{090FB67A-6FF5-4536-AC50-B539615E130B}"/>
  <tableColumns count="6">
    <tableColumn id="1" xr3:uid="{79AC7FBA-1C6E-4B1A-BE61-EA5109E7C95D}" uniqueName="1" name="Column1.pop_origin_name" queryTableFieldId="1"/>
    <tableColumn id="3" xr3:uid="{ABA2C324-8A59-42B6-89C8-37197AE59485}" uniqueName="3" name="Column1.month" queryTableFieldId="3"/>
    <tableColumn id="4" xr3:uid="{1AB8CE7F-05E8-474F-87E3-F6DD7F496F86}" uniqueName="4" name="Column1.year" queryTableFieldId="4"/>
    <tableColumn id="5" xr3:uid="{94BA7290-7962-4F98-9D10-2F48080F1C19}" uniqueName="5" name="Column1.individuals" queryTableFieldId="5"/>
    <tableColumn id="6" xr3:uid="{27FB222F-A307-4028-A4A8-8C928E2C0737}" uniqueName="6" name="Column1" queryTableFieldId="6" dataDxfId="15" dataCellStyle="Percent">
      <calculatedColumnFormula>origin_widget_id_125040_geo_id_616_sv_id_11_population_collection_28_limit_200_f[[#This Row],[Column1.individuals]]/SUM(origin_widget_id_125040_geo_id_616_sv_id_11_population_collection_28_limit_200_f[Column1.individuals])</calculatedColumnFormula>
    </tableColumn>
    <tableColumn id="7" xr3:uid="{8C04F1CF-119F-435F-AD90-BBD761EF823B}" uniqueName="7" name="Column2" queryTableFieldId="7" dataDxfId="14">
      <calculatedColumnFormula>TEXT(origin_widget_id_125040_geo_id_616_sv_id_11_population_collection_28_limit_200_f[[#This Row],[Column1.individuals]],"#,###")&amp;"  ("&amp;(ROUND(origin_widget_id_125040_geo_id_616_sv_id_11_population_collection_28_limit_200_f[[#This Row],[Column1]],2)*100)&amp;"%)"</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6E0E3D-26A0-47A4-8838-1E40B31C0B31}" name="simplified_widget_id_122523_geo_id_640_sv_id_11_population_group_4799_fromDate_2" displayName="simplified_widget_id_122523_geo_id_640_sv_id_11_population_group_4799_fromDate_2" ref="A10:F11" tableType="queryTable" totalsRowShown="0">
  <autoFilter ref="A10:F11" xr:uid="{814AC854-C0D5-4705-B535-B9BB7A2EDFC2}"/>
  <tableColumns count="6">
    <tableColumn id="1" xr3:uid="{EE11A0D0-992F-46A3-B7A3-F1248AD61A08}" uniqueName="1" name="Column1.month" queryTableFieldId="1"/>
    <tableColumn id="2" xr3:uid="{2DCC3550-E5AF-44D1-8605-3903AFDDFCF2}" uniqueName="2" name="Column1.year" queryTableFieldId="2"/>
    <tableColumn id="3" xr3:uid="{0C49F808-EBB0-47E7-8700-14B42044457C}" uniqueName="3" name="Column1.male" queryTableFieldId="3" dataDxfId="53" dataCellStyle="Percent"/>
    <tableColumn id="4" xr3:uid="{282D7C4B-7BC6-42E5-8693-4BFB6AD1638D}" uniqueName="4" name="Column1.female" queryTableFieldId="4" dataDxfId="52" dataCellStyle="Percent"/>
    <tableColumn id="5" xr3:uid="{67389501-5AD7-428D-8008-3336D27274EF}" uniqueName="5" name="Column1.children" queryTableFieldId="5" dataDxfId="51" dataCellStyle="Percent"/>
    <tableColumn id="6" xr3:uid="{BC1C20C8-3DE6-4727-AAED-51E15F431121}" uniqueName="6" name="Column1.uac" queryTableFieldId="6"/>
  </tableColumns>
  <tableStyleInfo name="TableStyleMedium7"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9E1A7CD-D5E4-469D-AEF8-CA62426B2BA6}" name="timeseries_widget_id_126502_geo_id_640_sv_id_11_population_group_4797_2C4798_fre" displayName="timeseries_widget_id_126502_geo_id_640_sv_id_11_population_group_4797_2C4798_fre" ref="AJ6:AM77" tableType="queryTable" totalsRowShown="0">
  <autoFilter ref="AJ6:AM77" xr:uid="{E70A6634-1B71-4F12-A7B6-94E7506799F3}"/>
  <tableColumns count="4">
    <tableColumn id="1" xr3:uid="{1794DE0F-887A-4B93-9DA1-63F5E93A90C7}" uniqueName="1" name="Column1.month" queryTableFieldId="1"/>
    <tableColumn id="2" xr3:uid="{3F04DBF3-A666-4C92-97C7-9352F27A7E1F}" uniqueName="2" name="Column1.year" queryTableFieldId="2"/>
    <tableColumn id="3" xr3:uid="{386674D8-6CD2-45C0-8CB5-4E25168DB708}" uniqueName="3" name="Column1.individuals" queryTableFieldId="3" dataDxfId="13" dataCellStyle="Comma"/>
    <tableColumn id="4" xr3:uid="{BF8A3FB4-3352-40FB-B036-71F4A85C9183}" uniqueName="4" name="Column1" queryTableFieldId="4" dataDxfId="12">
      <calculatedColumnFormula>VLOOKUP(timeseries_widget_id_126502_geo_id_640_sv_id_11_population_group_4797_2C4798_fre[[#This Row],[Column1.month]],Admin_Months,2)&amp;"-"&amp;timeseries_widget_id_126502_geo_id_640_sv_id_11_population_group_4797_2C4798_fre[[#This Row],[Column1.year]]</calculatedColumnFormula>
    </tableColumn>
  </tableColumns>
  <tableStyleInfo name="TableStyleMedium7"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12FB792-85C6-4935-BDCC-C6812FE7933A}" name="timeseries_widget_id_126514_geo_id_640_sv_id_11_population_group_4798_frequency" displayName="timeseries_widget_id_126514_geo_id_640_sv_id_11_population_group_4798_frequency" ref="AE54:AH77" tableType="queryTable" totalsRowShown="0">
  <autoFilter ref="AE54:AH77" xr:uid="{C16640FD-4BE2-4314-954E-08456EDC783F}"/>
  <tableColumns count="4">
    <tableColumn id="1" xr3:uid="{CABCDD62-3BFF-48A3-BA0A-D48E0A85025E}" uniqueName="1" name="Column1.month" queryTableFieldId="1"/>
    <tableColumn id="2" xr3:uid="{F9BDD7D3-988F-4F0D-8561-71C1122CECCD}" uniqueName="2" name="Column1.year" queryTableFieldId="2"/>
    <tableColumn id="3" xr3:uid="{11A1F935-EDCF-4A00-A4F2-365E781ADEBC}" uniqueName="3" name="Column1.individuals" queryTableFieldId="3" dataDxfId="11" dataCellStyle="Comma"/>
    <tableColumn id="4" xr3:uid="{09595217-B07D-451D-8261-F15B405DE246}" uniqueName="4" name="Column1" queryTableFieldId="4" dataDxfId="10">
      <calculatedColumnFormula>VLOOKUP(timeseries_widget_id_126514_geo_id_640_sv_id_11_population_group_4798_frequency[[#This Row],[Column1.month]],Admin_Months,2)&amp;"-"&amp;timeseries_widget_id_126514_geo_id_640_sv_id_11_population_group_4798_frequency[[#This Row],[Column1.year]]</calculatedColumnFormula>
    </tableColumn>
  </tableColumns>
  <tableStyleInfo name="TableStyleMedium7"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95B6B55-717A-4183-A001-6F887826E1F5}" name="timeseries_widget_id_126513_geo_id_640_sv_id_11_population_group_4797_frequency" displayName="timeseries_widget_id_126513_geo_id_640_sv_id_11_population_group_4797_frequency" ref="Z6:AC77" tableType="queryTable" totalsRowShown="0">
  <autoFilter ref="Z6:AC77" xr:uid="{7A8D46FD-3D23-430A-89A1-72FDD50B609C}"/>
  <tableColumns count="4">
    <tableColumn id="1" xr3:uid="{22E0AB5E-596D-4392-98AC-4870E74EF5FB}" uniqueName="1" name="Column1.month" queryTableFieldId="1"/>
    <tableColumn id="2" xr3:uid="{3B173DC5-92E9-458F-AEEE-E90AF28C7E5F}" uniqueName="2" name="Column1.year" queryTableFieldId="2"/>
    <tableColumn id="3" xr3:uid="{4EEBCABE-2EA1-47CD-9B75-2BA4FE0E20B3}" uniqueName="3" name="Column1.individuals" queryTableFieldId="3" dataDxfId="9" dataCellStyle="Comma"/>
    <tableColumn id="4" xr3:uid="{12CC48C3-C066-4552-ACF7-0FB083BC9D89}" uniqueName="4" name="Column1" queryTableFieldId="4" dataDxfId="8">
      <calculatedColumnFormula>VLOOKUP(timeseries_widget_id_126513_geo_id_640_sv_id_11_population_group_4797_frequency[[#This Row],[Column1.month]],Admin_Months,2)&amp;"-"&amp;timeseries_widget_id_126513_geo_id_640_sv_id_11_population_group_4797_frequency[[#This Row],[Column1.year]]</calculatedColumnFormula>
    </tableColumn>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B30C54D-E66B-40D6-B2C6-2DD5B0F04395}" name="timeseries_widget_id_126376_geo_id_656_sv_id_11_population_group_4797_frequency" displayName="timeseries_widget_id_126376_geo_id_656_sv_id_11_population_group_4797_frequency" ref="AO6:AR77" tableType="queryTable" totalsRowShown="0">
  <autoFilter ref="AO6:AR77" xr:uid="{2BF2E4E8-DBE3-43D6-8DBE-63A5C9CBDBA9}"/>
  <tableColumns count="4">
    <tableColumn id="1" xr3:uid="{BA49E1A9-6078-4562-AF8B-515474642F63}" uniqueName="1" name="Column1.month" queryTableFieldId="1"/>
    <tableColumn id="2" xr3:uid="{880516F7-70C2-4829-A1A5-6E528C42FD76}" uniqueName="2" name="Column1.year" queryTableFieldId="2"/>
    <tableColumn id="3" xr3:uid="{3AE48293-9639-44AA-A07D-2CC915C2B021}" uniqueName="3" name="Column1.individuals" queryTableFieldId="3" dataDxfId="7" dataCellStyle="Comma"/>
    <tableColumn id="4" xr3:uid="{A9AD3141-F66A-4842-9C99-2420FDC4D0F9}" uniqueName="4" name="Column1" queryTableFieldId="4" dataDxfId="6">
      <calculatedColumnFormula>VLOOKUP(timeseries_widget_id_126376_geo_id_656_sv_id_11_population_group_4797_frequency[[#This Row],[Column1.month]],Admin_Months,2)&amp;"-"&amp;timeseries_widget_id_126376_geo_id_656_sv_id_11_population_group_4797_frequency[[#This Row],[Column1.year]]</calculatedColumnFormula>
    </tableColumn>
  </tableColumns>
  <tableStyleInfo name="TableStyleMedium7"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FB0DB3F-448D-4507-8441-3479334D9549}" name="timeseries_widget_id_122786_geo_id_729_sv_id_11_population_group_4797_2C4798_fre" displayName="timeseries_widget_id_122786_geo_id_729_sv_id_11_population_group_4797_2C4798_fre" ref="BB6:BE77" tableType="queryTable" totalsRowShown="0">
  <autoFilter ref="BB6:BE77" xr:uid="{1A197BB0-F09A-40FC-8583-344062D89CB0}"/>
  <tableColumns count="4">
    <tableColumn id="1" xr3:uid="{DC10E333-4E83-40A0-9B1C-FA97CF9E185C}" uniqueName="1" name="Column1.month" queryTableFieldId="1"/>
    <tableColumn id="2" xr3:uid="{2CEBE92F-24DF-400B-B49B-D7BAC55ED80E}" uniqueName="2" name="Column1.year" queryTableFieldId="2"/>
    <tableColumn id="3" xr3:uid="{643C6CE6-F299-4AF5-A2D6-619CC36C9B21}" uniqueName="3" name="Column1.individuals" queryTableFieldId="3" dataDxfId="5" dataCellStyle="Comma"/>
    <tableColumn id="4" xr3:uid="{4E0AE932-87C5-4667-81DE-E4F16A5745BC}" uniqueName="4" name="Column1" queryTableFieldId="4" dataDxfId="4">
      <calculatedColumnFormula>VLOOKUP(timeseries_widget_id_122786_geo_id_729_sv_id_11_population_group_4797_2C4798_fre[[#This Row],[Column1.month]],Admin_Months,2)&amp;"-"&amp;timeseries_widget_id_122786_geo_id_729_sv_id_11_population_group_4797_2C4798_fre[[#This Row],[Column1.year]]</calculatedColumnFormula>
    </tableColumn>
  </tableColumns>
  <tableStyleInfo name="TableStyleMedium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07E6AC1-8C6F-44D8-B174-673D5E43F79D}" name="timeseries_widget_id_122801_geo_id_729_sv_id_11_population_group_4797_frequency" displayName="timeseries_widget_id_122801_geo_id_729_sv_id_11_population_group_4797_frequency" ref="AT42:AV77" tableType="queryTable" totalsRowShown="0">
  <autoFilter ref="AT42:AV77" xr:uid="{7CA405F3-54B5-4550-A5EA-06C6912208B9}"/>
  <tableColumns count="3">
    <tableColumn id="1" xr3:uid="{80AA1D6B-9EF2-46A2-B06F-B2FE2542496A}" uniqueName="1" name="Column1.month" queryTableFieldId="1"/>
    <tableColumn id="2" xr3:uid="{2D364D17-B172-4DE3-9E02-145F1AD1B4F7}" uniqueName="2" name="Column1.year" queryTableFieldId="2"/>
    <tableColumn id="3" xr3:uid="{AE7839D8-FFAD-4D49-8C49-0AE13B5DAA0F}" uniqueName="3" name="Column1.individuals" queryTableFieldId="3" dataDxfId="3" dataCellStyle="Comma"/>
  </tableColumns>
  <tableStyleInfo name="TableStyleMedium7"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02E9BEF-FDD9-4ED2-BC1E-14EF1D4D8698}" name="timeseries_widget_id_122802_geo_id_729_sv_id_11_population_group_4798_frequency" displayName="timeseries_widget_id_122802_geo_id_729_sv_id_11_population_group_4798_frequency" ref="AX42:AZ77" tableType="queryTable" totalsRowShown="0">
  <autoFilter ref="AX42:AZ77" xr:uid="{9C32F306-86A6-4090-96C9-42B2D117F040}"/>
  <tableColumns count="3">
    <tableColumn id="1" xr3:uid="{44866E1E-BEC9-4B1C-8680-30AE48945AEE}" uniqueName="1" name="Column1.month" queryTableFieldId="1"/>
    <tableColumn id="2" xr3:uid="{1722DAEF-47F8-4D05-BC0C-4EB676C95E44}" uniqueName="2" name="Column1.year" queryTableFieldId="2"/>
    <tableColumn id="3" xr3:uid="{702A1267-9AD5-4A0D-BC8B-C8E39EA691F3}" uniqueName="3" name="Column1.individuals" queryTableFieldId="3" dataDxfId="2" dataCellStyle="Comma"/>
  </tableColumns>
  <tableStyleInfo name="TableStyleMedium7"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4CD9CDF-EC4E-418C-B390-1759EDB21005}" name="get_widget_id_127068_sv_id_11_population_group_4801" displayName="get_widget_id_127068_sv_id_11_population_group_4801" ref="A243:D244" tableType="queryTable" totalsRowShown="0">
  <autoFilter ref="A243:D244" xr:uid="{08BFD3CE-B565-4119-8BDF-EFF98F1F4D7F}"/>
  <tableColumns count="4">
    <tableColumn id="1" xr3:uid="{971CC43B-F73A-41AB-8414-D8D187670CE7}" uniqueName="1" name="Column1.date" queryTableFieldId="1"/>
    <tableColumn id="2" xr3:uid="{77E3C6A8-3A76-43D4-8121-59BA8D97E0B2}" uniqueName="2" name="Column1.month" queryTableFieldId="2"/>
    <tableColumn id="3" xr3:uid="{AC9030EC-6C9D-4EB2-BB42-274B7AF0A51E}" uniqueName="3" name="Column1.year" queryTableFieldId="3"/>
    <tableColumn id="4" xr3:uid="{21DD969A-99B9-4D84-B431-44539009BC15}" uniqueName="4" name="Column1.individuals" queryTableFieldId="4"/>
  </tableColumns>
  <tableStyleInfo name="TableStyleMedium7"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CDBA665-2FEE-4A1B-A768-40556EA0CBF5}" name="timeseries_widget_id_136492_sv_id_11_geo_id_616_population_group_4797_frequency" displayName="timeseries_widget_id_136492_sv_id_11_geo_id_616_population_group_4797_frequency" ref="BG32:BI67" tableType="queryTable" totalsRowShown="0">
  <autoFilter ref="BG32:BI67" xr:uid="{24BB327B-E5D3-4234-9A41-39547FD15308}"/>
  <tableColumns count="3">
    <tableColumn id="1" xr3:uid="{85DA8290-B1F8-4344-90BA-FC31DF526B4E}" uniqueName="1" name="Column1.month" queryTableFieldId="1"/>
    <tableColumn id="2" xr3:uid="{4E98E236-3295-43CC-911C-B564E50B42F9}" uniqueName="2" name="Column1.year" queryTableFieldId="2"/>
    <tableColumn id="3" xr3:uid="{50B50085-DF2C-4E5E-8A7C-C1C115E5E756}" uniqueName="3" name="Column1.individuals" queryTableFieldId="3"/>
  </tableColumns>
  <tableStyleInfo name="TableStyleMedium7"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142B74D-189F-444F-854B-A08C7522DF17}" name="timeseries_widget_id_136492_sv_id_11_geo_id_690_population_group_4797_frequency" displayName="timeseries_widget_id_136492_sv_id_11_geo_id_690_population_group_4797_frequency" ref="BK6:BM55" tableType="queryTable" totalsRowShown="0">
  <autoFilter ref="BK6:BM55" xr:uid="{DCFB0EF3-8B05-47F4-9E01-3105D5FADF04}"/>
  <tableColumns count="3">
    <tableColumn id="1" xr3:uid="{B18E8CC9-6613-4AEC-B84D-04E655C5293D}" uniqueName="1" name="Column1.month" queryTableFieldId="1"/>
    <tableColumn id="2" xr3:uid="{F4CD7EF4-C73F-44DD-8538-9B56AECAA3E7}" uniqueName="2" name="Column1.year" queryTableFieldId="2"/>
    <tableColumn id="3" xr3:uid="{6B11CC57-AF09-4909-8CB3-9A130D8F228D}" uniqueName="3" name="Column1.individuals" queryTableFieldId="3"/>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B1251-8244-49CF-B6DD-12F387A8E603}" name="simplified_widget_id_122547_geo_id_656_sv_id_11_population_group_4799_fromDate_2" displayName="simplified_widget_id_122547_geo_id_656_sv_id_11_population_group_4799_fromDate_2" ref="A14:F15" tableType="queryTable" totalsRowShown="0">
  <autoFilter ref="A14:F15" xr:uid="{2038F414-C6A1-439E-B17D-FA42885B6963}"/>
  <tableColumns count="6">
    <tableColumn id="1" xr3:uid="{4B424A0A-2074-4D22-8364-ED83E8E40F77}" uniqueName="1" name="Column1.month" queryTableFieldId="1"/>
    <tableColumn id="2" xr3:uid="{1F90DB34-1DC1-457C-A2A7-E6DAB9666B66}" uniqueName="2" name="Column1.year" queryTableFieldId="2"/>
    <tableColumn id="3" xr3:uid="{E35EB28C-65C1-4DD9-BB27-EF49C037F3D5}" uniqueName="3" name="Column1.male" queryTableFieldId="3" dataDxfId="50" dataCellStyle="Percent"/>
    <tableColumn id="4" xr3:uid="{3F71A10A-DED5-4BC6-A8DE-D267ED649344}" uniqueName="4" name="Column1.female" queryTableFieldId="4" dataDxfId="49" dataCellStyle="Percent"/>
    <tableColumn id="5" xr3:uid="{7F90DAF6-9610-404B-A75B-22598E06D8C8}" uniqueName="5" name="Column1.children" queryTableFieldId="5" dataDxfId="48" dataCellStyle="Percent"/>
    <tableColumn id="6" xr3:uid="{A10B733C-767B-487F-AA45-217AA9E1BF0A}" uniqueName="6" name="Column1.uac" queryTableFieldId="6" dataDxfId="47" dataCellStyle="Percent"/>
  </tableColumns>
  <tableStyleInfo name="TableStyleMedium7"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DEEA19B-ED08-4C6D-955C-6E39EAAABB6D}" name="origin_widget_id_125040_geo_id_690_sv_id_11_population_collection_28_limit_200_f" displayName="origin_widget_id_125040_geo_id_690_sv_id_11_population_collection_28_limit_200_f" ref="A196:G228" tableType="queryTable" totalsRowShown="0">
  <autoFilter ref="A196:G228" xr:uid="{A7196127-F943-405D-B295-FA890137333C}"/>
  <tableColumns count="7">
    <tableColumn id="1" xr3:uid="{E43C04FF-4254-4B29-930C-2FEE28E62B62}" uniqueName="1" name="Column1.pop_origin_name" queryTableFieldId="1"/>
    <tableColumn id="2" xr3:uid="{72F137C7-4AA3-4C08-A36F-5212A43FB599}" uniqueName="2" name="Column1.date" queryTableFieldId="2"/>
    <tableColumn id="3" xr3:uid="{0F2F07E3-F69B-4324-B5A9-44794D8D6FD3}" uniqueName="3" name="Column1.month" queryTableFieldId="3"/>
    <tableColumn id="4" xr3:uid="{1DFA4E2C-D3AA-43D9-9F2D-23921F0271A3}" uniqueName="4" name="Column1.year" queryTableFieldId="4"/>
    <tableColumn id="5" xr3:uid="{FA2B1267-E61D-4BD5-9A02-EBE54F2B912B}" uniqueName="5" name="Column1.individuals" queryTableFieldId="5"/>
    <tableColumn id="6" xr3:uid="{9F0D9545-3F4E-41F6-9C5C-0F6E350BF55E}" uniqueName="6" name="Column1" queryTableFieldId="6" dataDxfId="1" dataCellStyle="Percent">
      <calculatedColumnFormula>origin_widget_id_125040_geo_id_690_sv_id_11_population_collection_28_limit_200_f[[#This Row],[Column1.individuals]]/SUM(origin_widget_id_125040_geo_id_690_sv_id_11_population_collection_28_limit_200_f[Column1.individuals])</calculatedColumnFormula>
    </tableColumn>
    <tableColumn id="7" xr3:uid="{69501FB5-E2A6-4511-9708-9A3C11D8D897}" uniqueName="7" name="Column2" queryTableFieldId="7" dataDxfId="0">
      <calculatedColumnFormula>TEXT(origin_widget_id_125040_geo_id_690_sv_id_11_population_collection_28_limit_200_f[[#This Row],[Column1.individuals]],"#,###")&amp;"  ("&amp;(ROUND(origin_widget_id_125040_geo_id_690_sv_id_11_population_collection_28_limit_200_f[[#This Row],[Column1]],2)*100)&amp;"%)"</calculatedColumnFormula>
    </tableColumn>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BE5786C-A83A-4A44-B900-EBF9219B214D}" name="get_widget_id_136500_sv_id_11_population_group_5274" displayName="get_widget_id_136500_sv_id_11_population_group_5274" ref="A249:D250" tableType="queryTable" totalsRowShown="0">
  <autoFilter ref="A249:D250" xr:uid="{D869C6E5-298F-4D15-84E6-EB505C128A1E}"/>
  <tableColumns count="4">
    <tableColumn id="1" xr3:uid="{E7F531A0-783A-4694-8652-63C35278A6CB}" uniqueName="1" name="Column1.date" queryTableFieldId="1"/>
    <tableColumn id="2" xr3:uid="{7966CB09-E3BC-4E7F-9C69-C1C85B9DFB03}" uniqueName="2" name="Column1.month" queryTableFieldId="2"/>
    <tableColumn id="3" xr3:uid="{D44BB3D4-EC14-493D-A85E-2A14A59441D2}" uniqueName="3" name="Column1.year" queryTableFieldId="3"/>
    <tableColumn id="4" xr3:uid="{DD733FB5-FA45-4DBF-B62C-9D79A2AD7D28}" uniqueName="4" name="Column1.individuals" queryTableFieldId="4"/>
  </tableColumns>
  <tableStyleInfo name="TableStyleMedium7"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C471B24-E96E-45BD-AF0E-F442EE751FBA}" name="get_widget_id_136500_sv_id_11_population_group_5275" displayName="get_widget_id_136500_sv_id_11_population_group_5275" ref="A255:D256" tableType="queryTable" totalsRowShown="0">
  <autoFilter ref="A255:D256" xr:uid="{BE2C4B93-1728-44AB-96C3-3FA806611840}"/>
  <tableColumns count="4">
    <tableColumn id="1" xr3:uid="{5F093A65-6822-409D-BB59-9EE122A3CC6E}" uniqueName="1" name="Column1.date" queryTableFieldId="1"/>
    <tableColumn id="2" xr3:uid="{D4EA0102-C5D5-4D37-A132-10423EE59CCF}" uniqueName="2" name="Column1.month" queryTableFieldId="2"/>
    <tableColumn id="3" xr3:uid="{B7DC1AF5-B477-4B5B-BB10-34FB1A71EB1A}" uniqueName="3" name="Column1.year" queryTableFieldId="3"/>
    <tableColumn id="4" xr3:uid="{0DBBA13E-BA57-429E-909D-59D087DA08C7}" uniqueName="4" name="Column1.individuals" queryTableFieldId="4"/>
  </tableColumns>
  <tableStyleInfo name="TableStyleMedium7"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E75AD3B-2323-4493-BCBD-2DA3865B2B8C}" name="get_widget_id_136500_sv_id_11_population_group_5276" displayName="get_widget_id_136500_sv_id_11_population_group_5276" ref="A261:D262" tableType="queryTable" totalsRowShown="0">
  <autoFilter ref="A261:D262" xr:uid="{837A2359-F737-4F5D-8972-008243D341A1}"/>
  <tableColumns count="4">
    <tableColumn id="1" xr3:uid="{580C386D-3B8C-4C4D-9D7E-B489928D928E}" uniqueName="1" name="Column1.date" queryTableFieldId="1"/>
    <tableColumn id="2" xr3:uid="{B19DCA76-A9C4-4D64-8B4C-B70418154517}" uniqueName="2" name="Column1.month" queryTableFieldId="2"/>
    <tableColumn id="3" xr3:uid="{3E9700F3-08CD-4D4A-AD22-1BC27EBFC529}" uniqueName="3" name="Column1.year" queryTableFieldId="3"/>
    <tableColumn id="4" xr3:uid="{AFFD79DB-94DE-4A1A-87FD-932E84223724}" uniqueName="4" name="Column1.individuals" queryTableFieldId="4"/>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168E41-2B19-4503-994A-D11388CC61DE}" name="simplified_widget_id_120719_sv_id_11_population_group_4799_fromDate_2019_01_01" displayName="simplified_widget_id_120719_sv_id_11_population_group_4799_fromDate_2019_01_01" ref="A18:F19" tableType="queryTable" totalsRowShown="0">
  <autoFilter ref="A18:F19" xr:uid="{F3DEE5AA-A638-4937-B4A1-6D3AB7DFBB62}"/>
  <tableColumns count="6">
    <tableColumn id="1" xr3:uid="{B715C365-949C-46EA-A6FA-BEB261FBACA5}" uniqueName="1" name="Column1.month" queryTableFieldId="1"/>
    <tableColumn id="2" xr3:uid="{26D42E0E-FB04-447E-B5E8-880F02593A7A}" uniqueName="2" name="Column1.year" queryTableFieldId="2"/>
    <tableColumn id="3" xr3:uid="{4B48846B-2FF7-4FF8-924D-50F40E8D188B}" uniqueName="3" name="Column1.male" queryTableFieldId="3" dataDxfId="46" dataCellStyle="Percent"/>
    <tableColumn id="4" xr3:uid="{5FD08166-B318-477E-B8F4-FD25340CABBF}" uniqueName="4" name="Column1.female" queryTableFieldId="4" dataDxfId="45" dataCellStyle="Percent"/>
    <tableColumn id="5" xr3:uid="{1E8FFF58-2242-4963-BC00-7C725DCA9908}" uniqueName="5" name="Column1.children" queryTableFieldId="5" dataDxfId="44" dataCellStyle="Percent"/>
    <tableColumn id="6" xr3:uid="{8EB5E717-E973-4A51-9A5A-3E7F33A6710B}" uniqueName="6" name="Column1.uac" queryTableFieldId="6" dataDxfId="43"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C2CB2A-62A5-4F10-AF0C-76125BBEACFD}" name="sublocation__geo_id_640_year_latest_sv_id_11_population_group_4797_4798" displayName="sublocation__geo_id_640_year_latest_sv_id_11_population_group_4797_4798" ref="A22:F33" tableType="queryTable" totalsRowShown="0">
  <autoFilter ref="A22:F33" xr:uid="{C1C49D02-8D63-4BD4-B556-323078773B75}"/>
  <tableColumns count="6">
    <tableColumn id="1" xr3:uid="{5B1A7FF2-E1B6-4B9F-9010-E876E8040D9A}" uniqueName="1" name="Column1.geomaster_name" queryTableFieldId="1"/>
    <tableColumn id="2" xr3:uid="{F50D7EA8-D73C-4C89-964D-A18C89D4F24D}" uniqueName="2" name="Column1.month" queryTableFieldId="2"/>
    <tableColumn id="3" xr3:uid="{2E4D24F3-F931-439F-B1A4-0C06EE3364B0}" uniqueName="3" name="Column1.year" queryTableFieldId="3"/>
    <tableColumn id="4" xr3:uid="{7EEB4F6B-DFD7-4FCA-BC88-15DA8B3A1BB7}" uniqueName="4" name="Column1.individuals" queryTableFieldId="4" dataDxfId="42" dataCellStyle="Comma"/>
    <tableColumn id="5" xr3:uid="{18FEFCE5-FAFC-4817-B01D-BF92E0DA4D45}" uniqueName="5" name="Column1" queryTableFieldId="5" dataDxfId="41" dataCellStyle="Percent"/>
    <tableColumn id="6" xr3:uid="{F1BA37AD-C962-4680-B3BC-C825F6650475}" uniqueName="6" name="Column2" queryTableFieldId="6" dataDxfId="40">
      <calculatedColumnFormula>TEXT(sublocation__geo_id_640_year_latest_sv_id_11_population_group_4797_4798[[#This Row],[Column1.individuals]],"#,###")&amp;"  ("&amp;(ROUND(sublocation__geo_id_640_year_latest_sv_id_11_population_group_4797_4798[[#This Row],[Column1]],2)*100)&amp;"%)"</calculatedColumnFormula>
    </tableColumn>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5D5766B-080F-401E-902E-80C58AC6DA5D}" name="_2019_forcesublocation_1_widget_id_117562_sv_id_11_color__233c8dbc_color2__2300999" displayName="_2019_forcesublocation_1_widget_id_117562_sv_id_11_color__233c8dbc_color2__2300999" ref="A36:F42" tableType="queryTable" totalsRowShown="0">
  <autoFilter ref="A36:F42" xr:uid="{7E2821BE-793F-443C-A5B3-F99943F43D50}"/>
  <tableColumns count="6">
    <tableColumn id="1" xr3:uid="{9A86A7CB-8905-4567-BB91-216FAC6BA56E}" uniqueName="1" name="Column1.geomaster_name" queryTableFieldId="1"/>
    <tableColumn id="2" xr3:uid="{BE273D07-C8AB-4522-80A6-F05FDFCA06B0}" uniqueName="2" name="Column1.month" queryTableFieldId="2"/>
    <tableColumn id="3" xr3:uid="{E051FA59-EF3C-402E-BD54-061F9FD36B2E}" uniqueName="3" name="Column1.year" queryTableFieldId="3"/>
    <tableColumn id="4" xr3:uid="{6C470609-4578-4A47-AB47-208C5FB2806C}" uniqueName="4" name="Column1.individuals" queryTableFieldId="4" dataDxfId="39" dataCellStyle="Comma"/>
    <tableColumn id="5" xr3:uid="{F4630505-A26F-4986-9FBD-E3B270318B7E}" uniqueName="5" name="Column1" queryTableFieldId="5" dataDxfId="38" dataCellStyle="Percent">
      <calculatedColumnFormula>_2019_forcesublocation_1_widget_id_117562_sv_id_11_color__233c8dbc_color2__2300999[[#This Row],[Column1.individuals]]/SUM(_2019_forcesublocation_1_widget_id_117562_sv_id_11_color__233c8dbc_color2__2300999[Column1.individuals])</calculatedColumnFormula>
    </tableColumn>
    <tableColumn id="6" xr3:uid="{B5462F74-E785-4699-8AED-3C9A6EBA3AD4}" uniqueName="6" name="Column2" queryTableFieldId="6" dataDxfId="37">
      <calculatedColumnFormula>TEXT(_2019_forcesublocation_1_widget_id_117562_sv_id_11_color__233c8dbc_color2__2300999[[#This Row],[Column1.individuals]],"#,###")&amp;"  ("&amp;(ROUND(_2019_forcesublocation_1_widget_id_117562_sv_id_11_color__233c8dbc_color2__2300999[[#This Row],[Column1]],2)*100)&amp;"%)"</calculatedColumnFormula>
    </tableColumn>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19064D1-7C9A-480C-8651-0812282A1165}" name="origin_widget_id_117564_geo_id_729_sv_id_11_population_collection_28_limit_10_fr" displayName="origin_widget_id_117564_geo_id_729_sv_id_11_population_collection_28_limit_10_fr" ref="A45:F55" tableType="queryTable" totalsRowShown="0">
  <autoFilter ref="A45:F55" xr:uid="{494BCCD2-4ABD-4B7E-910B-DFC1727FC6C5}"/>
  <tableColumns count="6">
    <tableColumn id="1" xr3:uid="{B3254A78-950E-41BB-B0F5-F3860C1982C9}" uniqueName="1" name="Column1.pop_origin_name" queryTableFieldId="1"/>
    <tableColumn id="2" xr3:uid="{57D0A93B-FC17-4392-97AF-EE79C235DC33}" uniqueName="2" name="Column1.month" queryTableFieldId="2"/>
    <tableColumn id="3" xr3:uid="{5C65A0C3-FBA6-497C-A76A-20B75C725041}" uniqueName="3" name="Column1.year" queryTableFieldId="3"/>
    <tableColumn id="4" xr3:uid="{E0E73492-E098-45A3-A7B9-374301D9FF82}" uniqueName="4" name="Column1.individuals" queryTableFieldId="4" dataDxfId="36" dataCellStyle="Comma"/>
    <tableColumn id="5" xr3:uid="{5B523634-1FFC-47FC-B6BE-96936A53F531}" uniqueName="5" name="Column1" queryTableFieldId="5" dataDxfId="35" dataCellStyle="Percent">
      <calculatedColumnFormula>origin_widget_id_117564_geo_id_729_sv_id_11_population_collection_28_limit_10_fr[[#This Row],[Column1.individuals]]/SUM(origin_widget_id_117564_geo_id_729_sv_id_11_population_collection_28_limit_10_fr[Column1.individuals])</calculatedColumnFormula>
    </tableColumn>
    <tableColumn id="6" xr3:uid="{B445B343-932B-41C0-A914-F5078DE43CD2}" uniqueName="6" name="Column2" queryTableFieldId="6" dataDxfId="34">
      <calculatedColumnFormula>TEXT(origin_widget_id_117564_geo_id_729_sv_id_11_population_collection_28_limit_10_fr[[#This Row],[Column1.individuals]],"#,###")&amp;"  ("&amp;(ROUND(origin_widget_id_117564_geo_id_729_sv_id_11_population_collection_28_limit_10_fr[[#This Row],[Column1]],2)*100)&amp;"%)"</calculatedColumnFormula>
    </tableColumn>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8114EE9-C832-445E-BD86-036AB1643079}" name="origin_widget_id_122540_geo_id_656_sv_id_11_population_collection_28_limit_200_f" displayName="origin_widget_id_122540_geo_id_656_sv_id_11_population_collection_28_limit_200_f" ref="A59:F82" tableType="queryTable" totalsRowShown="0">
  <autoFilter ref="A59:F82" xr:uid="{7ACAF52C-EECF-4211-BBFD-3AA9118C54B8}"/>
  <tableColumns count="6">
    <tableColumn id="1" xr3:uid="{68974B4E-85A2-4505-9EB4-142C5DAF44C2}" uniqueName="1" name="Column1.pop_origin_name" queryTableFieldId="1"/>
    <tableColumn id="2" xr3:uid="{9FA97E4D-EE5C-430D-99F7-914A6245AA79}" uniqueName="2" name="Column1.month" queryTableFieldId="2"/>
    <tableColumn id="3" xr3:uid="{0D0F072B-A60C-4CD6-B3C6-874FF179A207}" uniqueName="3" name="Column1.year" queryTableFieldId="3"/>
    <tableColumn id="4" xr3:uid="{5B5710E6-6590-4ED2-BB74-C8216854A981}" uniqueName="4" name="Column1.individuals" queryTableFieldId="4" dataDxfId="33" dataCellStyle="Comma"/>
    <tableColumn id="5" xr3:uid="{B565732D-D924-41F9-A1BD-FBB6ED0C31F4}" uniqueName="5" name="Column1" queryTableFieldId="5" dataDxfId="32" dataCellStyle="Percent">
      <calculatedColumnFormula>origin_widget_id_122540_geo_id_656_sv_id_11_population_collection_28_limit_200_f[[#This Row],[Column1.individuals]]/SUM(origin_widget_id_122540_geo_id_656_sv_id_11_population_collection_28_limit_200_f[Column1.individuals])</calculatedColumnFormula>
    </tableColumn>
    <tableColumn id="6" xr3:uid="{201D4097-63B7-4B14-A09E-89E85A236E0C}" uniqueName="6" name="Column2" queryTableFieldId="6" dataDxfId="31">
      <calculatedColumnFormula>TEXT(origin_widget_id_122540_geo_id_656_sv_id_11_population_collection_28_limit_200_f[[#This Row],[Column1.individuals]],"#,###")&amp;"  ("&amp;(ROUND(origin_widget_id_122540_geo_id_656_sv_id_11_population_collection_28_limit_200_f[[#This Row],[Column1]],2)*100)&amp;"%)"</calculatedColumnFormula>
    </tableColumn>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4303DD-DBA9-4948-98F9-656F863D61A6}" name="origin_widget_id_122515_geo_id_640_sv_id_11_population_group_4996_population_col" displayName="origin_widget_id_122515_geo_id_640_sv_id_11_population_group_4996_population_col" ref="A86:F97" tableType="queryTable" totalsRowShown="0">
  <autoFilter ref="A86:F97" xr:uid="{843EEC07-B0E2-4B80-B650-D80BC5520784}"/>
  <tableColumns count="6">
    <tableColumn id="1" xr3:uid="{97D457BB-195C-4CBF-9C5D-3BD1DDA6C091}" uniqueName="1" name="Column1.pop_origin_name" queryTableFieldId="1"/>
    <tableColumn id="2" xr3:uid="{0EB4929A-0A86-4621-BF99-6966FE2FA259}" uniqueName="2" name="Column1.month" queryTableFieldId="2"/>
    <tableColumn id="3" xr3:uid="{6E68FFB7-4318-4335-AE38-0993DD0EDAD3}" uniqueName="3" name="Column1.year" queryTableFieldId="3"/>
    <tableColumn id="4" xr3:uid="{E0ADFCCA-F12D-4C17-B4D5-55A707D02CD6}" uniqueName="4" name="Column1.individuals" queryTableFieldId="4" dataDxfId="30" dataCellStyle="Comma"/>
    <tableColumn id="5" xr3:uid="{16F99EB8-D55F-4E51-9CCF-3E894D570FFB}" uniqueName="5" name="Column1" queryTableFieldId="5" dataDxfId="29" dataCellStyle="Percent">
      <calculatedColumnFormula>origin_widget_id_122515_geo_id_640_sv_id_11_population_group_4996_population_col[[#This Row],[Column1.individuals]]/SUM(origin_widget_id_122515_geo_id_640_sv_id_11_population_group_4996_population_col[Column1.individuals])</calculatedColumnFormula>
    </tableColumn>
    <tableColumn id="6" xr3:uid="{179DB3BB-D3E7-4733-A4F8-B3435CFA5A79}" uniqueName="6" name="Column2" queryTableFieldId="6" dataDxfId="28">
      <calculatedColumnFormula>TEXT(origin_widget_id_122515_geo_id_640_sv_id_11_population_group_4996_population_col[[#This Row],[Column1.individuals]],"#,###")&amp;"  ("&amp;(ROUND(origin_widget_id_122515_geo_id_640_sv_id_11_population_group_4996_population_col[[#This Row],[Column1]],2)*100)&amp;"%)"</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UNHCR_Theme">
  <a:themeElements>
    <a:clrScheme name="UNHCR2016">
      <a:dk1>
        <a:sysClr val="windowText" lastClr="000000"/>
      </a:dk1>
      <a:lt1>
        <a:sysClr val="window" lastClr="FFFFFF"/>
      </a:lt1>
      <a:dk2>
        <a:srgbClr val="FFFFFF"/>
      </a:dk2>
      <a:lt2>
        <a:srgbClr val="0072BC"/>
      </a:lt2>
      <a:accent1>
        <a:srgbClr val="0072BC"/>
      </a:accent1>
      <a:accent2>
        <a:srgbClr val="000000"/>
      </a:accent2>
      <a:accent3>
        <a:srgbClr val="FAEB00"/>
      </a:accent3>
      <a:accent4>
        <a:srgbClr val="17375F"/>
      </a:accent4>
      <a:accent5>
        <a:srgbClr val="08B499"/>
      </a:accent5>
      <a:accent6>
        <a:srgbClr val="EF4960"/>
      </a:accent6>
      <a:hlink>
        <a:srgbClr val="0072BC"/>
      </a:hlink>
      <a:folHlink>
        <a:srgbClr val="0072BC"/>
      </a:folHlink>
    </a:clrScheme>
    <a:fontScheme name="UNHCR2016">
      <a:majorFont>
        <a:latin typeface="Arial"/>
        <a:ea typeface=""/>
        <a:cs typeface=""/>
        <a:font script="Jpan" typeface="HGP明朝E"/>
        <a:font script="Hang" typeface="HY그래픽M"/>
        <a:font script="Hans" typeface="华文新魏"/>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Arial"/>
        <a:ea typeface=""/>
        <a:cs typeface=""/>
        <a:font script="Jpan" typeface="HGP明朝E"/>
        <a:font script="Hang" typeface="HY그래픽M"/>
        <a:font script="Hans" typeface="华文楷体"/>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pp.powerbi.com/view?r=eyJrIjoiZGJmNDAyZmMtOTNhNy00ZDAxLWEwOTMtNTI4NmM0ODdiYmU5IiwidCI6ImU1YzM3OTgxLTY2NjQtNDEzNC04YTBjLTY1NDNkMmFmODBiZSIsImMiOjh9"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34" Type="http://schemas.openxmlformats.org/officeDocument/2006/relationships/table" Target="../tables/table32.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2" Type="http://schemas.openxmlformats.org/officeDocument/2006/relationships/printerSettings" Target="../printerSettings/printerSettings3.bin"/><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1" Type="http://schemas.openxmlformats.org/officeDocument/2006/relationships/hyperlink" Target="https://data2.unhcr.org/api/population/get/timeseries?widget_id=136492&amp;sv_id=11&amp;geo_id=690&amp;population_group=4797&amp;frequency=month&amp;fromDate=2015-01-01" TargetMode="External"/><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BB8BB-EA02-4625-8699-EC6D56A51CA9}">
  <dimension ref="A1"/>
  <sheetViews>
    <sheetView tabSelected="1" workbookViewId="0">
      <selection activeCell="D28" sqref="D28"/>
    </sheetView>
  </sheetViews>
  <sheetFormatPr defaultRowHeight="14" x14ac:dyDescent="0.3"/>
  <cols>
    <col min="1" max="16384" width="8.6640625" style="73"/>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30"/>
  <sheetViews>
    <sheetView showGridLines="0" workbookViewId="0">
      <pane ySplit="1" topLeftCell="A2" activePane="bottomLeft" state="frozen"/>
      <selection pane="bottomLeft" activeCell="A20" sqref="A20"/>
    </sheetView>
  </sheetViews>
  <sheetFormatPr defaultRowHeight="14" x14ac:dyDescent="0.3"/>
  <cols>
    <col min="1" max="1" width="25.6640625" customWidth="1"/>
    <col min="2" max="2" width="14.75" customWidth="1"/>
    <col min="3" max="3" width="14.9140625" customWidth="1"/>
    <col min="4" max="4" width="2.58203125" customWidth="1"/>
    <col min="5" max="5" width="25.6640625" customWidth="1"/>
    <col min="6" max="6" width="14.6640625" customWidth="1"/>
    <col min="7" max="7" width="13.6640625" customWidth="1"/>
    <col min="8" max="8" width="2.58203125" customWidth="1"/>
    <col min="9" max="9" width="25.6640625" customWidth="1"/>
    <col min="10" max="10" width="14.6640625" customWidth="1"/>
    <col min="11" max="11" width="13.6640625" customWidth="1"/>
    <col min="12" max="12" width="2.58203125" customWidth="1"/>
    <col min="13" max="13" width="25.6640625" customWidth="1"/>
    <col min="14" max="14" width="14.6640625" customWidth="1"/>
    <col min="15" max="15" width="13.6640625" customWidth="1"/>
    <col min="16" max="16" width="2.58203125" customWidth="1"/>
    <col min="17" max="17" width="25.6640625" customWidth="1"/>
    <col min="18" max="18" width="14.6640625" customWidth="1"/>
    <col min="19" max="19" width="13.6640625" customWidth="1"/>
    <col min="20" max="20" width="2.58203125" customWidth="1"/>
    <col min="21" max="21" width="25.6640625" customWidth="1"/>
    <col min="22" max="22" width="14.6640625" customWidth="1"/>
    <col min="23" max="23" width="13.6640625" customWidth="1"/>
    <col min="24" max="24" width="2.58203125" customWidth="1"/>
    <col min="25" max="25" width="25.6640625" customWidth="1"/>
    <col min="26" max="26" width="14.6640625" customWidth="1"/>
    <col min="27" max="27" width="13.6640625" customWidth="1"/>
    <col min="28" max="28" width="2.58203125" customWidth="1"/>
    <col min="29" max="29" width="25.6640625" customWidth="1"/>
    <col min="30" max="30" width="14.6640625" customWidth="1"/>
    <col min="31" max="31" width="13.6640625" customWidth="1"/>
  </cols>
  <sheetData>
    <row r="1" spans="1:31" s="1" customFormat="1" ht="35.15" customHeight="1" x14ac:dyDescent="0.3">
      <c r="A1" s="32" t="s">
        <v>6</v>
      </c>
      <c r="B1" s="32"/>
      <c r="C1" s="32"/>
      <c r="D1"/>
      <c r="E1" s="66" t="s">
        <v>164</v>
      </c>
      <c r="F1" s="66"/>
      <c r="G1" s="66"/>
      <c r="H1"/>
      <c r="I1" s="68" t="s">
        <v>165</v>
      </c>
      <c r="J1" s="68"/>
      <c r="K1" s="68"/>
      <c r="L1" s="2"/>
      <c r="M1" s="67" t="s">
        <v>166</v>
      </c>
      <c r="N1" s="67"/>
      <c r="O1" s="67"/>
      <c r="Q1" s="70" t="s">
        <v>169</v>
      </c>
      <c r="R1" s="70"/>
      <c r="S1" s="70"/>
      <c r="U1" s="69" t="s">
        <v>168</v>
      </c>
      <c r="V1" s="69"/>
      <c r="W1" s="69"/>
      <c r="Y1" s="32" t="s">
        <v>5</v>
      </c>
      <c r="Z1" s="32"/>
      <c r="AA1" s="32"/>
      <c r="AC1" s="32" t="s">
        <v>167</v>
      </c>
      <c r="AD1" s="32"/>
      <c r="AE1" s="32"/>
    </row>
    <row r="3" spans="1:31" ht="21.65" customHeight="1" x14ac:dyDescent="0.3">
      <c r="A3" s="6" t="s">
        <v>8</v>
      </c>
      <c r="B3" s="54"/>
      <c r="C3" s="5" t="s">
        <v>12</v>
      </c>
      <c r="E3" s="6" t="s">
        <v>8</v>
      </c>
      <c r="F3" s="54"/>
      <c r="G3" s="5" t="s">
        <v>12</v>
      </c>
      <c r="I3" s="6" t="s">
        <v>8</v>
      </c>
      <c r="J3" s="54"/>
      <c r="K3" s="5" t="s">
        <v>12</v>
      </c>
      <c r="M3" s="6" t="s">
        <v>8</v>
      </c>
      <c r="N3" s="54"/>
      <c r="O3" s="5" t="s">
        <v>12</v>
      </c>
      <c r="Q3" s="6" t="s">
        <v>8</v>
      </c>
      <c r="R3" s="54"/>
      <c r="S3" s="5" t="s">
        <v>12</v>
      </c>
      <c r="U3" s="6" t="s">
        <v>8</v>
      </c>
      <c r="V3" s="54"/>
      <c r="W3" s="5" t="s">
        <v>12</v>
      </c>
      <c r="Y3" s="6" t="s">
        <v>8</v>
      </c>
      <c r="Z3" s="54"/>
      <c r="AA3" s="5" t="s">
        <v>12</v>
      </c>
      <c r="AC3" s="6" t="s">
        <v>8</v>
      </c>
      <c r="AD3" s="54"/>
      <c r="AE3" s="5" t="s">
        <v>12</v>
      </c>
    </row>
    <row r="4" spans="1:31" ht="15.5" x14ac:dyDescent="0.35">
      <c r="A4" s="7" t="s">
        <v>7</v>
      </c>
      <c r="B4" s="55"/>
      <c r="C4" s="8">
        <v>6474562</v>
      </c>
      <c r="E4" s="7" t="s">
        <v>7</v>
      </c>
      <c r="F4" s="55"/>
      <c r="G4" s="8">
        <v>61460</v>
      </c>
      <c r="I4" s="7" t="s">
        <v>7</v>
      </c>
      <c r="J4" s="55"/>
      <c r="K4" s="8">
        <v>20457</v>
      </c>
      <c r="M4" s="7" t="s">
        <v>7</v>
      </c>
      <c r="N4" s="55"/>
      <c r="O4" s="8">
        <v>189243</v>
      </c>
      <c r="Q4" s="7" t="s">
        <v>7</v>
      </c>
      <c r="R4" s="55"/>
      <c r="S4" s="8">
        <v>8579</v>
      </c>
      <c r="U4" s="7" t="s">
        <v>7</v>
      </c>
      <c r="V4" s="55"/>
      <c r="W4" s="8">
        <v>11014</v>
      </c>
      <c r="Y4" s="7" t="s">
        <v>7</v>
      </c>
      <c r="Z4" s="55"/>
      <c r="AA4" s="8">
        <v>3681685</v>
      </c>
      <c r="AC4" s="7" t="s">
        <v>7</v>
      </c>
      <c r="AD4" s="55"/>
      <c r="AE4" s="8">
        <v>2620</v>
      </c>
    </row>
    <row r="5" spans="1:31" ht="15.5" x14ac:dyDescent="0.35">
      <c r="A5" s="7" t="s">
        <v>9</v>
      </c>
      <c r="B5" s="55"/>
      <c r="C5" s="8">
        <v>1247229</v>
      </c>
      <c r="E5" s="7" t="s">
        <v>9</v>
      </c>
      <c r="F5" s="55"/>
      <c r="G5" s="8">
        <v>76099</v>
      </c>
      <c r="I5" s="7" t="s">
        <v>9</v>
      </c>
      <c r="J5" s="55"/>
      <c r="K5" s="8">
        <v>78685</v>
      </c>
      <c r="L5" s="2"/>
      <c r="M5" s="7" t="s">
        <v>9</v>
      </c>
      <c r="N5" s="55"/>
      <c r="O5" s="8">
        <v>105624</v>
      </c>
      <c r="Q5" s="7" t="s">
        <v>9</v>
      </c>
      <c r="R5" s="55"/>
      <c r="S5" s="8">
        <v>1871</v>
      </c>
      <c r="U5" s="7" t="s">
        <v>9</v>
      </c>
      <c r="V5" s="55"/>
      <c r="W5" s="8">
        <v>10307</v>
      </c>
      <c r="Y5" s="7" t="s">
        <v>9</v>
      </c>
      <c r="Z5" s="55"/>
      <c r="AA5" s="8">
        <v>311719</v>
      </c>
      <c r="AC5" s="7" t="s">
        <v>9</v>
      </c>
      <c r="AD5" s="55"/>
      <c r="AE5" s="8">
        <v>6408</v>
      </c>
    </row>
    <row r="6" spans="1:31" ht="15.5" x14ac:dyDescent="0.35">
      <c r="A6" s="7" t="s">
        <v>10</v>
      </c>
      <c r="B6" s="55"/>
      <c r="C6" s="8">
        <v>2715426</v>
      </c>
      <c r="E6" s="7" t="s">
        <v>10</v>
      </c>
      <c r="F6" s="55"/>
      <c r="G6" s="8">
        <v>0</v>
      </c>
      <c r="I6" s="7" t="s">
        <v>10</v>
      </c>
      <c r="J6" s="55"/>
      <c r="K6" s="8">
        <v>0</v>
      </c>
      <c r="M6" s="7" t="s">
        <v>10</v>
      </c>
      <c r="N6" s="55"/>
      <c r="O6" s="8">
        <v>0</v>
      </c>
      <c r="Q6" s="7" t="s">
        <v>10</v>
      </c>
      <c r="R6" s="55"/>
      <c r="S6" s="8">
        <v>0</v>
      </c>
      <c r="U6" s="7" t="s">
        <v>10</v>
      </c>
      <c r="V6" s="55"/>
      <c r="W6" s="8">
        <v>0</v>
      </c>
      <c r="Y6" s="7" t="s">
        <v>10</v>
      </c>
      <c r="Z6" s="55"/>
      <c r="AA6" s="8">
        <v>0</v>
      </c>
      <c r="AC6" s="7" t="s">
        <v>10</v>
      </c>
      <c r="AD6" s="55"/>
      <c r="AE6" s="8">
        <v>1500000</v>
      </c>
    </row>
    <row r="7" spans="1:31" s="1" customFormat="1" ht="21.65" customHeight="1" x14ac:dyDescent="0.35">
      <c r="A7" s="9" t="s">
        <v>11</v>
      </c>
      <c r="B7" s="56"/>
      <c r="C7" s="10">
        <v>533340</v>
      </c>
      <c r="E7" s="9" t="s">
        <v>11</v>
      </c>
      <c r="F7" s="56"/>
      <c r="G7" s="10">
        <v>198</v>
      </c>
      <c r="I7" s="9" t="s">
        <v>11</v>
      </c>
      <c r="J7" s="56"/>
      <c r="K7" s="10">
        <v>2455</v>
      </c>
      <c r="M7" s="9" t="s">
        <v>11</v>
      </c>
      <c r="N7" s="56"/>
      <c r="O7" s="10">
        <v>732</v>
      </c>
      <c r="Q7" s="9" t="s">
        <v>11</v>
      </c>
      <c r="R7" s="56"/>
      <c r="S7" s="10">
        <v>11</v>
      </c>
      <c r="U7" s="9" t="s">
        <v>11</v>
      </c>
      <c r="V7" s="56"/>
      <c r="W7" s="10">
        <v>0</v>
      </c>
      <c r="Y7" s="9" t="s">
        <v>11</v>
      </c>
      <c r="Z7" s="56"/>
      <c r="AA7" s="10">
        <v>117</v>
      </c>
      <c r="AC7" s="9" t="s">
        <v>11</v>
      </c>
      <c r="AD7" s="56"/>
      <c r="AE7" s="10">
        <v>35650</v>
      </c>
    </row>
    <row r="8" spans="1:31" ht="15.5" x14ac:dyDescent="0.35">
      <c r="A8" s="9" t="s">
        <v>4</v>
      </c>
      <c r="B8" s="56"/>
      <c r="C8" s="10">
        <v>71652</v>
      </c>
      <c r="E8" s="9" t="s">
        <v>4</v>
      </c>
      <c r="F8" s="56"/>
      <c r="G8" s="10">
        <v>0</v>
      </c>
      <c r="I8" s="9" t="s">
        <v>4</v>
      </c>
      <c r="J8" s="56"/>
      <c r="K8" s="10">
        <v>0</v>
      </c>
      <c r="M8" s="9" t="s">
        <v>4</v>
      </c>
      <c r="N8" s="56"/>
      <c r="O8" s="10">
        <v>0</v>
      </c>
      <c r="Q8" s="9" t="s">
        <v>4</v>
      </c>
      <c r="R8" s="56"/>
      <c r="S8" s="10">
        <v>0</v>
      </c>
      <c r="U8" s="9" t="s">
        <v>4</v>
      </c>
      <c r="V8" s="56"/>
      <c r="W8" s="10">
        <v>6000</v>
      </c>
      <c r="Y8" s="9" t="s">
        <v>4</v>
      </c>
      <c r="Z8" s="56"/>
      <c r="AA8" s="10">
        <v>0</v>
      </c>
      <c r="AC8" s="9" t="s">
        <v>4</v>
      </c>
      <c r="AD8" s="56"/>
      <c r="AE8" s="10">
        <v>0</v>
      </c>
    </row>
    <row r="9" spans="1:31" ht="14.5" customHeight="1" x14ac:dyDescent="0.35">
      <c r="A9" s="9" t="s">
        <v>14</v>
      </c>
      <c r="B9" s="56"/>
      <c r="C9" s="10">
        <v>54</v>
      </c>
      <c r="E9" s="9"/>
      <c r="F9" s="56"/>
      <c r="G9" s="10"/>
      <c r="I9" s="9"/>
      <c r="J9" s="56"/>
      <c r="K9" s="10"/>
      <c r="L9" s="2"/>
      <c r="M9" s="9"/>
      <c r="N9" s="56"/>
      <c r="O9" s="10"/>
      <c r="Q9" s="9"/>
      <c r="R9" s="56"/>
      <c r="S9" s="10"/>
      <c r="U9" s="9"/>
      <c r="V9" s="56"/>
      <c r="W9" s="10"/>
      <c r="Y9" s="9"/>
      <c r="Z9" s="56"/>
      <c r="AA9" s="10"/>
      <c r="AC9" s="9"/>
      <c r="AD9" s="56"/>
      <c r="AE9" s="10"/>
    </row>
    <row r="10" spans="1:31" ht="14.5" customHeight="1" x14ac:dyDescent="0.35">
      <c r="A10" s="9" t="s">
        <v>15</v>
      </c>
      <c r="B10" s="56"/>
      <c r="C10" s="10">
        <v>197</v>
      </c>
      <c r="E10" s="9"/>
      <c r="F10" s="56"/>
      <c r="G10" s="10"/>
      <c r="I10" s="9"/>
      <c r="J10" s="56"/>
      <c r="K10" s="10"/>
      <c r="M10" s="9"/>
      <c r="N10" s="56"/>
      <c r="O10" s="10"/>
      <c r="Q10" s="9"/>
      <c r="R10" s="56"/>
      <c r="S10" s="10"/>
      <c r="U10" s="9"/>
      <c r="V10" s="56"/>
      <c r="W10" s="10"/>
      <c r="Y10" s="9"/>
      <c r="Z10" s="56"/>
      <c r="AA10" s="10"/>
      <c r="AC10" s="9"/>
      <c r="AD10" s="56"/>
      <c r="AE10" s="10"/>
    </row>
    <row r="11" spans="1:31" ht="23" x14ac:dyDescent="0.5">
      <c r="A11" s="11" t="s">
        <v>13</v>
      </c>
      <c r="B11" s="57"/>
      <c r="C11" s="12">
        <f>SUM(C4:C10)</f>
        <v>11042460</v>
      </c>
      <c r="E11" s="11" t="s">
        <v>13</v>
      </c>
      <c r="F11" s="57"/>
      <c r="G11" s="12">
        <f>SUM(G4:G8)</f>
        <v>137757</v>
      </c>
      <c r="I11" s="11" t="s">
        <v>13</v>
      </c>
      <c r="J11" s="57"/>
      <c r="K11" s="12">
        <f>SUM(K4:K8)</f>
        <v>101597</v>
      </c>
      <c r="L11" s="50"/>
      <c r="M11" s="11" t="s">
        <v>13</v>
      </c>
      <c r="N11" s="57"/>
      <c r="O11" s="12">
        <f>SUM(O4:O8)</f>
        <v>295599</v>
      </c>
      <c r="Q11" s="11" t="s">
        <v>13</v>
      </c>
      <c r="R11" s="57"/>
      <c r="S11" s="12">
        <f>SUM(S4:S8)</f>
        <v>10461</v>
      </c>
      <c r="U11" s="11" t="s">
        <v>13</v>
      </c>
      <c r="V11" s="57"/>
      <c r="W11" s="12">
        <f>SUM(W4:W8)</f>
        <v>27321</v>
      </c>
      <c r="Y11" s="11" t="s">
        <v>13</v>
      </c>
      <c r="Z11" s="57"/>
      <c r="AA11" s="12">
        <f>SUM(AA4:AA8)</f>
        <v>3993521</v>
      </c>
      <c r="AC11" s="11" t="s">
        <v>13</v>
      </c>
      <c r="AD11" s="57"/>
      <c r="AE11" s="12">
        <f>SUM(AE4:AE8)</f>
        <v>1544678</v>
      </c>
    </row>
    <row r="12" spans="1:31" ht="15.5" x14ac:dyDescent="0.35">
      <c r="A12" s="36" t="s">
        <v>138</v>
      </c>
      <c r="B12" s="58"/>
    </row>
    <row r="13" spans="1:31" x14ac:dyDescent="0.3">
      <c r="N13" s="4"/>
      <c r="O13" s="4"/>
    </row>
    <row r="14" spans="1:31" ht="18" x14ac:dyDescent="0.4">
      <c r="A14" s="71" t="s">
        <v>159</v>
      </c>
      <c r="B14" s="71"/>
      <c r="C14" s="71"/>
      <c r="E14" s="71" t="s">
        <v>159</v>
      </c>
      <c r="F14" s="71"/>
      <c r="G14" s="71"/>
      <c r="I14" s="71" t="s">
        <v>159</v>
      </c>
      <c r="J14" s="71"/>
      <c r="K14" s="71"/>
      <c r="M14" s="71" t="s">
        <v>159</v>
      </c>
      <c r="N14" s="71"/>
      <c r="O14" s="71"/>
      <c r="Q14" s="71" t="s">
        <v>159</v>
      </c>
      <c r="R14" s="71"/>
      <c r="S14" s="71"/>
      <c r="U14" s="71" t="s">
        <v>159</v>
      </c>
      <c r="V14" s="71"/>
      <c r="W14" s="71"/>
    </row>
    <row r="15" spans="1:31" ht="30.65" customHeight="1" x14ac:dyDescent="0.5">
      <c r="A15" s="31" t="s">
        <v>103</v>
      </c>
      <c r="B15" s="31"/>
      <c r="C15" s="4"/>
      <c r="E15" s="31" t="s">
        <v>103</v>
      </c>
      <c r="F15" s="4"/>
      <c r="G15" s="4"/>
      <c r="I15" s="31" t="s">
        <v>103</v>
      </c>
      <c r="J15" s="4"/>
      <c r="K15" s="4"/>
      <c r="M15" s="51"/>
      <c r="N15" s="51"/>
      <c r="O15" s="51"/>
    </row>
    <row r="16" spans="1:31" ht="23" x14ac:dyDescent="0.5">
      <c r="C16" s="49">
        <f>get_widget_id_120714_sv_id_11_population_group_4797_2C4798_year_latest[Column1.individuals]</f>
        <v>100784</v>
      </c>
      <c r="D16" s="49"/>
      <c r="F16" s="59"/>
      <c r="G16" s="59">
        <f>SUM(Source!D23:D33)</f>
        <v>59433</v>
      </c>
      <c r="I16" s="59"/>
      <c r="J16" s="59"/>
      <c r="K16" s="59">
        <f>SUM(Source!D37:D42)</f>
        <v>27488</v>
      </c>
    </row>
    <row r="17" spans="1:23" x14ac:dyDescent="0.3">
      <c r="A17" s="31" t="s">
        <v>104</v>
      </c>
      <c r="B17" s="31"/>
      <c r="C17" s="4"/>
      <c r="E17" s="31" t="s">
        <v>104</v>
      </c>
      <c r="F17" s="4"/>
      <c r="G17" s="4"/>
      <c r="H17" s="2"/>
      <c r="I17" s="31" t="s">
        <v>104</v>
      </c>
      <c r="J17" s="4"/>
      <c r="K17" s="4"/>
      <c r="L17" s="2"/>
      <c r="M17" s="31" t="s">
        <v>104</v>
      </c>
      <c r="N17" s="4"/>
      <c r="O17" s="4"/>
      <c r="Q17" s="31" t="s">
        <v>104</v>
      </c>
      <c r="R17" s="4"/>
      <c r="S17" s="4"/>
      <c r="U17" s="31" t="s">
        <v>104</v>
      </c>
      <c r="V17" s="4"/>
      <c r="W17" s="4"/>
    </row>
    <row r="18" spans="1:23" s="2" customFormat="1" ht="21.65" customHeight="1" x14ac:dyDescent="0.5">
      <c r="A18"/>
      <c r="B18"/>
      <c r="C18" s="50">
        <f>get_widget_id_120715_sv_id_11_population_group_4797_year_latest[Column1.individuals]</f>
        <v>83339</v>
      </c>
      <c r="F18" s="60"/>
      <c r="G18" s="60">
        <f>Source!C157</f>
        <v>47083</v>
      </c>
      <c r="I18" s="60"/>
      <c r="J18" s="60"/>
      <c r="K18" s="60">
        <f>Source!C161</f>
        <v>22393</v>
      </c>
      <c r="N18" s="60"/>
      <c r="O18" s="60">
        <f>Source!C153</f>
        <v>9942</v>
      </c>
      <c r="P18"/>
      <c r="S18" s="60">
        <f ca="1">SUMIFS(Source!BM:BM,Source!BL:BL,B115)</f>
        <v>2738</v>
      </c>
      <c r="W18" s="60">
        <f ca="1">SUMIFS(Source!BI:BI,Source!BH:BH,B115)</f>
        <v>1183</v>
      </c>
    </row>
    <row r="19" spans="1:23" x14ac:dyDescent="0.3">
      <c r="A19" s="31" t="s">
        <v>105</v>
      </c>
      <c r="B19" s="31"/>
      <c r="C19" s="4"/>
      <c r="E19" s="31" t="s">
        <v>105</v>
      </c>
      <c r="F19" s="4"/>
      <c r="G19" s="4"/>
      <c r="I19" s="31" t="s">
        <v>105</v>
      </c>
      <c r="J19" s="4"/>
      <c r="K19" s="4"/>
    </row>
    <row r="20" spans="1:23" s="2" customFormat="1" ht="23" x14ac:dyDescent="0.5">
      <c r="A20"/>
      <c r="B20"/>
      <c r="C20" s="51">
        <f>C16-C18</f>
        <v>17445</v>
      </c>
      <c r="E20"/>
      <c r="F20" s="61"/>
      <c r="G20" s="61">
        <f>G16-G18</f>
        <v>12350</v>
      </c>
      <c r="I20" s="61"/>
      <c r="J20" s="61"/>
      <c r="K20" s="61">
        <f>EUROPE_SUMMARY!K16-EUROPE_SUMMARY!K18</f>
        <v>5095</v>
      </c>
    </row>
    <row r="21" spans="1:23" x14ac:dyDescent="0.3">
      <c r="A21" s="31" t="s">
        <v>32</v>
      </c>
      <c r="B21" s="31"/>
      <c r="C21" s="4"/>
      <c r="E21" s="31" t="s">
        <v>171</v>
      </c>
      <c r="F21" s="31"/>
      <c r="G21" s="4"/>
      <c r="I21" s="31" t="s">
        <v>172</v>
      </c>
      <c r="J21" s="31"/>
      <c r="K21" s="4"/>
      <c r="M21" s="31" t="s">
        <v>173</v>
      </c>
      <c r="N21" s="31"/>
      <c r="O21" s="4"/>
    </row>
    <row r="22" spans="1:23" ht="23" x14ac:dyDescent="0.5">
      <c r="A22" s="52" t="s">
        <v>13</v>
      </c>
      <c r="B22" s="2"/>
      <c r="C22" s="37">
        <f>get_widget_id_127068_sv_id_11_population_group_4801[Column1.individuals]</f>
        <v>1098</v>
      </c>
      <c r="E22" s="52" t="s">
        <v>13</v>
      </c>
      <c r="G22" s="37">
        <f>get_widget_id_136500_sv_id_11_population_group_5274[Column1.individuals]</f>
        <v>70</v>
      </c>
      <c r="I22" s="52" t="s">
        <v>13</v>
      </c>
      <c r="K22" s="37">
        <f>get_widget_id_136500_sv_id_11_population_group_5276[Column1.individuals]</f>
        <v>326</v>
      </c>
      <c r="M22" s="52" t="s">
        <v>13</v>
      </c>
      <c r="O22" s="37">
        <f>get_widget_id_136500_sv_id_11_population_group_5275[Column1.individuals]</f>
        <v>702</v>
      </c>
    </row>
    <row r="23" spans="1:23" x14ac:dyDescent="0.3">
      <c r="A23" s="52" t="s">
        <v>142</v>
      </c>
      <c r="C23" s="43" t="str">
        <f>"1 in "&amp;ROUND(D23,0)</f>
        <v>1 in 77</v>
      </c>
      <c r="D23" s="42">
        <f>(C18+C22)/C22</f>
        <v>76.900728597449913</v>
      </c>
      <c r="E23" s="52" t="s">
        <v>142</v>
      </c>
      <c r="G23" s="43" t="str">
        <f ca="1">"1 in "&amp;ROUND(H23,0)</f>
        <v>1 in 691</v>
      </c>
      <c r="H23" s="42">
        <f ca="1">(G18+W18+G22)/G22</f>
        <v>690.51428571428573</v>
      </c>
      <c r="I23" s="52" t="s">
        <v>142</v>
      </c>
      <c r="K23" s="43" t="str">
        <f>"1 in "&amp;ROUND(L23,0)</f>
        <v>1 in 70</v>
      </c>
      <c r="L23" s="42">
        <f>(K18+K22)/K22</f>
        <v>69.690184049079761</v>
      </c>
      <c r="M23" s="52" t="s">
        <v>142</v>
      </c>
      <c r="O23" s="43" t="str">
        <f ca="1">"1 in "&amp;ROUND(P23,0)</f>
        <v>1 in 19</v>
      </c>
      <c r="P23" s="42">
        <f ca="1">(O18+S18+O22)/O22</f>
        <v>19.062678062678064</v>
      </c>
    </row>
    <row r="24" spans="1:23" x14ac:dyDescent="0.3">
      <c r="A24" s="52" t="s">
        <v>140</v>
      </c>
      <c r="B24" s="52"/>
      <c r="C24" s="53" t="str">
        <f>get_widget_id_127068_sv_id_11_population_group_4801[Column1.date]</f>
        <v>2019-11-13</v>
      </c>
      <c r="E24" s="52" t="s">
        <v>140</v>
      </c>
      <c r="F24" s="52"/>
      <c r="G24" s="53" t="str">
        <f>get_widget_id_136500_sv_id_11_population_group_5274[Column1.date]</f>
        <v>2019-11-13</v>
      </c>
      <c r="I24" s="52" t="s">
        <v>140</v>
      </c>
      <c r="J24" s="52"/>
      <c r="K24" s="53" t="str">
        <f>get_widget_id_136500_sv_id_11_population_group_5276[Column1.date]</f>
        <v>2019-11-13</v>
      </c>
      <c r="M24" s="52" t="s">
        <v>140</v>
      </c>
      <c r="N24" s="52"/>
      <c r="O24" s="53" t="str">
        <f>get_widget_id_136500_sv_id_11_population_group_5275[Column1.date]</f>
        <v>2019-11-13</v>
      </c>
    </row>
    <row r="25" spans="1:23" x14ac:dyDescent="0.3">
      <c r="C25" s="38" t="s">
        <v>141</v>
      </c>
      <c r="P25" s="25"/>
    </row>
    <row r="27" spans="1:23" x14ac:dyDescent="0.3">
      <c r="A27" s="31" t="s">
        <v>33</v>
      </c>
      <c r="B27" s="31"/>
      <c r="C27" s="4"/>
      <c r="E27" s="31" t="s">
        <v>33</v>
      </c>
      <c r="F27" s="4"/>
      <c r="G27" s="4"/>
      <c r="H27" s="2"/>
      <c r="I27" s="31" t="s">
        <v>33</v>
      </c>
      <c r="J27" s="4"/>
      <c r="K27" s="4"/>
      <c r="M27" s="31" t="s">
        <v>33</v>
      </c>
      <c r="N27" s="4"/>
      <c r="O27" s="4"/>
      <c r="Q27" s="31" t="s">
        <v>33</v>
      </c>
      <c r="R27" s="4"/>
      <c r="S27" s="4"/>
      <c r="U27" s="31" t="s">
        <v>33</v>
      </c>
      <c r="V27" s="4"/>
      <c r="W27" s="4"/>
    </row>
    <row r="28" spans="1:23" s="2" customFormat="1" ht="15.5" x14ac:dyDescent="0.35">
      <c r="A28" s="62" t="s">
        <v>35</v>
      </c>
      <c r="B28" s="25" t="s">
        <v>101</v>
      </c>
      <c r="C28" s="25" t="s">
        <v>32</v>
      </c>
      <c r="E28" s="25" t="s">
        <v>99</v>
      </c>
      <c r="F28" s="25" t="s">
        <v>100</v>
      </c>
      <c r="G28" s="25" t="s">
        <v>32</v>
      </c>
      <c r="I28" s="25" t="s">
        <v>99</v>
      </c>
      <c r="J28" s="25" t="s">
        <v>100</v>
      </c>
      <c r="K28" s="25" t="s">
        <v>32</v>
      </c>
      <c r="L28"/>
      <c r="M28" s="25" t="s">
        <v>99</v>
      </c>
      <c r="N28" s="25"/>
      <c r="O28" s="25" t="s">
        <v>32</v>
      </c>
      <c r="P28"/>
      <c r="Q28" s="25" t="s">
        <v>99</v>
      </c>
      <c r="U28" s="25" t="s">
        <v>99</v>
      </c>
    </row>
    <row r="29" spans="1:23" ht="15.5" x14ac:dyDescent="0.35">
      <c r="A29" s="63">
        <v>2018</v>
      </c>
      <c r="B29" s="26">
        <v>141472</v>
      </c>
      <c r="C29" s="27">
        <v>2277</v>
      </c>
      <c r="E29" s="26">
        <v>32494</v>
      </c>
      <c r="F29" s="28">
        <v>18014</v>
      </c>
      <c r="G29" s="29">
        <v>174</v>
      </c>
      <c r="I29" s="26">
        <v>58569</v>
      </c>
      <c r="J29" s="28">
        <v>6814</v>
      </c>
      <c r="K29" s="29">
        <v>811</v>
      </c>
      <c r="M29" s="26">
        <v>23370</v>
      </c>
      <c r="N29" s="28"/>
      <c r="O29" s="30">
        <v>1311</v>
      </c>
      <c r="Q29" s="26">
        <f>SUMIFS(Source!BM:BM,Source!BL:BL,A29)</f>
        <v>1445</v>
      </c>
      <c r="U29" s="26">
        <f>SUMIFS(Source!BI:BI,Source!BH:BH,A29)</f>
        <v>766</v>
      </c>
    </row>
    <row r="30" spans="1:23" ht="15.5" x14ac:dyDescent="0.35">
      <c r="A30" s="63">
        <v>2017</v>
      </c>
      <c r="B30" s="26">
        <v>185139</v>
      </c>
      <c r="C30" s="27">
        <v>3139</v>
      </c>
      <c r="E30" s="26">
        <v>29718</v>
      </c>
      <c r="F30" s="28">
        <v>6592</v>
      </c>
      <c r="G30" s="29">
        <v>59</v>
      </c>
      <c r="I30" s="26">
        <v>22103</v>
      </c>
      <c r="J30" s="28">
        <v>6246</v>
      </c>
      <c r="K30" s="29">
        <v>202</v>
      </c>
      <c r="M30" s="26">
        <v>119369</v>
      </c>
      <c r="N30" s="28"/>
      <c r="O30" s="30">
        <v>2873</v>
      </c>
      <c r="Q30" s="26">
        <f>SUMIFS(Source!BM:BM,Source!BL:BL,A30)</f>
        <v>0</v>
      </c>
      <c r="U30" s="26">
        <f>SUMIFS(Source!BI:BI,Source!BH:BH,A30)</f>
        <v>1111</v>
      </c>
    </row>
    <row r="31" spans="1:23" ht="15.5" x14ac:dyDescent="0.35">
      <c r="A31" s="63">
        <v>2016</v>
      </c>
      <c r="B31" s="26">
        <v>373652</v>
      </c>
      <c r="C31" s="27">
        <v>5096</v>
      </c>
      <c r="E31" s="26">
        <v>173450</v>
      </c>
      <c r="F31" s="28">
        <v>3784</v>
      </c>
      <c r="G31" s="29">
        <v>441</v>
      </c>
      <c r="I31" s="26">
        <v>8162</v>
      </c>
      <c r="J31" s="28">
        <v>6443</v>
      </c>
      <c r="K31" s="29">
        <v>77</v>
      </c>
      <c r="M31" s="26">
        <v>181436</v>
      </c>
      <c r="N31" s="28"/>
      <c r="O31" s="30">
        <v>4578</v>
      </c>
      <c r="Q31" s="26">
        <f>SUMIFS(Source!BM:BM,Source!BL:BL,A31)</f>
        <v>0</v>
      </c>
      <c r="U31" s="26">
        <f>SUMIFS(Source!BI:BI,Source!BH:BH,A31)</f>
        <v>377</v>
      </c>
    </row>
    <row r="32" spans="1:23" ht="15.5" x14ac:dyDescent="0.35">
      <c r="A32" s="63">
        <v>2015</v>
      </c>
      <c r="B32" s="26">
        <v>1032408</v>
      </c>
      <c r="C32" s="27">
        <v>3771</v>
      </c>
      <c r="E32" s="26">
        <v>856723</v>
      </c>
      <c r="F32" s="28">
        <v>4907</v>
      </c>
      <c r="G32" s="29">
        <v>799</v>
      </c>
      <c r="I32" s="26">
        <v>5312</v>
      </c>
      <c r="J32" s="28">
        <v>11624</v>
      </c>
      <c r="K32" s="29">
        <v>59</v>
      </c>
      <c r="L32" s="2"/>
      <c r="M32" s="26">
        <v>153842</v>
      </c>
      <c r="N32" s="28"/>
      <c r="O32" s="30">
        <v>2913</v>
      </c>
      <c r="Q32" s="26">
        <f>SUMIFS(Source!BM:BM,Source!BL:BL,A32)</f>
        <v>105</v>
      </c>
      <c r="U32" s="26">
        <f>SUMIFS(Source!BI:BI,Source!BH:BH,A32)</f>
        <v>0</v>
      </c>
    </row>
    <row r="33" spans="1:23" ht="15.5" x14ac:dyDescent="0.35">
      <c r="A33" s="63">
        <v>2014</v>
      </c>
      <c r="B33" s="26">
        <v>225455</v>
      </c>
      <c r="C33" s="27">
        <v>3538</v>
      </c>
      <c r="E33" s="26">
        <v>41038</v>
      </c>
      <c r="F33" s="28">
        <v>2280</v>
      </c>
      <c r="G33" s="29">
        <v>405</v>
      </c>
      <c r="I33" s="26">
        <v>4552</v>
      </c>
      <c r="J33" s="28">
        <v>7485</v>
      </c>
      <c r="K33" s="29">
        <v>40</v>
      </c>
      <c r="M33" s="26">
        <v>170100</v>
      </c>
      <c r="N33" s="28"/>
      <c r="O33" s="30">
        <v>3093</v>
      </c>
      <c r="Q33" s="26">
        <f>SUMIFS(Source!BM:BM,Source!BL:BL,A33)</f>
        <v>568</v>
      </c>
      <c r="U33" s="26">
        <f>SUMIFS(Source!BI:BI,Source!BH:BH,A33)</f>
        <v>0</v>
      </c>
    </row>
    <row r="35" spans="1:23" ht="14.15" customHeight="1" x14ac:dyDescent="0.3">
      <c r="A35" s="31" t="s">
        <v>97</v>
      </c>
      <c r="B35" s="31"/>
      <c r="C35" s="31"/>
      <c r="E35" s="31" t="s">
        <v>97</v>
      </c>
      <c r="F35" s="31"/>
      <c r="G35" s="31"/>
      <c r="I35" s="31" t="s">
        <v>97</v>
      </c>
      <c r="J35" s="31"/>
      <c r="K35" s="31"/>
      <c r="M35" s="31" t="s">
        <v>97</v>
      </c>
      <c r="N35" s="31"/>
      <c r="O35" s="31"/>
      <c r="Q35" s="31" t="s">
        <v>97</v>
      </c>
      <c r="R35" s="31"/>
      <c r="S35" s="31"/>
      <c r="U35" s="31" t="s">
        <v>97</v>
      </c>
      <c r="V35" s="31"/>
      <c r="W35" s="31"/>
    </row>
    <row r="36" spans="1:23" ht="14.15" customHeight="1" x14ac:dyDescent="0.3">
      <c r="A36" s="14"/>
      <c r="B36" s="14"/>
    </row>
    <row r="40" spans="1:23" ht="14.15" customHeight="1" x14ac:dyDescent="0.3"/>
    <row r="42" spans="1:23" ht="14.15" customHeight="1" x14ac:dyDescent="0.3"/>
    <row r="43" spans="1:23" ht="17.5" x14ac:dyDescent="0.35">
      <c r="L43" s="17"/>
      <c r="O43" s="18"/>
    </row>
    <row r="44" spans="1:23" x14ac:dyDescent="0.3">
      <c r="L44" s="72"/>
      <c r="M44" s="72"/>
      <c r="N44" s="72"/>
      <c r="O44" s="16"/>
    </row>
    <row r="46" spans="1:23" x14ac:dyDescent="0.3">
      <c r="L46" s="13"/>
      <c r="O46" s="19"/>
    </row>
    <row r="47" spans="1:23" x14ac:dyDescent="0.3">
      <c r="A47" s="15"/>
      <c r="B47" s="15"/>
    </row>
    <row r="53" spans="1:15" x14ac:dyDescent="0.3">
      <c r="A53" s="31" t="s">
        <v>31</v>
      </c>
      <c r="B53" s="4"/>
      <c r="C53" s="4"/>
      <c r="E53" s="31" t="s">
        <v>31</v>
      </c>
      <c r="F53" s="4"/>
      <c r="G53" s="4"/>
      <c r="I53" s="31" t="s">
        <v>31</v>
      </c>
      <c r="J53" s="4"/>
      <c r="K53" s="4"/>
      <c r="M53" s="31" t="s">
        <v>31</v>
      </c>
      <c r="N53" s="4"/>
      <c r="O53" s="4"/>
    </row>
    <row r="57" spans="1:15" x14ac:dyDescent="0.3">
      <c r="A57" s="13"/>
      <c r="B57" s="13"/>
      <c r="C57" s="3"/>
    </row>
    <row r="58" spans="1:15" x14ac:dyDescent="0.3">
      <c r="A58" s="35"/>
      <c r="B58" s="35"/>
      <c r="C58" s="35"/>
    </row>
    <row r="60" spans="1:15" ht="14.15" customHeight="1" x14ac:dyDescent="0.3">
      <c r="A60" s="13"/>
      <c r="B60" s="13"/>
      <c r="C60" s="3"/>
    </row>
    <row r="61" spans="1:15" ht="49" customHeight="1" x14ac:dyDescent="0.3">
      <c r="A61" s="72"/>
      <c r="B61" s="72"/>
      <c r="C61" s="72"/>
    </row>
    <row r="62" spans="1:15" x14ac:dyDescent="0.3">
      <c r="A62" s="35"/>
      <c r="B62" s="35"/>
      <c r="C62" s="35"/>
    </row>
    <row r="63" spans="1:15" ht="23.5" customHeight="1" x14ac:dyDescent="0.3"/>
    <row r="64" spans="1:15" x14ac:dyDescent="0.3">
      <c r="A64" s="31" t="s">
        <v>115</v>
      </c>
      <c r="B64" s="4"/>
      <c r="C64" s="4"/>
      <c r="E64" s="31" t="s">
        <v>115</v>
      </c>
      <c r="F64" s="4"/>
      <c r="G64" s="4"/>
      <c r="I64" s="31" t="s">
        <v>115</v>
      </c>
      <c r="J64" s="4"/>
      <c r="K64" s="4"/>
      <c r="M64" s="31" t="s">
        <v>115</v>
      </c>
      <c r="N64" s="4"/>
      <c r="O64" s="4"/>
    </row>
    <row r="65" spans="1:2" x14ac:dyDescent="0.3">
      <c r="A65" s="39"/>
      <c r="B65" s="39"/>
    </row>
    <row r="79" spans="1:2" x14ac:dyDescent="0.3">
      <c r="A79" s="40"/>
      <c r="B79" s="40"/>
    </row>
    <row r="80" spans="1:2" x14ac:dyDescent="0.3">
      <c r="A80" s="40"/>
      <c r="B80" s="40"/>
    </row>
    <row r="81" spans="1:8" x14ac:dyDescent="0.3">
      <c r="C81" s="21"/>
    </row>
    <row r="82" spans="1:8" x14ac:dyDescent="0.3">
      <c r="C82" s="21"/>
    </row>
    <row r="83" spans="1:8" x14ac:dyDescent="0.3">
      <c r="A83" s="41"/>
      <c r="B83" s="41"/>
    </row>
    <row r="85" spans="1:8" x14ac:dyDescent="0.3">
      <c r="D85" s="4"/>
    </row>
    <row r="86" spans="1:8" x14ac:dyDescent="0.3">
      <c r="D86" s="44"/>
      <c r="E86" s="44"/>
    </row>
    <row r="88" spans="1:8" x14ac:dyDescent="0.3">
      <c r="H88" s="46"/>
    </row>
    <row r="89" spans="1:8" x14ac:dyDescent="0.3">
      <c r="H89" s="46"/>
    </row>
    <row r="92" spans="1:8" x14ac:dyDescent="0.3">
      <c r="H92" s="45"/>
    </row>
    <row r="93" spans="1:8" x14ac:dyDescent="0.3">
      <c r="H93" s="45"/>
    </row>
    <row r="114" spans="1:26" x14ac:dyDescent="0.3">
      <c r="A114" s="31" t="s">
        <v>160</v>
      </c>
      <c r="B114" s="31"/>
      <c r="C114" s="4"/>
      <c r="E114" s="31" t="s">
        <v>143</v>
      </c>
      <c r="F114" s="4"/>
      <c r="G114" s="4"/>
      <c r="I114" s="31" t="s">
        <v>143</v>
      </c>
      <c r="J114" s="4"/>
      <c r="K114" s="4"/>
      <c r="M114" s="31" t="s">
        <v>143</v>
      </c>
      <c r="N114" s="4"/>
      <c r="O114" s="4"/>
      <c r="Q114" s="31" t="s">
        <v>143</v>
      </c>
      <c r="R114" s="4"/>
      <c r="S114" s="4"/>
      <c r="U114" s="31" t="s">
        <v>143</v>
      </c>
      <c r="V114" s="4"/>
      <c r="W114" s="4"/>
    </row>
    <row r="115" spans="1:26" x14ac:dyDescent="0.3">
      <c r="A115" s="44" t="s">
        <v>144</v>
      </c>
      <c r="B115" s="44">
        <f ca="1">YEAR(NOW())</f>
        <v>2019</v>
      </c>
      <c r="C115" s="44" t="s">
        <v>145</v>
      </c>
      <c r="D115" s="44">
        <f ca="1">MONTH(NOW())</f>
        <v>11</v>
      </c>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x14ac:dyDescent="0.3">
      <c r="A116" t="s">
        <v>162</v>
      </c>
      <c r="B116" s="20">
        <f ca="1">(B117-B118)/B118</f>
        <v>-0.19008899576092614</v>
      </c>
      <c r="E116" t="s">
        <v>162</v>
      </c>
      <c r="F116" s="20">
        <f ca="1">(F117-F118)/F118</f>
        <v>0.31713395638629283</v>
      </c>
      <c r="I116" t="s">
        <v>162</v>
      </c>
      <c r="J116" s="20">
        <f ca="1">(J117-J118)/J118</f>
        <v>-0.49472848464705776</v>
      </c>
      <c r="M116" t="s">
        <v>162</v>
      </c>
      <c r="N116" s="20">
        <f ca="1">(N117-N118)/N118</f>
        <v>-0.5620262357587037</v>
      </c>
      <c r="Q116" t="s">
        <v>162</v>
      </c>
      <c r="R116" s="20">
        <f ca="1">(R117-R118)/R118</f>
        <v>1.6505324298160697</v>
      </c>
      <c r="U116" t="s">
        <v>162</v>
      </c>
      <c r="V116" s="20">
        <f ca="1">(V117-V118)/V118</f>
        <v>1.5773420479302833</v>
      </c>
    </row>
    <row r="117" spans="1:26" x14ac:dyDescent="0.3">
      <c r="A117">
        <f ca="1">B115</f>
        <v>2019</v>
      </c>
      <c r="B117" s="24">
        <f ca="1">SUMIFS(Source!W:W,Source!U:U,"&lt;" &amp; D$115,Source!V:V,A117)</f>
        <v>98013</v>
      </c>
      <c r="E117">
        <f ca="1">B115</f>
        <v>2019</v>
      </c>
      <c r="F117" s="24">
        <f ca="1">SUMIFS(Source!AL:AL,Source!AJ:AJ,"&lt;" &amp; D$115,Source!AK:AK,E117)</f>
        <v>57078</v>
      </c>
      <c r="I117">
        <f ca="1">B115</f>
        <v>2019</v>
      </c>
      <c r="J117" s="24">
        <f ca="1">SUMIFS(Source!BD:BD,Source!BB:BB,"&lt;" &amp; D$115,Source!BC:BC,I117)</f>
        <v>27365</v>
      </c>
      <c r="M117">
        <f ca="1">B115</f>
        <v>2019</v>
      </c>
      <c r="N117" s="24">
        <f ca="1">SUMIFS(Source!AQ:AQ,Source!AO:AO,"&lt;" &amp; D$115,Source!AP:AP,M117)</f>
        <v>9649</v>
      </c>
      <c r="Q117">
        <f ca="1">B115</f>
        <v>2019</v>
      </c>
      <c r="R117" s="24">
        <f ca="1">SUMIFS(Source!BM:BM,Source!BK:BK,"&lt;" &amp; D$115,Source!BL:BL,Q117)</f>
        <v>2738</v>
      </c>
      <c r="U117">
        <f ca="1">B115</f>
        <v>2019</v>
      </c>
      <c r="V117" s="24">
        <f ca="1">SUMIFS(Source!BI:BI,Source!BG:BG,"&lt;" &amp; D$115,Source!BH:BH,U117)</f>
        <v>1183</v>
      </c>
    </row>
    <row r="118" spans="1:26" x14ac:dyDescent="0.3">
      <c r="A118">
        <f ca="1">A117-1</f>
        <v>2018</v>
      </c>
      <c r="B118" s="24">
        <f ca="1">SUMIFS(Source!W:W,Source!U:U,"&lt;" &amp; D$115,Source!V:V,A118)</f>
        <v>121017</v>
      </c>
      <c r="E118">
        <f ca="1">E117-1</f>
        <v>2018</v>
      </c>
      <c r="F118" s="24">
        <f ca="1">SUMIFS(Source!AL:AL,Source!AJ:AJ,"&lt;" &amp; D$115,Source!AK:AK,E118)</f>
        <v>43335</v>
      </c>
      <c r="I118">
        <f ca="1">I117-1</f>
        <v>2018</v>
      </c>
      <c r="J118" s="24">
        <f ca="1">SUMIFS(Source!BD:BD,Source!BB:BB,"&lt;" &amp; D$115,Source!BC:BC,I118)</f>
        <v>54159</v>
      </c>
      <c r="M118">
        <f ca="1">M117-1</f>
        <v>2018</v>
      </c>
      <c r="N118" s="24">
        <f ca="1">SUMIFS(Source!AQ:AQ,Source!AO:AO,"&lt;" &amp; D$115,Source!AP:AP,M118)</f>
        <v>22031</v>
      </c>
      <c r="Q118">
        <f ca="1">Q117-1</f>
        <v>2018</v>
      </c>
      <c r="R118" s="24">
        <f ca="1">SUMIFS(Source!BM:BM,Source!BK:BK,"&lt;" &amp; D$115,Source!BL:BL,Q118)</f>
        <v>1033</v>
      </c>
      <c r="U118">
        <f ca="1">U117-1</f>
        <v>2018</v>
      </c>
      <c r="V118" s="24">
        <f ca="1">SUMIFS(Source!BI:BI,Source!BG:BG,"&lt;" &amp; D$115,Source!BH:BH,U118)</f>
        <v>459</v>
      </c>
    </row>
    <row r="120" spans="1:26" x14ac:dyDescent="0.3">
      <c r="A120" s="64" t="s">
        <v>161</v>
      </c>
      <c r="B120" s="20">
        <f ca="1">(B121-B122)/B122</f>
        <v>-0.18569303148498131</v>
      </c>
      <c r="E120" s="64" t="s">
        <v>161</v>
      </c>
      <c r="F120" s="20">
        <f ca="1">(F121-F122)/F122</f>
        <v>0.64127746253455553</v>
      </c>
      <c r="I120" s="64" t="s">
        <v>161</v>
      </c>
      <c r="J120" s="47">
        <f ca="1">(J121-J122)/J122</f>
        <v>-0.53958853511070759</v>
      </c>
    </row>
    <row r="121" spans="1:26" x14ac:dyDescent="0.3">
      <c r="A121">
        <f ca="1">B115</f>
        <v>2019</v>
      </c>
      <c r="B121" s="24">
        <f ca="1">SUMIFS(Source!M:M,Source!K:K,"&lt;" &amp; D$115,Source!L:L,A121)</f>
        <v>81004</v>
      </c>
      <c r="E121">
        <f ca="1">B115</f>
        <v>2019</v>
      </c>
      <c r="F121" s="24">
        <f ca="1">SUMIFS(Source!AB:AB,Source!Z:Z,"&lt;" &amp; D$115,Source!AA:AA,E121)</f>
        <v>45122</v>
      </c>
      <c r="I121">
        <f ca="1">B115</f>
        <v>2019</v>
      </c>
      <c r="J121" s="24">
        <f ca="1">SUMIFS(Source!AV:AV,Source!AT:AT,"&lt;" &amp; D$115,Source!AU:AU,I121)</f>
        <v>22312</v>
      </c>
      <c r="M121" s="20"/>
    </row>
    <row r="122" spans="1:26" x14ac:dyDescent="0.3">
      <c r="A122">
        <f ca="1">A121-1</f>
        <v>2018</v>
      </c>
      <c r="B122" s="24">
        <f ca="1">SUMIFS(Source!M:M,Source!K:K,"&lt;" &amp; D$115,Source!L:L,A122)</f>
        <v>99476</v>
      </c>
      <c r="E122">
        <f ca="1">E121-1</f>
        <v>2018</v>
      </c>
      <c r="F122" s="24">
        <f ca="1">SUMIFS(Source!AB:AB,Source!Z:Z,"&lt;" &amp; D$115,Source!AA:AA,E122)</f>
        <v>27492</v>
      </c>
      <c r="I122">
        <f ca="1">I121-1</f>
        <v>2018</v>
      </c>
      <c r="J122" s="24">
        <f ca="1">SUMIFS(Source!AV:AV,Source!AT:AT,"&lt;" &amp; D$115,Source!AU:AU,I122)</f>
        <v>48461</v>
      </c>
    </row>
    <row r="124" spans="1:26" x14ac:dyDescent="0.3">
      <c r="A124" s="65" t="s">
        <v>163</v>
      </c>
      <c r="B124" s="20">
        <f ca="1">(B125-B126)/B126</f>
        <v>-0.21038948981012953</v>
      </c>
      <c r="E124" s="65" t="s">
        <v>163</v>
      </c>
      <c r="F124" s="20">
        <f ca="1">(F125-F126)/F126</f>
        <v>-0.24534494729533549</v>
      </c>
      <c r="I124" s="65" t="s">
        <v>163</v>
      </c>
      <c r="J124" s="20">
        <f ca="1">(J125-J126)/J126</f>
        <v>-0.11319761319761319</v>
      </c>
    </row>
    <row r="125" spans="1:26" x14ac:dyDescent="0.3">
      <c r="A125">
        <f ca="1">B115</f>
        <v>2019</v>
      </c>
      <c r="B125" s="24">
        <f ca="1">SUMIFS(Source!R:R,Source!P:P,"&lt;" &amp; D$115,Source!Q:Q,A125)</f>
        <v>17009</v>
      </c>
      <c r="E125">
        <f ca="1">B115</f>
        <v>2019</v>
      </c>
      <c r="F125" s="24">
        <f ca="1">SUMIFS(Source!AG:AG,Source!AE:AE,"&lt;" &amp; D$115,Source!AF:AF,E125)</f>
        <v>11956</v>
      </c>
      <c r="I125">
        <f ca="1">B115</f>
        <v>2019</v>
      </c>
      <c r="J125" s="24">
        <f ca="1">SUMIFS(Source!AZ:AZ,Source!AX:AX,"&lt;" &amp; D$115,Source!AY:AY,I125)</f>
        <v>5053</v>
      </c>
    </row>
    <row r="126" spans="1:26" x14ac:dyDescent="0.3">
      <c r="A126">
        <f ca="1">A125-1</f>
        <v>2018</v>
      </c>
      <c r="B126" s="24">
        <f ca="1">SUMIFS(Source!R:R,Source!P:P,"&lt;" &amp; D$115,Source!Q:Q,A126)</f>
        <v>21541</v>
      </c>
      <c r="E126">
        <f ca="1">E125-1</f>
        <v>2018</v>
      </c>
      <c r="F126" s="24">
        <f ca="1">SUMIFS(Source!AG:AG,Source!AE:AE,"&lt;" &amp; D$115,Source!AF:AF,E126)</f>
        <v>15843</v>
      </c>
      <c r="I126">
        <f ca="1">I125-1</f>
        <v>2018</v>
      </c>
      <c r="J126" s="24">
        <f ca="1">SUMIFS(Source!AZ:AZ,Source!AX:AX,"&lt;" &amp; D$115,Source!AY:AY,I126)</f>
        <v>5698</v>
      </c>
    </row>
    <row r="130" spans="5:15" x14ac:dyDescent="0.3">
      <c r="E130" s="31" t="s">
        <v>98</v>
      </c>
      <c r="F130" s="4"/>
      <c r="G130" s="4"/>
      <c r="I130" s="31" t="s">
        <v>98</v>
      </c>
      <c r="J130" s="4"/>
      <c r="K130" s="4"/>
      <c r="M130" s="31" t="s">
        <v>98</v>
      </c>
      <c r="N130" s="4"/>
      <c r="O130" s="4"/>
    </row>
  </sheetData>
  <mergeCells count="2">
    <mergeCell ref="A61:C61"/>
    <mergeCell ref="L44:N44"/>
  </mergeCells>
  <hyperlinks>
    <hyperlink ref="C25" r:id="rId1" xr:uid="{1438A6CE-EF45-44DC-B1E6-D6538A96B503}"/>
  </hyperlinks>
  <pageMargins left="0.7" right="0.7" top="0.75" bottom="0.75" header="0.3" footer="0.3"/>
  <pageSetup paperSize="9" scale="98"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F420D-3B9B-4FF2-97D9-DA4E494AAAD3}">
  <dimension ref="A1:BM262"/>
  <sheetViews>
    <sheetView topLeftCell="A147" workbookViewId="0">
      <selection activeCell="A262" sqref="A262"/>
    </sheetView>
  </sheetViews>
  <sheetFormatPr defaultRowHeight="14" x14ac:dyDescent="0.3"/>
  <cols>
    <col min="1" max="1" width="16.4140625" bestFit="1" customWidth="1"/>
    <col min="2" max="2" width="14.5" bestFit="1" customWidth="1"/>
    <col min="3" max="3" width="15" bestFit="1" customWidth="1"/>
    <col min="4" max="4" width="16.58203125" bestFit="1" customWidth="1"/>
    <col min="5" max="5" width="17.75" bestFit="1" customWidth="1"/>
    <col min="6" max="6" width="14" bestFit="1" customWidth="1"/>
    <col min="7" max="7" width="10.4140625" bestFit="1" customWidth="1"/>
    <col min="10" max="10" width="9.08203125" bestFit="1" customWidth="1"/>
    <col min="11" max="11" width="13.5" bestFit="1" customWidth="1"/>
    <col min="12" max="12" width="11.6640625" bestFit="1" customWidth="1"/>
    <col min="13" max="13" width="17.25" bestFit="1" customWidth="1"/>
    <col min="14" max="14" width="3.25" customWidth="1"/>
    <col min="15" max="15" width="9.08203125" bestFit="1" customWidth="1"/>
    <col min="16" max="16" width="13.5" bestFit="1" customWidth="1"/>
    <col min="17" max="17" width="11.6640625" bestFit="1" customWidth="1"/>
    <col min="18" max="18" width="17.25" bestFit="1" customWidth="1"/>
    <col min="19" max="19" width="3.33203125" customWidth="1"/>
    <col min="20" max="20" width="9.08203125" bestFit="1" customWidth="1"/>
    <col min="21" max="21" width="13.5" bestFit="1" customWidth="1"/>
    <col min="22" max="22" width="11.6640625" bestFit="1" customWidth="1"/>
    <col min="23" max="23" width="17.25" bestFit="1" customWidth="1"/>
    <col min="24" max="24" width="10.4140625" bestFit="1" customWidth="1"/>
    <col min="26" max="26" width="16.4140625" bestFit="1" customWidth="1"/>
    <col min="27" max="27" width="14.5" bestFit="1" customWidth="1"/>
    <col min="28" max="28" width="20.1640625" bestFit="1" customWidth="1"/>
    <col min="29" max="29" width="10.4140625" bestFit="1" customWidth="1"/>
    <col min="30" max="30" width="3.33203125" customWidth="1"/>
    <col min="31" max="31" width="16.4140625" bestFit="1" customWidth="1"/>
    <col min="32" max="32" width="14.5" bestFit="1" customWidth="1"/>
    <col min="33" max="33" width="20.1640625" bestFit="1" customWidth="1"/>
    <col min="34" max="34" width="10.4140625" bestFit="1" customWidth="1"/>
    <col min="35" max="35" width="3.33203125" customWidth="1"/>
    <col min="36" max="36" width="16.4140625" bestFit="1" customWidth="1"/>
    <col min="37" max="37" width="14.5" bestFit="1" customWidth="1"/>
    <col min="38" max="38" width="20.1640625" bestFit="1" customWidth="1"/>
    <col min="39" max="39" width="10.4140625" bestFit="1" customWidth="1"/>
    <col min="41" max="41" width="16.4140625" bestFit="1" customWidth="1"/>
    <col min="42" max="42" width="14.5" bestFit="1" customWidth="1"/>
    <col min="43" max="43" width="20.1640625" bestFit="1" customWidth="1"/>
    <col min="44" max="44" width="10.4140625" bestFit="1" customWidth="1"/>
    <col min="46" max="46" width="16.4140625" bestFit="1" customWidth="1"/>
    <col min="47" max="47" width="14.5" bestFit="1" customWidth="1"/>
    <col min="48" max="48" width="20.1640625" bestFit="1" customWidth="1"/>
    <col min="50" max="50" width="16.4140625" bestFit="1" customWidth="1"/>
    <col min="51" max="51" width="14.5" bestFit="1" customWidth="1"/>
    <col min="52" max="52" width="20.1640625" bestFit="1" customWidth="1"/>
    <col min="54" max="54" width="16.4140625" bestFit="1" customWidth="1"/>
    <col min="55" max="55" width="14.5" bestFit="1" customWidth="1"/>
    <col min="56" max="56" width="20.1640625" bestFit="1" customWidth="1"/>
    <col min="57" max="57" width="10.4140625" bestFit="1" customWidth="1"/>
    <col min="59" max="59" width="16.4140625" bestFit="1" customWidth="1"/>
    <col min="60" max="60" width="14.5" bestFit="1" customWidth="1"/>
    <col min="61" max="61" width="20.1640625" bestFit="1" customWidth="1"/>
    <col min="63" max="63" width="16.4140625" bestFit="1" customWidth="1"/>
    <col min="64" max="64" width="14.5" bestFit="1" customWidth="1"/>
    <col min="65" max="65" width="20.1640625" bestFit="1" customWidth="1"/>
  </cols>
  <sheetData>
    <row r="1" spans="1:65" x14ac:dyDescent="0.3">
      <c r="A1" t="s">
        <v>155</v>
      </c>
      <c r="B1" s="48" t="s">
        <v>156</v>
      </c>
    </row>
    <row r="4" spans="1:65" x14ac:dyDescent="0.3">
      <c r="A4" s="1" t="s">
        <v>30</v>
      </c>
      <c r="C4" t="s">
        <v>24</v>
      </c>
      <c r="D4" t="s">
        <v>25</v>
      </c>
      <c r="E4" t="s">
        <v>26</v>
      </c>
      <c r="J4" t="s">
        <v>112</v>
      </c>
      <c r="O4" t="s">
        <v>113</v>
      </c>
      <c r="T4" t="s">
        <v>114</v>
      </c>
      <c r="Z4" t="s">
        <v>121</v>
      </c>
      <c r="AE4" t="s">
        <v>120</v>
      </c>
      <c r="AJ4" t="s">
        <v>119</v>
      </c>
      <c r="AO4" t="s">
        <v>122</v>
      </c>
      <c r="AT4" t="s">
        <v>124</v>
      </c>
      <c r="AX4" t="s">
        <v>125</v>
      </c>
      <c r="BB4" t="s">
        <v>123</v>
      </c>
      <c r="BG4" t="s">
        <v>153</v>
      </c>
      <c r="BK4" t="s">
        <v>154</v>
      </c>
    </row>
    <row r="5" spans="1:65" x14ac:dyDescent="0.3">
      <c r="A5" t="s">
        <v>3</v>
      </c>
    </row>
    <row r="6" spans="1:65" x14ac:dyDescent="0.3">
      <c r="A6" t="s">
        <v>16</v>
      </c>
      <c r="B6" t="s">
        <v>17</v>
      </c>
      <c r="C6" t="s">
        <v>18</v>
      </c>
      <c r="D6" t="s">
        <v>19</v>
      </c>
      <c r="E6" t="s">
        <v>20</v>
      </c>
      <c r="F6" t="s">
        <v>21</v>
      </c>
      <c r="J6" t="s">
        <v>107</v>
      </c>
      <c r="K6" t="s">
        <v>108</v>
      </c>
      <c r="L6" t="s">
        <v>109</v>
      </c>
      <c r="M6" t="s">
        <v>110</v>
      </c>
      <c r="O6" t="s">
        <v>107</v>
      </c>
      <c r="P6" t="s">
        <v>108</v>
      </c>
      <c r="Q6" t="s">
        <v>109</v>
      </c>
      <c r="R6" t="s">
        <v>110</v>
      </c>
      <c r="T6" t="s">
        <v>107</v>
      </c>
      <c r="U6" t="s">
        <v>108</v>
      </c>
      <c r="V6" t="s">
        <v>109</v>
      </c>
      <c r="W6" t="s">
        <v>110</v>
      </c>
      <c r="X6" t="s">
        <v>95</v>
      </c>
      <c r="Z6" t="s">
        <v>16</v>
      </c>
      <c r="AA6" t="s">
        <v>17</v>
      </c>
      <c r="AB6" t="s">
        <v>37</v>
      </c>
      <c r="AC6" t="s">
        <v>95</v>
      </c>
      <c r="AJ6" t="s">
        <v>16</v>
      </c>
      <c r="AK6" t="s">
        <v>17</v>
      </c>
      <c r="AL6" t="s">
        <v>37</v>
      </c>
      <c r="AM6" t="s">
        <v>95</v>
      </c>
      <c r="AO6" t="s">
        <v>16</v>
      </c>
      <c r="AP6" t="s">
        <v>17</v>
      </c>
      <c r="AQ6" t="s">
        <v>37</v>
      </c>
      <c r="AR6" t="s">
        <v>95</v>
      </c>
      <c r="BB6" t="s">
        <v>16</v>
      </c>
      <c r="BC6" t="s">
        <v>17</v>
      </c>
      <c r="BD6" t="s">
        <v>37</v>
      </c>
      <c r="BE6" t="s">
        <v>95</v>
      </c>
      <c r="BG6">
        <v>1</v>
      </c>
      <c r="BH6" t="s">
        <v>126</v>
      </c>
      <c r="BK6" t="s">
        <v>16</v>
      </c>
      <c r="BL6" t="s">
        <v>17</v>
      </c>
      <c r="BM6" t="s">
        <v>37</v>
      </c>
    </row>
    <row r="7" spans="1:65" x14ac:dyDescent="0.3">
      <c r="A7" t="s">
        <v>29</v>
      </c>
      <c r="B7" t="s">
        <v>23</v>
      </c>
      <c r="C7" s="20">
        <v>0.75465838509316996</v>
      </c>
      <c r="D7" s="20">
        <v>0.12422360248446999</v>
      </c>
      <c r="E7" s="20">
        <v>0.12111801242236001</v>
      </c>
      <c r="F7">
        <v>0</v>
      </c>
      <c r="J7" s="23" t="s">
        <v>111</v>
      </c>
      <c r="K7">
        <v>1</v>
      </c>
      <c r="L7">
        <v>2015</v>
      </c>
      <c r="M7" s="24">
        <v>5637</v>
      </c>
      <c r="O7" s="23" t="s">
        <v>111</v>
      </c>
      <c r="P7">
        <v>1</v>
      </c>
      <c r="Q7">
        <v>2015</v>
      </c>
      <c r="R7" s="24">
        <v>1276</v>
      </c>
      <c r="T7" s="23" t="s">
        <v>111</v>
      </c>
      <c r="U7">
        <v>1</v>
      </c>
      <c r="V7">
        <v>2015</v>
      </c>
      <c r="W7" s="24">
        <v>6913</v>
      </c>
      <c r="X7" s="34" t="str">
        <f>VLOOKUP(timeseries_widget_id_120709_sv_id_11_population_group_4797_2C4798_frequency_mont[[#This Row],[Value.month]],Admin_Months,2)&amp;"-"&amp;timeseries_widget_id_120709_sv_id_11_population_group_4797_2C4798_frequency_mont[[#This Row],[Value.year]]</f>
        <v>Jan-2015</v>
      </c>
      <c r="Z7">
        <v>1</v>
      </c>
      <c r="AA7">
        <v>2014</v>
      </c>
      <c r="AB7" s="24">
        <v>955</v>
      </c>
      <c r="AC7" s="34" t="str">
        <f>VLOOKUP(timeseries_widget_id_126513_geo_id_640_sv_id_11_population_group_4797_frequency[[#This Row],[Column1.month]],Admin_Months,2)&amp;"-"&amp;timeseries_widget_id_126513_geo_id_640_sv_id_11_population_group_4797_frequency[[#This Row],[Column1.year]]</f>
        <v>Jan-2014</v>
      </c>
      <c r="AJ7">
        <v>1</v>
      </c>
      <c r="AK7">
        <v>2014</v>
      </c>
      <c r="AL7" s="24">
        <v>955</v>
      </c>
      <c r="AM7" s="34" t="str">
        <f>VLOOKUP(timeseries_widget_id_126502_geo_id_640_sv_id_11_population_group_4797_2C4798_fre[[#This Row],[Column1.month]],Admin_Months,2)&amp;"-"&amp;timeseries_widget_id_126502_geo_id_640_sv_id_11_population_group_4797_2C4798_fre[[#This Row],[Column1.year]]</f>
        <v>Jan-2014</v>
      </c>
      <c r="AO7">
        <v>1</v>
      </c>
      <c r="AP7">
        <v>2014</v>
      </c>
      <c r="AQ7" s="24">
        <v>2171</v>
      </c>
      <c r="AR7" s="23" t="str">
        <f>VLOOKUP(timeseries_widget_id_126376_geo_id_656_sv_id_11_population_group_4797_frequency[[#This Row],[Column1.month]],Admin_Months,2)&amp;"-"&amp;timeseries_widget_id_126376_geo_id_656_sv_id_11_population_group_4797_frequency[[#This Row],[Column1.year]]</f>
        <v>Jan-2014</v>
      </c>
      <c r="BB7">
        <v>1</v>
      </c>
      <c r="BC7">
        <v>2014</v>
      </c>
      <c r="BD7" s="24">
        <v>574</v>
      </c>
      <c r="BE7" s="23" t="str">
        <f>VLOOKUP(timeseries_widget_id_122786_geo_id_729_sv_id_11_population_group_4797_2C4798_fre[[#This Row],[Column1.month]],Admin_Months,2)&amp;"-"&amp;timeseries_widget_id_122786_geo_id_729_sv_id_11_population_group_4797_2C4798_fre[[#This Row],[Column1.year]]</f>
        <v>Jan-2014</v>
      </c>
      <c r="BG7">
        <v>2</v>
      </c>
      <c r="BH7" t="s">
        <v>127</v>
      </c>
      <c r="BK7">
        <v>1</v>
      </c>
      <c r="BL7">
        <v>2014</v>
      </c>
      <c r="BM7">
        <v>0</v>
      </c>
    </row>
    <row r="8" spans="1:65" x14ac:dyDescent="0.3">
      <c r="J8" s="23" t="s">
        <v>111</v>
      </c>
      <c r="K8">
        <v>2</v>
      </c>
      <c r="L8">
        <v>2015</v>
      </c>
      <c r="M8" s="24">
        <v>7298</v>
      </c>
      <c r="O8" s="23" t="s">
        <v>111</v>
      </c>
      <c r="P8">
        <v>2</v>
      </c>
      <c r="Q8">
        <v>2015</v>
      </c>
      <c r="R8" s="24">
        <v>602</v>
      </c>
      <c r="T8" s="23" t="s">
        <v>111</v>
      </c>
      <c r="U8">
        <v>2</v>
      </c>
      <c r="V8">
        <v>2015</v>
      </c>
      <c r="W8" s="24">
        <v>7900</v>
      </c>
      <c r="X8" s="34" t="str">
        <f>VLOOKUP(timeseries_widget_id_120709_sv_id_11_population_group_4797_2C4798_frequency_mont[[#This Row],[Value.month]],Admin_Months,2)&amp;"-"&amp;timeseries_widget_id_120709_sv_id_11_population_group_4797_2C4798_frequency_mont[[#This Row],[Value.year]]</f>
        <v>Feb-2015</v>
      </c>
      <c r="Z8">
        <v>2</v>
      </c>
      <c r="AA8">
        <v>2014</v>
      </c>
      <c r="AB8" s="24">
        <v>1001</v>
      </c>
      <c r="AC8" s="34" t="str">
        <f>VLOOKUP(timeseries_widget_id_126513_geo_id_640_sv_id_11_population_group_4797_frequency[[#This Row],[Column1.month]],Admin_Months,2)&amp;"-"&amp;timeseries_widget_id_126513_geo_id_640_sv_id_11_population_group_4797_frequency[[#This Row],[Column1.year]]</f>
        <v>Feb-2014</v>
      </c>
      <c r="AJ8">
        <v>2</v>
      </c>
      <c r="AK8">
        <v>2014</v>
      </c>
      <c r="AL8" s="24">
        <v>1001</v>
      </c>
      <c r="AM8" s="34" t="str">
        <f>VLOOKUP(timeseries_widget_id_126502_geo_id_640_sv_id_11_population_group_4797_2C4798_fre[[#This Row],[Column1.month]],Admin_Months,2)&amp;"-"&amp;timeseries_widget_id_126502_geo_id_640_sv_id_11_population_group_4797_2C4798_fre[[#This Row],[Column1.year]]</f>
        <v>Feb-2014</v>
      </c>
      <c r="AO8">
        <v>2</v>
      </c>
      <c r="AP8">
        <v>2014</v>
      </c>
      <c r="AQ8" s="24">
        <v>3335</v>
      </c>
      <c r="AR8" s="23" t="str">
        <f>VLOOKUP(timeseries_widget_id_126376_geo_id_656_sv_id_11_population_group_4797_frequency[[#This Row],[Column1.month]],Admin_Months,2)&amp;"-"&amp;timeseries_widget_id_126376_geo_id_656_sv_id_11_population_group_4797_frequency[[#This Row],[Column1.year]]</f>
        <v>Feb-2014</v>
      </c>
      <c r="BB8">
        <v>2</v>
      </c>
      <c r="BC8">
        <v>2014</v>
      </c>
      <c r="BD8" s="24">
        <v>704</v>
      </c>
      <c r="BE8" s="23" t="str">
        <f>VLOOKUP(timeseries_widget_id_122786_geo_id_729_sv_id_11_population_group_4797_2C4798_fre[[#This Row],[Column1.month]],Admin_Months,2)&amp;"-"&amp;timeseries_widget_id_122786_geo_id_729_sv_id_11_population_group_4797_2C4798_fre[[#This Row],[Column1.year]]</f>
        <v>Feb-2014</v>
      </c>
      <c r="BG8">
        <v>3</v>
      </c>
      <c r="BH8" t="s">
        <v>128</v>
      </c>
      <c r="BK8">
        <v>2</v>
      </c>
      <c r="BL8">
        <v>2014</v>
      </c>
      <c r="BM8">
        <v>0</v>
      </c>
    </row>
    <row r="9" spans="1:65" x14ac:dyDescent="0.3">
      <c r="A9" t="s">
        <v>1</v>
      </c>
      <c r="J9" s="23" t="s">
        <v>111</v>
      </c>
      <c r="K9">
        <v>3</v>
      </c>
      <c r="L9">
        <v>2015</v>
      </c>
      <c r="M9" s="24">
        <v>10481</v>
      </c>
      <c r="O9" s="23" t="s">
        <v>111</v>
      </c>
      <c r="P9">
        <v>3</v>
      </c>
      <c r="Q9">
        <v>2015</v>
      </c>
      <c r="R9" s="24">
        <v>793</v>
      </c>
      <c r="T9" s="23" t="s">
        <v>111</v>
      </c>
      <c r="U9">
        <v>3</v>
      </c>
      <c r="V9">
        <v>2015</v>
      </c>
      <c r="W9" s="24">
        <v>11274</v>
      </c>
      <c r="X9" s="34" t="str">
        <f>VLOOKUP(timeseries_widget_id_120709_sv_id_11_population_group_4797_2C4798_frequency_mont[[#This Row],[Value.month]],Admin_Months,2)&amp;"-"&amp;timeseries_widget_id_120709_sv_id_11_population_group_4797_2C4798_frequency_mont[[#This Row],[Value.year]]</f>
        <v>Mar-2015</v>
      </c>
      <c r="Z9">
        <v>3</v>
      </c>
      <c r="AA9">
        <v>2014</v>
      </c>
      <c r="AB9" s="24">
        <v>1501</v>
      </c>
      <c r="AC9" s="34" t="str">
        <f>VLOOKUP(timeseries_widget_id_126513_geo_id_640_sv_id_11_population_group_4797_frequency[[#This Row],[Column1.month]],Admin_Months,2)&amp;"-"&amp;timeseries_widget_id_126513_geo_id_640_sv_id_11_population_group_4797_frequency[[#This Row],[Column1.year]]</f>
        <v>Mar-2014</v>
      </c>
      <c r="AJ9">
        <v>3</v>
      </c>
      <c r="AK9">
        <v>2014</v>
      </c>
      <c r="AL9" s="24">
        <v>1501</v>
      </c>
      <c r="AM9" s="34" t="str">
        <f>VLOOKUP(timeseries_widget_id_126502_geo_id_640_sv_id_11_population_group_4797_2C4798_fre[[#This Row],[Column1.month]],Admin_Months,2)&amp;"-"&amp;timeseries_widget_id_126502_geo_id_640_sv_id_11_population_group_4797_2C4798_fre[[#This Row],[Column1.year]]</f>
        <v>Mar-2014</v>
      </c>
      <c r="AO9">
        <v>3</v>
      </c>
      <c r="AP9">
        <v>2014</v>
      </c>
      <c r="AQ9" s="24">
        <v>5459</v>
      </c>
      <c r="AR9" s="23" t="str">
        <f>VLOOKUP(timeseries_widget_id_126376_geo_id_656_sv_id_11_population_group_4797_frequency[[#This Row],[Column1.month]],Admin_Months,2)&amp;"-"&amp;timeseries_widget_id_126376_geo_id_656_sv_id_11_population_group_4797_frequency[[#This Row],[Column1.year]]</f>
        <v>Mar-2014</v>
      </c>
      <c r="BB9">
        <v>3</v>
      </c>
      <c r="BC9">
        <v>2014</v>
      </c>
      <c r="BD9" s="24">
        <v>1329</v>
      </c>
      <c r="BE9" s="23" t="str">
        <f>VLOOKUP(timeseries_widget_id_122786_geo_id_729_sv_id_11_population_group_4797_2C4798_fre[[#This Row],[Column1.month]],Admin_Months,2)&amp;"-"&amp;timeseries_widget_id_122786_geo_id_729_sv_id_11_population_group_4797_2C4798_fre[[#This Row],[Column1.year]]</f>
        <v>Mar-2014</v>
      </c>
      <c r="BG9">
        <v>4</v>
      </c>
      <c r="BH9" t="s">
        <v>129</v>
      </c>
      <c r="BK9">
        <v>3</v>
      </c>
      <c r="BL9">
        <v>2014</v>
      </c>
      <c r="BM9">
        <v>91</v>
      </c>
    </row>
    <row r="10" spans="1:65" x14ac:dyDescent="0.3">
      <c r="A10" t="s">
        <v>16</v>
      </c>
      <c r="B10" t="s">
        <v>17</v>
      </c>
      <c r="C10" t="s">
        <v>18</v>
      </c>
      <c r="D10" t="s">
        <v>19</v>
      </c>
      <c r="E10" t="s">
        <v>20</v>
      </c>
      <c r="F10" t="s">
        <v>21</v>
      </c>
      <c r="J10" s="23" t="s">
        <v>111</v>
      </c>
      <c r="K10">
        <v>5</v>
      </c>
      <c r="L10">
        <v>2015</v>
      </c>
      <c r="M10" s="24">
        <v>39693</v>
      </c>
      <c r="O10" s="23" t="s">
        <v>111</v>
      </c>
      <c r="P10">
        <v>4</v>
      </c>
      <c r="Q10">
        <v>2015</v>
      </c>
      <c r="R10" s="24">
        <v>1142</v>
      </c>
      <c r="T10" s="23" t="s">
        <v>111</v>
      </c>
      <c r="U10">
        <v>4</v>
      </c>
      <c r="V10">
        <v>2015</v>
      </c>
      <c r="W10" s="24">
        <v>31066</v>
      </c>
      <c r="X10" s="34" t="str">
        <f>VLOOKUP(timeseries_widget_id_120709_sv_id_11_population_group_4797_2C4798_frequency_mont[[#This Row],[Value.month]],Admin_Months,2)&amp;"-"&amp;timeseries_widget_id_120709_sv_id_11_population_group_4797_2C4798_frequency_mont[[#This Row],[Value.year]]</f>
        <v>Apr-2015</v>
      </c>
      <c r="Z10">
        <v>4</v>
      </c>
      <c r="AA10">
        <v>2014</v>
      </c>
      <c r="AB10" s="24">
        <v>1257</v>
      </c>
      <c r="AC10" s="34" t="str">
        <f>VLOOKUP(timeseries_widget_id_126513_geo_id_640_sv_id_11_population_group_4797_frequency[[#This Row],[Column1.month]],Admin_Months,2)&amp;"-"&amp;timeseries_widget_id_126513_geo_id_640_sv_id_11_population_group_4797_frequency[[#This Row],[Column1.year]]</f>
        <v>Apr-2014</v>
      </c>
      <c r="AJ10">
        <v>4</v>
      </c>
      <c r="AK10">
        <v>2014</v>
      </c>
      <c r="AL10" s="24">
        <v>1257</v>
      </c>
      <c r="AM10" s="34" t="str">
        <f>VLOOKUP(timeseries_widget_id_126502_geo_id_640_sv_id_11_population_group_4797_2C4798_fre[[#This Row],[Column1.month]],Admin_Months,2)&amp;"-"&amp;timeseries_widget_id_126502_geo_id_640_sv_id_11_population_group_4797_2C4798_fre[[#This Row],[Column1.year]]</f>
        <v>Apr-2014</v>
      </c>
      <c r="AO10">
        <v>4</v>
      </c>
      <c r="AP10">
        <v>2014</v>
      </c>
      <c r="AQ10" s="24">
        <v>15679</v>
      </c>
      <c r="AR10" s="23" t="str">
        <f>VLOOKUP(timeseries_widget_id_126376_geo_id_656_sv_id_11_population_group_4797_frequency[[#This Row],[Column1.month]],Admin_Months,2)&amp;"-"&amp;timeseries_widget_id_126376_geo_id_656_sv_id_11_population_group_4797_frequency[[#This Row],[Column1.year]]</f>
        <v>Apr-2014</v>
      </c>
      <c r="BB10">
        <v>4</v>
      </c>
      <c r="BC10">
        <v>2014</v>
      </c>
      <c r="BD10" s="24">
        <v>781</v>
      </c>
      <c r="BE10" s="23" t="str">
        <f>VLOOKUP(timeseries_widget_id_122786_geo_id_729_sv_id_11_population_group_4797_2C4798_fre[[#This Row],[Column1.month]],Admin_Months,2)&amp;"-"&amp;timeseries_widget_id_122786_geo_id_729_sv_id_11_population_group_4797_2C4798_fre[[#This Row],[Column1.year]]</f>
        <v>Apr-2014</v>
      </c>
      <c r="BG10">
        <v>5</v>
      </c>
      <c r="BH10" t="s">
        <v>130</v>
      </c>
      <c r="BK10">
        <v>4</v>
      </c>
      <c r="BL10">
        <v>2014</v>
      </c>
      <c r="BM10">
        <v>0</v>
      </c>
    </row>
    <row r="11" spans="1:65" x14ac:dyDescent="0.3">
      <c r="A11" t="s">
        <v>27</v>
      </c>
      <c r="B11" t="s">
        <v>23</v>
      </c>
      <c r="C11" s="20">
        <v>0.40419610985649002</v>
      </c>
      <c r="D11" s="20">
        <v>0.23467618561958001</v>
      </c>
      <c r="E11" s="20">
        <v>0.36112770452393</v>
      </c>
      <c r="F11">
        <v>0</v>
      </c>
      <c r="J11" s="23" t="s">
        <v>111</v>
      </c>
      <c r="K11">
        <v>6</v>
      </c>
      <c r="L11">
        <v>2015</v>
      </c>
      <c r="M11" s="24">
        <v>54681</v>
      </c>
      <c r="O11" s="23" t="s">
        <v>111</v>
      </c>
      <c r="P11">
        <v>5</v>
      </c>
      <c r="Q11">
        <v>2015</v>
      </c>
      <c r="R11" s="24">
        <v>866</v>
      </c>
      <c r="T11" s="23" t="s">
        <v>111</v>
      </c>
      <c r="U11">
        <v>5</v>
      </c>
      <c r="V11">
        <v>2015</v>
      </c>
      <c r="W11" s="24">
        <v>40559</v>
      </c>
      <c r="X11" s="34" t="str">
        <f>VLOOKUP(timeseries_widget_id_120709_sv_id_11_population_group_4797_2C4798_frequency_mont[[#This Row],[Value.month]],Admin_Months,2)&amp;"-"&amp;timeseries_widget_id_120709_sv_id_11_population_group_4797_2C4798_frequency_mont[[#This Row],[Value.year]]</f>
        <v>May-2015</v>
      </c>
      <c r="Z11">
        <v>5</v>
      </c>
      <c r="AA11">
        <v>2014</v>
      </c>
      <c r="AB11" s="24">
        <v>1703</v>
      </c>
      <c r="AC11" s="34" t="str">
        <f>VLOOKUP(timeseries_widget_id_126513_geo_id_640_sv_id_11_population_group_4797_frequency[[#This Row],[Column1.month]],Admin_Months,2)&amp;"-"&amp;timeseries_widget_id_126513_geo_id_640_sv_id_11_population_group_4797_frequency[[#This Row],[Column1.year]]</f>
        <v>May-2014</v>
      </c>
      <c r="AJ11">
        <v>5</v>
      </c>
      <c r="AK11">
        <v>2014</v>
      </c>
      <c r="AL11" s="24">
        <v>1703</v>
      </c>
      <c r="AM11" s="34" t="str">
        <f>VLOOKUP(timeseries_widget_id_126502_geo_id_640_sv_id_11_population_group_4797_2C4798_fre[[#This Row],[Column1.month]],Admin_Months,2)&amp;"-"&amp;timeseries_widget_id_126502_geo_id_640_sv_id_11_population_group_4797_2C4798_fre[[#This Row],[Column1.year]]</f>
        <v>May-2014</v>
      </c>
      <c r="AO11">
        <v>5</v>
      </c>
      <c r="AP11">
        <v>2014</v>
      </c>
      <c r="AQ11" s="24">
        <v>14599</v>
      </c>
      <c r="AR11" s="23" t="str">
        <f>VLOOKUP(timeseries_widget_id_126376_geo_id_656_sv_id_11_population_group_4797_frequency[[#This Row],[Column1.month]],Admin_Months,2)&amp;"-"&amp;timeseries_widget_id_126376_geo_id_656_sv_id_11_population_group_4797_frequency[[#This Row],[Column1.year]]</f>
        <v>May-2014</v>
      </c>
      <c r="BB11">
        <v>5</v>
      </c>
      <c r="BC11">
        <v>2014</v>
      </c>
      <c r="BD11" s="24">
        <v>1358</v>
      </c>
      <c r="BE11" s="23" t="str">
        <f>VLOOKUP(timeseries_widget_id_122786_geo_id_729_sv_id_11_population_group_4797_2C4798_fre[[#This Row],[Column1.month]],Admin_Months,2)&amp;"-"&amp;timeseries_widget_id_122786_geo_id_729_sv_id_11_population_group_4797_2C4798_fre[[#This Row],[Column1.year]]</f>
        <v>May-2014</v>
      </c>
      <c r="BG11">
        <v>6</v>
      </c>
      <c r="BH11" t="s">
        <v>131</v>
      </c>
      <c r="BK11">
        <v>5</v>
      </c>
      <c r="BL11">
        <v>2014</v>
      </c>
      <c r="BM11">
        <v>0</v>
      </c>
    </row>
    <row r="12" spans="1:65" x14ac:dyDescent="0.3">
      <c r="J12" s="23" t="s">
        <v>111</v>
      </c>
      <c r="K12">
        <v>7</v>
      </c>
      <c r="L12">
        <v>2015</v>
      </c>
      <c r="M12" s="24">
        <v>78518</v>
      </c>
      <c r="O12" s="23" t="s">
        <v>111</v>
      </c>
      <c r="P12">
        <v>6</v>
      </c>
      <c r="Q12">
        <v>2015</v>
      </c>
      <c r="R12" s="24">
        <v>932</v>
      </c>
      <c r="T12" s="23" t="s">
        <v>111</v>
      </c>
      <c r="U12">
        <v>6</v>
      </c>
      <c r="V12">
        <v>2015</v>
      </c>
      <c r="W12" s="24">
        <v>55613</v>
      </c>
      <c r="X12" s="34" t="str">
        <f>VLOOKUP(timeseries_widget_id_120709_sv_id_11_population_group_4797_2C4798_frequency_mont[[#This Row],[Value.month]],Admin_Months,2)&amp;"-"&amp;timeseries_widget_id_120709_sv_id_11_population_group_4797_2C4798_frequency_mont[[#This Row],[Value.year]]</f>
        <v>Jun-2015</v>
      </c>
      <c r="Z12">
        <v>6</v>
      </c>
      <c r="AA12">
        <v>2014</v>
      </c>
      <c r="AB12" s="24">
        <v>3198</v>
      </c>
      <c r="AC12" s="34" t="str">
        <f>VLOOKUP(timeseries_widget_id_126513_geo_id_640_sv_id_11_population_group_4797_frequency[[#This Row],[Column1.month]],Admin_Months,2)&amp;"-"&amp;timeseries_widget_id_126513_geo_id_640_sv_id_11_population_group_4797_frequency[[#This Row],[Column1.year]]</f>
        <v>Jun-2014</v>
      </c>
      <c r="AJ12">
        <v>6</v>
      </c>
      <c r="AK12">
        <v>2014</v>
      </c>
      <c r="AL12" s="24">
        <v>3198</v>
      </c>
      <c r="AM12" s="34" t="str">
        <f>VLOOKUP(timeseries_widget_id_126502_geo_id_640_sv_id_11_population_group_4797_2C4798_fre[[#This Row],[Column1.month]],Admin_Months,2)&amp;"-"&amp;timeseries_widget_id_126502_geo_id_640_sv_id_11_population_group_4797_2C4798_fre[[#This Row],[Column1.year]]</f>
        <v>Jun-2014</v>
      </c>
      <c r="AO12">
        <v>6</v>
      </c>
      <c r="AP12">
        <v>2014</v>
      </c>
      <c r="AQ12" s="24">
        <v>22641</v>
      </c>
      <c r="AR12" s="23" t="str">
        <f>VLOOKUP(timeseries_widget_id_126376_geo_id_656_sv_id_11_population_group_4797_frequency[[#This Row],[Column1.month]],Admin_Months,2)&amp;"-"&amp;timeseries_widget_id_126376_geo_id_656_sv_id_11_population_group_4797_frequency[[#This Row],[Column1.year]]</f>
        <v>Jun-2014</v>
      </c>
      <c r="BB12">
        <v>6</v>
      </c>
      <c r="BC12">
        <v>2014</v>
      </c>
      <c r="BD12" s="24">
        <v>521</v>
      </c>
      <c r="BE12" s="23" t="str">
        <f>VLOOKUP(timeseries_widget_id_122786_geo_id_729_sv_id_11_population_group_4797_2C4798_fre[[#This Row],[Column1.month]],Admin_Months,2)&amp;"-"&amp;timeseries_widget_id_122786_geo_id_729_sv_id_11_population_group_4797_2C4798_fre[[#This Row],[Column1.year]]</f>
        <v>Jun-2014</v>
      </c>
      <c r="BG12">
        <v>7</v>
      </c>
      <c r="BH12" t="s">
        <v>132</v>
      </c>
      <c r="BK12">
        <v>6</v>
      </c>
      <c r="BL12">
        <v>2014</v>
      </c>
      <c r="BM12">
        <v>136</v>
      </c>
    </row>
    <row r="13" spans="1:65" x14ac:dyDescent="0.3">
      <c r="A13" t="s">
        <v>2</v>
      </c>
      <c r="J13" s="23" t="s">
        <v>111</v>
      </c>
      <c r="K13">
        <v>8</v>
      </c>
      <c r="L13">
        <v>2015</v>
      </c>
      <c r="M13" s="24">
        <v>130924</v>
      </c>
      <c r="O13" s="23" t="s">
        <v>111</v>
      </c>
      <c r="P13">
        <v>7</v>
      </c>
      <c r="Q13">
        <v>2015</v>
      </c>
      <c r="R13" s="24">
        <v>862</v>
      </c>
      <c r="T13" s="23" t="s">
        <v>111</v>
      </c>
      <c r="U13">
        <v>7</v>
      </c>
      <c r="V13">
        <v>2015</v>
      </c>
      <c r="W13" s="24">
        <v>79380</v>
      </c>
      <c r="X13" s="34" t="str">
        <f>VLOOKUP(timeseries_widget_id_120709_sv_id_11_population_group_4797_2C4798_frequency_mont[[#This Row],[Value.month]],Admin_Months,2)&amp;"-"&amp;timeseries_widget_id_120709_sv_id_11_population_group_4797_2C4798_frequency_mont[[#This Row],[Value.year]]</f>
        <v>Jul-2015</v>
      </c>
      <c r="Z13">
        <v>7</v>
      </c>
      <c r="AA13">
        <v>2014</v>
      </c>
      <c r="AB13" s="24">
        <v>3927</v>
      </c>
      <c r="AC13" s="34" t="str">
        <f>VLOOKUP(timeseries_widget_id_126513_geo_id_640_sv_id_11_population_group_4797_frequency[[#This Row],[Column1.month]],Admin_Months,2)&amp;"-"&amp;timeseries_widget_id_126513_geo_id_640_sv_id_11_population_group_4797_frequency[[#This Row],[Column1.year]]</f>
        <v>Jul-2014</v>
      </c>
      <c r="AJ13">
        <v>7</v>
      </c>
      <c r="AK13">
        <v>2014</v>
      </c>
      <c r="AL13" s="24">
        <v>3927</v>
      </c>
      <c r="AM13" s="34" t="str">
        <f>VLOOKUP(timeseries_widget_id_126502_geo_id_640_sv_id_11_population_group_4797_2C4798_fre[[#This Row],[Column1.month]],Admin_Months,2)&amp;"-"&amp;timeseries_widget_id_126502_geo_id_640_sv_id_11_population_group_4797_2C4798_fre[[#This Row],[Column1.year]]</f>
        <v>Jul-2014</v>
      </c>
      <c r="AO13">
        <v>7</v>
      </c>
      <c r="AP13">
        <v>2014</v>
      </c>
      <c r="AQ13" s="24">
        <v>24031</v>
      </c>
      <c r="AR13" s="23" t="str">
        <f>VLOOKUP(timeseries_widget_id_126376_geo_id_656_sv_id_11_population_group_4797_frequency[[#This Row],[Column1.month]],Admin_Months,2)&amp;"-"&amp;timeseries_widget_id_126376_geo_id_656_sv_id_11_population_group_4797_frequency[[#This Row],[Column1.year]]</f>
        <v>Jul-2014</v>
      </c>
      <c r="BB13">
        <v>7</v>
      </c>
      <c r="BC13">
        <v>2014</v>
      </c>
      <c r="BD13" s="24">
        <v>592</v>
      </c>
      <c r="BE13" s="23" t="str">
        <f>VLOOKUP(timeseries_widget_id_122786_geo_id_729_sv_id_11_population_group_4797_2C4798_fre[[#This Row],[Column1.month]],Admin_Months,2)&amp;"-"&amp;timeseries_widget_id_122786_geo_id_729_sv_id_11_population_group_4797_2C4798_fre[[#This Row],[Column1.year]]</f>
        <v>Jul-2014</v>
      </c>
      <c r="BG13">
        <v>8</v>
      </c>
      <c r="BH13" t="s">
        <v>133</v>
      </c>
      <c r="BK13">
        <v>7</v>
      </c>
      <c r="BL13">
        <v>2014</v>
      </c>
      <c r="BM13">
        <v>81</v>
      </c>
    </row>
    <row r="14" spans="1:65" x14ac:dyDescent="0.3">
      <c r="A14" t="s">
        <v>16</v>
      </c>
      <c r="B14" t="s">
        <v>17</v>
      </c>
      <c r="C14" t="s">
        <v>18</v>
      </c>
      <c r="D14" t="s">
        <v>19</v>
      </c>
      <c r="E14" t="s">
        <v>20</v>
      </c>
      <c r="F14" t="s">
        <v>21</v>
      </c>
      <c r="J14" s="23" t="s">
        <v>111</v>
      </c>
      <c r="K14">
        <v>9</v>
      </c>
      <c r="L14">
        <v>2015</v>
      </c>
      <c r="M14" s="24">
        <v>163742</v>
      </c>
      <c r="O14" s="23" t="s">
        <v>111</v>
      </c>
      <c r="P14">
        <v>8</v>
      </c>
      <c r="Q14">
        <v>2015</v>
      </c>
      <c r="R14" s="24">
        <v>862</v>
      </c>
      <c r="T14" s="23" t="s">
        <v>111</v>
      </c>
      <c r="U14">
        <v>8</v>
      </c>
      <c r="V14">
        <v>2015</v>
      </c>
      <c r="W14" s="24">
        <v>131786</v>
      </c>
      <c r="X14" s="34" t="str">
        <f>VLOOKUP(timeseries_widget_id_120709_sv_id_11_population_group_4797_2C4798_frequency_mont[[#This Row],[Value.month]],Admin_Months,2)&amp;"-"&amp;timeseries_widget_id_120709_sv_id_11_population_group_4797_2C4798_frequency_mont[[#This Row],[Value.year]]</f>
        <v>Aug-2015</v>
      </c>
      <c r="Z14">
        <v>8</v>
      </c>
      <c r="AA14">
        <v>2014</v>
      </c>
      <c r="AB14" s="24">
        <v>6742</v>
      </c>
      <c r="AC14" s="34" t="str">
        <f>VLOOKUP(timeseries_widget_id_126513_geo_id_640_sv_id_11_population_group_4797_frequency[[#This Row],[Column1.month]],Admin_Months,2)&amp;"-"&amp;timeseries_widget_id_126513_geo_id_640_sv_id_11_population_group_4797_frequency[[#This Row],[Column1.year]]</f>
        <v>Aug-2014</v>
      </c>
      <c r="AJ14">
        <v>8</v>
      </c>
      <c r="AK14">
        <v>2014</v>
      </c>
      <c r="AL14" s="24">
        <v>6742</v>
      </c>
      <c r="AM14" s="34" t="str">
        <f>VLOOKUP(timeseries_widget_id_126502_geo_id_640_sv_id_11_population_group_4797_2C4798_fre[[#This Row],[Column1.month]],Admin_Months,2)&amp;"-"&amp;timeseries_widget_id_126502_geo_id_640_sv_id_11_population_group_4797_2C4798_fre[[#This Row],[Column1.year]]</f>
        <v>Aug-2014</v>
      </c>
      <c r="AO14">
        <v>8</v>
      </c>
      <c r="AP14">
        <v>2014</v>
      </c>
      <c r="AQ14" s="24">
        <v>24774</v>
      </c>
      <c r="AR14" s="23" t="str">
        <f>VLOOKUP(timeseries_widget_id_126376_geo_id_656_sv_id_11_population_group_4797_frequency[[#This Row],[Column1.month]],Admin_Months,2)&amp;"-"&amp;timeseries_widget_id_126376_geo_id_656_sv_id_11_population_group_4797_frequency[[#This Row],[Column1.year]]</f>
        <v>Aug-2014</v>
      </c>
      <c r="BB14">
        <v>8</v>
      </c>
      <c r="BC14">
        <v>2014</v>
      </c>
      <c r="BD14" s="24">
        <v>2288</v>
      </c>
      <c r="BE14" s="23" t="str">
        <f>VLOOKUP(timeseries_widget_id_122786_geo_id_729_sv_id_11_population_group_4797_2C4798_fre[[#This Row],[Column1.month]],Admin_Months,2)&amp;"-"&amp;timeseries_widget_id_122786_geo_id_729_sv_id_11_population_group_4797_2C4798_fre[[#This Row],[Column1.year]]</f>
        <v>Aug-2014</v>
      </c>
      <c r="BG14">
        <v>9</v>
      </c>
      <c r="BH14" t="s">
        <v>134</v>
      </c>
      <c r="BK14">
        <v>8</v>
      </c>
      <c r="BL14">
        <v>2014</v>
      </c>
      <c r="BM14">
        <v>257</v>
      </c>
    </row>
    <row r="15" spans="1:65" x14ac:dyDescent="0.3">
      <c r="A15" t="s">
        <v>27</v>
      </c>
      <c r="B15" t="s">
        <v>23</v>
      </c>
      <c r="C15" s="20">
        <v>0.72079711681153003</v>
      </c>
      <c r="D15" s="20">
        <v>9.5369332808383001E-2</v>
      </c>
      <c r="E15" s="20">
        <v>0.18383355038008001</v>
      </c>
      <c r="F15" s="20">
        <v>5.9359762560950002E-3</v>
      </c>
      <c r="J15" s="23" t="s">
        <v>111</v>
      </c>
      <c r="K15">
        <v>10</v>
      </c>
      <c r="L15">
        <v>2015</v>
      </c>
      <c r="M15" s="24">
        <v>221721</v>
      </c>
      <c r="O15" s="23" t="s">
        <v>111</v>
      </c>
      <c r="P15">
        <v>9</v>
      </c>
      <c r="Q15">
        <v>2015</v>
      </c>
      <c r="R15" s="24">
        <v>1032</v>
      </c>
      <c r="T15" s="23" t="s">
        <v>111</v>
      </c>
      <c r="U15">
        <v>9</v>
      </c>
      <c r="V15">
        <v>2015</v>
      </c>
      <c r="W15" s="24">
        <v>164774</v>
      </c>
      <c r="X15" s="34" t="str">
        <f>VLOOKUP(timeseries_widget_id_120709_sv_id_11_population_group_4797_2C4798_frequency_mont[[#This Row],[Value.month]],Admin_Months,2)&amp;"-"&amp;timeseries_widget_id_120709_sv_id_11_population_group_4797_2C4798_frequency_mont[[#This Row],[Value.year]]</f>
        <v>Sep-2015</v>
      </c>
      <c r="Z15">
        <v>9</v>
      </c>
      <c r="AA15">
        <v>2014</v>
      </c>
      <c r="AB15" s="24">
        <v>7454</v>
      </c>
      <c r="AC15" s="34" t="str">
        <f>VLOOKUP(timeseries_widget_id_126513_geo_id_640_sv_id_11_population_group_4797_frequency[[#This Row],[Column1.month]],Admin_Months,2)&amp;"-"&amp;timeseries_widget_id_126513_geo_id_640_sv_id_11_population_group_4797_frequency[[#This Row],[Column1.year]]</f>
        <v>Sep-2014</v>
      </c>
      <c r="AJ15">
        <v>9</v>
      </c>
      <c r="AK15">
        <v>2014</v>
      </c>
      <c r="AL15" s="24">
        <v>7454</v>
      </c>
      <c r="AM15" s="34" t="str">
        <f>VLOOKUP(timeseries_widget_id_126502_geo_id_640_sv_id_11_population_group_4797_2C4798_fre[[#This Row],[Column1.month]],Admin_Months,2)&amp;"-"&amp;timeseries_widget_id_126502_geo_id_640_sv_id_11_population_group_4797_2C4798_fre[[#This Row],[Column1.year]]</f>
        <v>Sep-2014</v>
      </c>
      <c r="AO15">
        <v>9</v>
      </c>
      <c r="AP15">
        <v>2014</v>
      </c>
      <c r="AQ15" s="24">
        <v>26107</v>
      </c>
      <c r="AR15" s="23" t="str">
        <f>VLOOKUP(timeseries_widget_id_126376_geo_id_656_sv_id_11_population_group_4797_frequency[[#This Row],[Column1.month]],Admin_Months,2)&amp;"-"&amp;timeseries_widget_id_126376_geo_id_656_sv_id_11_population_group_4797_frequency[[#This Row],[Column1.year]]</f>
        <v>Sep-2014</v>
      </c>
      <c r="BB15">
        <v>9</v>
      </c>
      <c r="BC15">
        <v>2014</v>
      </c>
      <c r="BD15" s="24">
        <v>1003</v>
      </c>
      <c r="BE15" s="23" t="str">
        <f>VLOOKUP(timeseries_widget_id_122786_geo_id_729_sv_id_11_population_group_4797_2C4798_fre[[#This Row],[Column1.month]],Admin_Months,2)&amp;"-"&amp;timeseries_widget_id_122786_geo_id_729_sv_id_11_population_group_4797_2C4798_fre[[#This Row],[Column1.year]]</f>
        <v>Sep-2014</v>
      </c>
      <c r="BG15">
        <v>10</v>
      </c>
      <c r="BH15" t="s">
        <v>135</v>
      </c>
      <c r="BK15">
        <v>9</v>
      </c>
      <c r="BL15">
        <v>2014</v>
      </c>
      <c r="BM15">
        <v>3</v>
      </c>
    </row>
    <row r="16" spans="1:65" x14ac:dyDescent="0.3">
      <c r="J16" s="23" t="s">
        <v>111</v>
      </c>
      <c r="K16">
        <v>11</v>
      </c>
      <c r="L16">
        <v>2015</v>
      </c>
      <c r="M16" s="24">
        <v>155080</v>
      </c>
      <c r="O16" s="23" t="s">
        <v>111</v>
      </c>
      <c r="P16">
        <v>10</v>
      </c>
      <c r="Q16">
        <v>2015</v>
      </c>
      <c r="R16" s="24">
        <v>1079</v>
      </c>
      <c r="T16" s="23" t="s">
        <v>111</v>
      </c>
      <c r="U16">
        <v>10</v>
      </c>
      <c r="V16">
        <v>2015</v>
      </c>
      <c r="W16" s="24">
        <v>222800</v>
      </c>
      <c r="X16" s="34" t="str">
        <f>VLOOKUP(timeseries_widget_id_120709_sv_id_11_population_group_4797_2C4798_frequency_mont[[#This Row],[Value.month]],Admin_Months,2)&amp;"-"&amp;timeseries_widget_id_120709_sv_id_11_population_group_4797_2C4798_frequency_mont[[#This Row],[Value.year]]</f>
        <v>Oct-2015</v>
      </c>
      <c r="Z16">
        <v>10</v>
      </c>
      <c r="AA16">
        <v>2014</v>
      </c>
      <c r="AB16" s="24">
        <v>7432</v>
      </c>
      <c r="AC16" s="34" t="str">
        <f>VLOOKUP(timeseries_widget_id_126513_geo_id_640_sv_id_11_population_group_4797_frequency[[#This Row],[Column1.month]],Admin_Months,2)&amp;"-"&amp;timeseries_widget_id_126513_geo_id_640_sv_id_11_population_group_4797_frequency[[#This Row],[Column1.year]]</f>
        <v>Oct-2014</v>
      </c>
      <c r="AJ16">
        <v>10</v>
      </c>
      <c r="AK16">
        <v>2014</v>
      </c>
      <c r="AL16" s="24">
        <v>7432</v>
      </c>
      <c r="AM16" s="34" t="str">
        <f>VLOOKUP(timeseries_widget_id_126502_geo_id_640_sv_id_11_population_group_4797_2C4798_fre[[#This Row],[Column1.month]],Admin_Months,2)&amp;"-"&amp;timeseries_widget_id_126502_geo_id_640_sv_id_11_population_group_4797_2C4798_fre[[#This Row],[Column1.year]]</f>
        <v>Oct-2014</v>
      </c>
      <c r="AO16">
        <v>10</v>
      </c>
      <c r="AP16">
        <v>2014</v>
      </c>
      <c r="AQ16" s="24">
        <v>15277</v>
      </c>
      <c r="AR16" s="23" t="str">
        <f>VLOOKUP(timeseries_widget_id_126376_geo_id_656_sv_id_11_population_group_4797_frequency[[#This Row],[Column1.month]],Admin_Months,2)&amp;"-"&amp;timeseries_widget_id_126376_geo_id_656_sv_id_11_population_group_4797_frequency[[#This Row],[Column1.year]]</f>
        <v>Oct-2014</v>
      </c>
      <c r="BB16">
        <v>10</v>
      </c>
      <c r="BC16">
        <v>2014</v>
      </c>
      <c r="BD16" s="24">
        <v>984</v>
      </c>
      <c r="BE16" s="23" t="str">
        <f>VLOOKUP(timeseries_widget_id_122786_geo_id_729_sv_id_11_population_group_4797_2C4798_fre[[#This Row],[Column1.month]],Admin_Months,2)&amp;"-"&amp;timeseries_widget_id_122786_geo_id_729_sv_id_11_population_group_4797_2C4798_fre[[#This Row],[Column1.year]]</f>
        <v>Oct-2014</v>
      </c>
      <c r="BG16">
        <v>11</v>
      </c>
      <c r="BH16" t="s">
        <v>136</v>
      </c>
      <c r="BK16">
        <v>10</v>
      </c>
      <c r="BL16">
        <v>2014</v>
      </c>
      <c r="BM16">
        <v>0</v>
      </c>
    </row>
    <row r="17" spans="1:65" x14ac:dyDescent="0.3">
      <c r="A17" t="s">
        <v>28</v>
      </c>
      <c r="J17" s="23" t="s">
        <v>111</v>
      </c>
      <c r="K17">
        <v>12</v>
      </c>
      <c r="L17">
        <v>2015</v>
      </c>
      <c r="M17" s="24">
        <v>118916</v>
      </c>
      <c r="O17" s="23" t="s">
        <v>111</v>
      </c>
      <c r="P17">
        <v>11</v>
      </c>
      <c r="Q17">
        <v>2015</v>
      </c>
      <c r="R17" s="24">
        <v>945</v>
      </c>
      <c r="T17" s="23" t="s">
        <v>111</v>
      </c>
      <c r="U17">
        <v>11</v>
      </c>
      <c r="V17">
        <v>2015</v>
      </c>
      <c r="W17" s="24">
        <v>156025</v>
      </c>
      <c r="X17" s="34" t="str">
        <f>VLOOKUP(timeseries_widget_id_120709_sv_id_11_population_group_4797_2C4798_frequency_mont[[#This Row],[Value.month]],Admin_Months,2)&amp;"-"&amp;timeseries_widget_id_120709_sv_id_11_population_group_4797_2C4798_frequency_mont[[#This Row],[Value.year]]</f>
        <v>Nov-2015</v>
      </c>
      <c r="Z17">
        <v>11</v>
      </c>
      <c r="AA17">
        <v>2014</v>
      </c>
      <c r="AB17" s="24">
        <v>3812</v>
      </c>
      <c r="AC17" s="34" t="str">
        <f>VLOOKUP(timeseries_widget_id_126513_geo_id_640_sv_id_11_population_group_4797_frequency[[#This Row],[Column1.month]],Admin_Months,2)&amp;"-"&amp;timeseries_widget_id_126513_geo_id_640_sv_id_11_population_group_4797_frequency[[#This Row],[Column1.year]]</f>
        <v>Nov-2014</v>
      </c>
      <c r="AJ17">
        <v>11</v>
      </c>
      <c r="AK17">
        <v>2014</v>
      </c>
      <c r="AL17" s="24">
        <v>3812</v>
      </c>
      <c r="AM17" s="34" t="str">
        <f>VLOOKUP(timeseries_widget_id_126502_geo_id_640_sv_id_11_population_group_4797_2C4798_fre[[#This Row],[Column1.month]],Admin_Months,2)&amp;"-"&amp;timeseries_widget_id_126502_geo_id_640_sv_id_11_population_group_4797_2C4798_fre[[#This Row],[Column1.year]]</f>
        <v>Nov-2014</v>
      </c>
      <c r="AO17">
        <v>11</v>
      </c>
      <c r="AP17">
        <v>2014</v>
      </c>
      <c r="AQ17" s="24">
        <v>9295</v>
      </c>
      <c r="AR17" s="23" t="str">
        <f>VLOOKUP(timeseries_widget_id_126376_geo_id_656_sv_id_11_population_group_4797_frequency[[#This Row],[Column1.month]],Admin_Months,2)&amp;"-"&amp;timeseries_widget_id_126376_geo_id_656_sv_id_11_population_group_4797_frequency[[#This Row],[Column1.year]]</f>
        <v>Nov-2014</v>
      </c>
      <c r="BB17">
        <v>11</v>
      </c>
      <c r="BC17">
        <v>2014</v>
      </c>
      <c r="BD17" s="24">
        <v>807</v>
      </c>
      <c r="BE17" s="23" t="str">
        <f>VLOOKUP(timeseries_widget_id_122786_geo_id_729_sv_id_11_population_group_4797_2C4798_fre[[#This Row],[Column1.month]],Admin_Months,2)&amp;"-"&amp;timeseries_widget_id_122786_geo_id_729_sv_id_11_population_group_4797_2C4798_fre[[#This Row],[Column1.year]]</f>
        <v>Nov-2014</v>
      </c>
      <c r="BG17">
        <v>12</v>
      </c>
      <c r="BH17" t="s">
        <v>137</v>
      </c>
      <c r="BK17">
        <v>11</v>
      </c>
      <c r="BL17">
        <v>2014</v>
      </c>
      <c r="BM17">
        <v>0</v>
      </c>
    </row>
    <row r="18" spans="1:65" x14ac:dyDescent="0.3">
      <c r="A18" t="s">
        <v>16</v>
      </c>
      <c r="B18" t="s">
        <v>17</v>
      </c>
      <c r="C18" t="s">
        <v>18</v>
      </c>
      <c r="D18" t="s">
        <v>19</v>
      </c>
      <c r="E18" t="s">
        <v>20</v>
      </c>
      <c r="F18" t="s">
        <v>21</v>
      </c>
      <c r="J18" s="23" t="s">
        <v>111</v>
      </c>
      <c r="K18">
        <v>1</v>
      </c>
      <c r="L18">
        <v>2016</v>
      </c>
      <c r="M18" s="24">
        <v>73208</v>
      </c>
      <c r="O18" s="23" t="s">
        <v>111</v>
      </c>
      <c r="P18">
        <v>12</v>
      </c>
      <c r="Q18">
        <v>2015</v>
      </c>
      <c r="R18" s="24">
        <v>588</v>
      </c>
      <c r="T18" s="23" t="s">
        <v>111</v>
      </c>
      <c r="U18">
        <v>12</v>
      </c>
      <c r="V18">
        <v>2015</v>
      </c>
      <c r="W18" s="24">
        <v>119504</v>
      </c>
      <c r="X18" s="34" t="str">
        <f>VLOOKUP(timeseries_widget_id_120709_sv_id_11_population_group_4797_2C4798_frequency_mont[[#This Row],[Value.month]],Admin_Months,2)&amp;"-"&amp;timeseries_widget_id_120709_sv_id_11_population_group_4797_2C4798_frequency_mont[[#This Row],[Value.year]]</f>
        <v>Dec-2015</v>
      </c>
      <c r="Z18">
        <v>12</v>
      </c>
      <c r="AA18">
        <v>2014</v>
      </c>
      <c r="AB18" s="24">
        <v>2056</v>
      </c>
      <c r="AC18" s="34" t="str">
        <f>VLOOKUP(timeseries_widget_id_126513_geo_id_640_sv_id_11_population_group_4797_frequency[[#This Row],[Column1.month]],Admin_Months,2)&amp;"-"&amp;timeseries_widget_id_126513_geo_id_640_sv_id_11_population_group_4797_frequency[[#This Row],[Column1.year]]</f>
        <v>Dec-2014</v>
      </c>
      <c r="AJ18">
        <v>12</v>
      </c>
      <c r="AK18">
        <v>2014</v>
      </c>
      <c r="AL18" s="24">
        <v>2056</v>
      </c>
      <c r="AM18" s="34" t="str">
        <f>VLOOKUP(timeseries_widget_id_126502_geo_id_640_sv_id_11_population_group_4797_2C4798_fre[[#This Row],[Column1.month]],Admin_Months,2)&amp;"-"&amp;timeseries_widget_id_126502_geo_id_640_sv_id_11_population_group_4797_2C4798_fre[[#This Row],[Column1.year]]</f>
        <v>Dec-2014</v>
      </c>
      <c r="AO18">
        <v>12</v>
      </c>
      <c r="AP18">
        <v>2014</v>
      </c>
      <c r="AQ18" s="24">
        <v>6732</v>
      </c>
      <c r="AR18" s="23" t="str">
        <f>VLOOKUP(timeseries_widget_id_126376_geo_id_656_sv_id_11_population_group_4797_frequency[[#This Row],[Column1.month]],Admin_Months,2)&amp;"-"&amp;timeseries_widget_id_126376_geo_id_656_sv_id_11_population_group_4797_frequency[[#This Row],[Column1.year]]</f>
        <v>Dec-2014</v>
      </c>
      <c r="BB18">
        <v>12</v>
      </c>
      <c r="BC18">
        <v>2014</v>
      </c>
      <c r="BD18" s="24">
        <v>1096</v>
      </c>
      <c r="BE18" s="23" t="str">
        <f>VLOOKUP(timeseries_widget_id_122786_geo_id_729_sv_id_11_population_group_4797_2C4798_fre[[#This Row],[Column1.month]],Admin_Months,2)&amp;"-"&amp;timeseries_widget_id_122786_geo_id_729_sv_id_11_population_group_4797_2C4798_fre[[#This Row],[Column1.year]]</f>
        <v>Dec-2014</v>
      </c>
      <c r="BK18">
        <v>12</v>
      </c>
      <c r="BL18">
        <v>2014</v>
      </c>
      <c r="BM18">
        <v>0</v>
      </c>
    </row>
    <row r="19" spans="1:65" x14ac:dyDescent="0.3">
      <c r="A19" t="s">
        <v>151</v>
      </c>
      <c r="B19" t="s">
        <v>23</v>
      </c>
      <c r="C19" s="20">
        <v>0.53045129001639002</v>
      </c>
      <c r="D19" s="20">
        <v>0.18757442402277999</v>
      </c>
      <c r="E19" s="20">
        <v>0.28197428596082003</v>
      </c>
      <c r="F19" s="20">
        <v>3.9692812149452004E-3</v>
      </c>
      <c r="J19" s="23" t="s">
        <v>111</v>
      </c>
      <c r="K19">
        <v>2</v>
      </c>
      <c r="L19">
        <v>2016</v>
      </c>
      <c r="M19" s="24">
        <v>61127</v>
      </c>
      <c r="O19" s="23" t="s">
        <v>111</v>
      </c>
      <c r="P19">
        <v>1</v>
      </c>
      <c r="Q19">
        <v>2016</v>
      </c>
      <c r="R19" s="24">
        <v>483</v>
      </c>
      <c r="T19" s="23" t="s">
        <v>111</v>
      </c>
      <c r="U19">
        <v>1</v>
      </c>
      <c r="V19">
        <v>2016</v>
      </c>
      <c r="W19" s="24">
        <v>73691</v>
      </c>
      <c r="X19" s="34" t="str">
        <f>VLOOKUP(timeseries_widget_id_120709_sv_id_11_population_group_4797_2C4798_frequency_mont[[#This Row],[Value.month]],Admin_Months,2)&amp;"-"&amp;timeseries_widget_id_120709_sv_id_11_population_group_4797_2C4798_frequency_mont[[#This Row],[Value.year]]</f>
        <v>Jan-2016</v>
      </c>
      <c r="Z19">
        <v>1</v>
      </c>
      <c r="AA19">
        <v>2015</v>
      </c>
      <c r="AB19" s="24">
        <v>1694</v>
      </c>
      <c r="AC19" s="34" t="str">
        <f>VLOOKUP(timeseries_widget_id_126513_geo_id_640_sv_id_11_population_group_4797_frequency[[#This Row],[Column1.month]],Admin_Months,2)&amp;"-"&amp;timeseries_widget_id_126513_geo_id_640_sv_id_11_population_group_4797_frequency[[#This Row],[Column1.year]]</f>
        <v>Jan-2015</v>
      </c>
      <c r="AJ19">
        <v>1</v>
      </c>
      <c r="AK19">
        <v>2015</v>
      </c>
      <c r="AL19" s="24">
        <v>1694</v>
      </c>
      <c r="AM19" s="34" t="str">
        <f>VLOOKUP(timeseries_widget_id_126502_geo_id_640_sv_id_11_population_group_4797_2C4798_fre[[#This Row],[Column1.month]],Admin_Months,2)&amp;"-"&amp;timeseries_widget_id_126502_geo_id_640_sv_id_11_population_group_4797_2C4798_fre[[#This Row],[Column1.year]]</f>
        <v>Jan-2015</v>
      </c>
      <c r="AO19">
        <v>1</v>
      </c>
      <c r="AP19">
        <v>2015</v>
      </c>
      <c r="AQ19" s="24">
        <v>3528</v>
      </c>
      <c r="AR19" s="23" t="str">
        <f>VLOOKUP(timeseries_widget_id_126376_geo_id_656_sv_id_11_population_group_4797_frequency[[#This Row],[Column1.month]],Admin_Months,2)&amp;"-"&amp;timeseries_widget_id_126376_geo_id_656_sv_id_11_population_group_4797_frequency[[#This Row],[Column1.year]]</f>
        <v>Jan-2015</v>
      </c>
      <c r="BB19">
        <v>1</v>
      </c>
      <c r="BC19">
        <v>2015</v>
      </c>
      <c r="BD19" s="24">
        <v>1604</v>
      </c>
      <c r="BE19" s="23" t="str">
        <f>VLOOKUP(timeseries_widget_id_122786_geo_id_729_sv_id_11_population_group_4797_2C4798_fre[[#This Row],[Column1.month]],Admin_Months,2)&amp;"-"&amp;timeseries_widget_id_122786_geo_id_729_sv_id_11_population_group_4797_2C4798_fre[[#This Row],[Column1.year]]</f>
        <v>Jan-2015</v>
      </c>
      <c r="BK19">
        <v>1</v>
      </c>
      <c r="BL19">
        <v>2015</v>
      </c>
      <c r="BM19">
        <v>87</v>
      </c>
    </row>
    <row r="20" spans="1:65" x14ac:dyDescent="0.3">
      <c r="J20" s="23" t="s">
        <v>111</v>
      </c>
      <c r="K20">
        <v>3</v>
      </c>
      <c r="L20">
        <v>2016</v>
      </c>
      <c r="M20" s="24">
        <v>37041</v>
      </c>
      <c r="O20" s="23" t="s">
        <v>111</v>
      </c>
      <c r="P20">
        <v>2</v>
      </c>
      <c r="Q20">
        <v>2016</v>
      </c>
      <c r="R20" s="24">
        <v>275</v>
      </c>
      <c r="T20" s="23" t="s">
        <v>111</v>
      </c>
      <c r="U20">
        <v>2</v>
      </c>
      <c r="V20">
        <v>2016</v>
      </c>
      <c r="W20" s="24">
        <v>61402</v>
      </c>
      <c r="X20" s="34" t="str">
        <f>VLOOKUP(timeseries_widget_id_120709_sv_id_11_population_group_4797_2C4798_frequency_mont[[#This Row],[Value.month]],Admin_Months,2)&amp;"-"&amp;timeseries_widget_id_120709_sv_id_11_population_group_4797_2C4798_frequency_mont[[#This Row],[Value.year]]</f>
        <v>Feb-2016</v>
      </c>
      <c r="Z20">
        <v>2</v>
      </c>
      <c r="AA20">
        <v>2015</v>
      </c>
      <c r="AB20" s="24">
        <v>2873</v>
      </c>
      <c r="AC20" s="34" t="str">
        <f>VLOOKUP(timeseries_widget_id_126513_geo_id_640_sv_id_11_population_group_4797_frequency[[#This Row],[Column1.month]],Admin_Months,2)&amp;"-"&amp;timeseries_widget_id_126513_geo_id_640_sv_id_11_population_group_4797_frequency[[#This Row],[Column1.year]]</f>
        <v>Feb-2015</v>
      </c>
      <c r="AJ20">
        <v>2</v>
      </c>
      <c r="AK20">
        <v>2015</v>
      </c>
      <c r="AL20" s="24">
        <v>2873</v>
      </c>
      <c r="AM20" s="34" t="str">
        <f>VLOOKUP(timeseries_widget_id_126502_geo_id_640_sv_id_11_population_group_4797_2C4798_fre[[#This Row],[Column1.month]],Admin_Months,2)&amp;"-"&amp;timeseries_widget_id_126502_geo_id_640_sv_id_11_population_group_4797_2C4798_fre[[#This Row],[Column1.year]]</f>
        <v>Feb-2015</v>
      </c>
      <c r="AO20">
        <v>2</v>
      </c>
      <c r="AP20">
        <v>2015</v>
      </c>
      <c r="AQ20" s="24">
        <v>4354</v>
      </c>
      <c r="AR20" s="23" t="str">
        <f>VLOOKUP(timeseries_widget_id_126376_geo_id_656_sv_id_11_population_group_4797_frequency[[#This Row],[Column1.month]],Admin_Months,2)&amp;"-"&amp;timeseries_widget_id_126376_geo_id_656_sv_id_11_population_group_4797_frequency[[#This Row],[Column1.year]]</f>
        <v>Feb-2015</v>
      </c>
      <c r="BB20">
        <v>2</v>
      </c>
      <c r="BC20">
        <v>2015</v>
      </c>
      <c r="BD20" s="24">
        <v>673</v>
      </c>
      <c r="BE20" s="23" t="str">
        <f>VLOOKUP(timeseries_widget_id_122786_geo_id_729_sv_id_11_population_group_4797_2C4798_fre[[#This Row],[Column1.month]],Admin_Months,2)&amp;"-"&amp;timeseries_widget_id_122786_geo_id_729_sv_id_11_population_group_4797_2C4798_fre[[#This Row],[Column1.year]]</f>
        <v>Feb-2015</v>
      </c>
      <c r="BK20">
        <v>2</v>
      </c>
      <c r="BL20">
        <v>2015</v>
      </c>
      <c r="BM20">
        <v>0</v>
      </c>
    </row>
    <row r="21" spans="1:65" x14ac:dyDescent="0.3">
      <c r="A21" t="s">
        <v>1</v>
      </c>
      <c r="J21" s="23" t="s">
        <v>111</v>
      </c>
      <c r="K21">
        <v>4</v>
      </c>
      <c r="L21">
        <v>2016</v>
      </c>
      <c r="M21" s="24">
        <v>13291</v>
      </c>
      <c r="O21" s="23" t="s">
        <v>111</v>
      </c>
      <c r="P21">
        <v>3</v>
      </c>
      <c r="Q21">
        <v>2016</v>
      </c>
      <c r="R21" s="24">
        <v>253</v>
      </c>
      <c r="T21" s="23" t="s">
        <v>111</v>
      </c>
      <c r="U21">
        <v>3</v>
      </c>
      <c r="V21">
        <v>2016</v>
      </c>
      <c r="W21" s="24">
        <v>37294</v>
      </c>
      <c r="X21" s="34" t="str">
        <f>VLOOKUP(timeseries_widget_id_120709_sv_id_11_population_group_4797_2C4798_frequency_mont[[#This Row],[Value.month]],Admin_Months,2)&amp;"-"&amp;timeseries_widget_id_120709_sv_id_11_population_group_4797_2C4798_frequency_mont[[#This Row],[Value.year]]</f>
        <v>Mar-2016</v>
      </c>
      <c r="Z21">
        <v>3</v>
      </c>
      <c r="AA21">
        <v>2015</v>
      </c>
      <c r="AB21" s="24">
        <v>7874</v>
      </c>
      <c r="AC21" s="34" t="str">
        <f>VLOOKUP(timeseries_widget_id_126513_geo_id_640_sv_id_11_population_group_4797_frequency[[#This Row],[Column1.month]],Admin_Months,2)&amp;"-"&amp;timeseries_widget_id_126513_geo_id_640_sv_id_11_population_group_4797_frequency[[#This Row],[Column1.year]]</f>
        <v>Mar-2015</v>
      </c>
      <c r="AJ21">
        <v>3</v>
      </c>
      <c r="AK21">
        <v>2015</v>
      </c>
      <c r="AL21" s="24">
        <v>7874</v>
      </c>
      <c r="AM21" s="34" t="str">
        <f>VLOOKUP(timeseries_widget_id_126502_geo_id_640_sv_id_11_population_group_4797_2C4798_fre[[#This Row],[Column1.month]],Admin_Months,2)&amp;"-"&amp;timeseries_widget_id_126502_geo_id_640_sv_id_11_population_group_4797_2C4798_fre[[#This Row],[Column1.year]]</f>
        <v>Mar-2015</v>
      </c>
      <c r="AO21">
        <v>3</v>
      </c>
      <c r="AP21">
        <v>2015</v>
      </c>
      <c r="AQ21" s="24">
        <v>2283</v>
      </c>
      <c r="AR21" s="23" t="str">
        <f>VLOOKUP(timeseries_widget_id_126376_geo_id_656_sv_id_11_population_group_4797_frequency[[#This Row],[Column1.month]],Admin_Months,2)&amp;"-"&amp;timeseries_widget_id_126376_geo_id_656_sv_id_11_population_group_4797_frequency[[#This Row],[Column1.year]]</f>
        <v>Mar-2015</v>
      </c>
      <c r="BB21">
        <v>3</v>
      </c>
      <c r="BC21">
        <v>2015</v>
      </c>
      <c r="BD21" s="24">
        <v>1117</v>
      </c>
      <c r="BE21" s="23" t="str">
        <f>VLOOKUP(timeseries_widget_id_122786_geo_id_729_sv_id_11_population_group_4797_2C4798_fre[[#This Row],[Column1.month]],Admin_Months,2)&amp;"-"&amp;timeseries_widget_id_122786_geo_id_729_sv_id_11_population_group_4797_2C4798_fre[[#This Row],[Column1.year]]</f>
        <v>Mar-2015</v>
      </c>
      <c r="BK21">
        <v>3</v>
      </c>
      <c r="BL21">
        <v>2015</v>
      </c>
      <c r="BM21">
        <v>0</v>
      </c>
    </row>
    <row r="22" spans="1:65" x14ac:dyDescent="0.3">
      <c r="A22" t="s">
        <v>36</v>
      </c>
      <c r="B22" t="s">
        <v>16</v>
      </c>
      <c r="C22" t="s">
        <v>17</v>
      </c>
      <c r="D22" t="s">
        <v>37</v>
      </c>
      <c r="E22" t="s">
        <v>95</v>
      </c>
      <c r="F22" t="s">
        <v>96</v>
      </c>
      <c r="J22" s="23" t="s">
        <v>111</v>
      </c>
      <c r="K22">
        <v>5</v>
      </c>
      <c r="L22">
        <v>2016</v>
      </c>
      <c r="M22" s="24">
        <v>22294</v>
      </c>
      <c r="O22" s="23" t="s">
        <v>111</v>
      </c>
      <c r="P22">
        <v>4</v>
      </c>
      <c r="Q22">
        <v>2016</v>
      </c>
      <c r="R22" s="24">
        <v>446</v>
      </c>
      <c r="T22" s="23" t="s">
        <v>111</v>
      </c>
      <c r="U22">
        <v>4</v>
      </c>
      <c r="V22">
        <v>2016</v>
      </c>
      <c r="W22" s="24">
        <v>13737</v>
      </c>
      <c r="X22" s="34" t="str">
        <f>VLOOKUP(timeseries_widget_id_120709_sv_id_11_population_group_4797_2C4798_frequency_mont[[#This Row],[Value.month]],Admin_Months,2)&amp;"-"&amp;timeseries_widget_id_120709_sv_id_11_population_group_4797_2C4798_frequency_mont[[#This Row],[Value.year]]</f>
        <v>Apr-2016</v>
      </c>
      <c r="Z22">
        <v>4</v>
      </c>
      <c r="AA22">
        <v>2015</v>
      </c>
      <c r="AB22" s="24">
        <v>13556</v>
      </c>
      <c r="AC22" s="34" t="str">
        <f>VLOOKUP(timeseries_widget_id_126513_geo_id_640_sv_id_11_population_group_4797_frequency[[#This Row],[Column1.month]],Admin_Months,2)&amp;"-"&amp;timeseries_widget_id_126513_geo_id_640_sv_id_11_population_group_4797_frequency[[#This Row],[Column1.year]]</f>
        <v>Apr-2015</v>
      </c>
      <c r="AJ22">
        <v>4</v>
      </c>
      <c r="AK22">
        <v>2015</v>
      </c>
      <c r="AL22" s="24">
        <v>13556</v>
      </c>
      <c r="AM22" s="34" t="str">
        <f>VLOOKUP(timeseries_widget_id_126502_geo_id_640_sv_id_11_population_group_4797_2C4798_fre[[#This Row],[Column1.month]],Admin_Months,2)&amp;"-"&amp;timeseries_widget_id_126502_geo_id_640_sv_id_11_population_group_4797_2C4798_fre[[#This Row],[Column1.year]]</f>
        <v>Apr-2015</v>
      </c>
      <c r="AO22">
        <v>4</v>
      </c>
      <c r="AP22">
        <v>2015</v>
      </c>
      <c r="AQ22" s="24">
        <v>16063</v>
      </c>
      <c r="AR22" s="23" t="str">
        <f>VLOOKUP(timeseries_widget_id_126376_geo_id_656_sv_id_11_population_group_4797_frequency[[#This Row],[Column1.month]],Admin_Months,2)&amp;"-"&amp;timeseries_widget_id_126376_geo_id_656_sv_id_11_population_group_4797_frequency[[#This Row],[Column1.year]]</f>
        <v>Apr-2015</v>
      </c>
      <c r="BB22">
        <v>4</v>
      </c>
      <c r="BC22">
        <v>2015</v>
      </c>
      <c r="BD22" s="24">
        <v>1442</v>
      </c>
      <c r="BE22" s="23" t="str">
        <f>VLOOKUP(timeseries_widget_id_122786_geo_id_729_sv_id_11_population_group_4797_2C4798_fre[[#This Row],[Column1.month]],Admin_Months,2)&amp;"-"&amp;timeseries_widget_id_122786_geo_id_729_sv_id_11_population_group_4797_2C4798_fre[[#This Row],[Column1.year]]</f>
        <v>Apr-2015</v>
      </c>
      <c r="BK22">
        <v>4</v>
      </c>
      <c r="BL22">
        <v>2015</v>
      </c>
      <c r="BM22">
        <v>5</v>
      </c>
    </row>
    <row r="23" spans="1:65" x14ac:dyDescent="0.3">
      <c r="A23" t="s">
        <v>40</v>
      </c>
      <c r="B23" t="s">
        <v>177</v>
      </c>
      <c r="C23" t="s">
        <v>23</v>
      </c>
      <c r="D23" s="22">
        <v>20562</v>
      </c>
      <c r="E23" s="20">
        <f>sublocation__geo_id_640_year_latest_sv_id_11_population_group_4797_4798[[#This Row],[Column1.individuals]]/SUM(sublocation__geo_id_640_year_latest_sv_id_11_population_group_4797_4798[Column1.individuals])</f>
        <v>0.3459694109333199</v>
      </c>
      <c r="F23" s="23" t="str">
        <f>TEXT(sublocation__geo_id_640_year_latest_sv_id_11_population_group_4797_4798[[#This Row],[Column1.individuals]],"#,###")&amp;"  ("&amp;(ROUND(sublocation__geo_id_640_year_latest_sv_id_11_population_group_4797_4798[[#This Row],[Column1]],2)*100)&amp;"%)"</f>
        <v>20,562  (35%)</v>
      </c>
      <c r="J23" s="23" t="s">
        <v>111</v>
      </c>
      <c r="K23">
        <v>6</v>
      </c>
      <c r="L23">
        <v>2016</v>
      </c>
      <c r="M23" s="24">
        <v>24646</v>
      </c>
      <c r="O23" s="23" t="s">
        <v>111</v>
      </c>
      <c r="P23">
        <v>5</v>
      </c>
      <c r="Q23">
        <v>2016</v>
      </c>
      <c r="R23" s="24">
        <v>339</v>
      </c>
      <c r="T23" s="23" t="s">
        <v>111</v>
      </c>
      <c r="U23">
        <v>5</v>
      </c>
      <c r="V23">
        <v>2016</v>
      </c>
      <c r="W23" s="24">
        <v>22633</v>
      </c>
      <c r="X23" s="34" t="str">
        <f>VLOOKUP(timeseries_widget_id_120709_sv_id_11_population_group_4797_2C4798_frequency_mont[[#This Row],[Value.month]],Admin_Months,2)&amp;"-"&amp;timeseries_widget_id_120709_sv_id_11_population_group_4797_2C4798_frequency_mont[[#This Row],[Value.year]]</f>
        <v>May-2016</v>
      </c>
      <c r="Z23">
        <v>5</v>
      </c>
      <c r="AA23">
        <v>2015</v>
      </c>
      <c r="AB23" s="24">
        <v>17889</v>
      </c>
      <c r="AC23" s="34" t="str">
        <f>VLOOKUP(timeseries_widget_id_126513_geo_id_640_sv_id_11_population_group_4797_frequency[[#This Row],[Column1.month]],Admin_Months,2)&amp;"-"&amp;timeseries_widget_id_126513_geo_id_640_sv_id_11_population_group_4797_frequency[[#This Row],[Column1.year]]</f>
        <v>May-2015</v>
      </c>
      <c r="AJ23">
        <v>5</v>
      </c>
      <c r="AK23">
        <v>2015</v>
      </c>
      <c r="AL23" s="24">
        <v>17889</v>
      </c>
      <c r="AM23" s="34" t="str">
        <f>VLOOKUP(timeseries_widget_id_126502_geo_id_640_sv_id_11_population_group_4797_2C4798_fre[[#This Row],[Column1.month]],Admin_Months,2)&amp;"-"&amp;timeseries_widget_id_126502_geo_id_640_sv_id_11_population_group_4797_2C4798_fre[[#This Row],[Column1.year]]</f>
        <v>May-2015</v>
      </c>
      <c r="AO23">
        <v>5</v>
      </c>
      <c r="AP23">
        <v>2015</v>
      </c>
      <c r="AQ23" s="24">
        <v>21235</v>
      </c>
      <c r="AR23" s="23" t="str">
        <f>VLOOKUP(timeseries_widget_id_126376_geo_id_656_sv_id_11_population_group_4797_frequency[[#This Row],[Column1.month]],Admin_Months,2)&amp;"-"&amp;timeseries_widget_id_126376_geo_id_656_sv_id_11_population_group_4797_frequency[[#This Row],[Column1.year]]</f>
        <v>May-2015</v>
      </c>
      <c r="BB23">
        <v>5</v>
      </c>
      <c r="BC23">
        <v>2015</v>
      </c>
      <c r="BD23" s="24">
        <v>1435</v>
      </c>
      <c r="BE23" s="23" t="str">
        <f>VLOOKUP(timeseries_widget_id_122786_geo_id_729_sv_id_11_population_group_4797_2C4798_fre[[#This Row],[Column1.month]],Admin_Months,2)&amp;"-"&amp;timeseries_widget_id_122786_geo_id_729_sv_id_11_population_group_4797_2C4798_fre[[#This Row],[Column1.year]]</f>
        <v>May-2015</v>
      </c>
      <c r="BK23">
        <v>5</v>
      </c>
      <c r="BL23">
        <v>2015</v>
      </c>
      <c r="BM23">
        <v>0</v>
      </c>
    </row>
    <row r="24" spans="1:65" x14ac:dyDescent="0.3">
      <c r="A24" t="s">
        <v>38</v>
      </c>
      <c r="B24" t="s">
        <v>177</v>
      </c>
      <c r="C24" t="s">
        <v>23</v>
      </c>
      <c r="D24" s="22">
        <v>12350</v>
      </c>
      <c r="E24" s="20">
        <f>sublocation__geo_id_640_year_latest_sv_id_11_population_group_4797_4798[[#This Row],[Column1.individuals]]/SUM(sublocation__geo_id_640_year_latest_sv_id_11_population_group_4797_4798[Column1.individuals])</f>
        <v>0.20779701512627666</v>
      </c>
      <c r="F24" s="23" t="str">
        <f>TEXT(sublocation__geo_id_640_year_latest_sv_id_11_population_group_4797_4798[[#This Row],[Column1.individuals]],"#,###")&amp;"  ("&amp;(ROUND(sublocation__geo_id_640_year_latest_sv_id_11_population_group_4797_4798[[#This Row],[Column1]],2)*100)&amp;"%)"</f>
        <v>12,350  (21%)</v>
      </c>
      <c r="J24" s="23" t="s">
        <v>111</v>
      </c>
      <c r="K24">
        <v>7</v>
      </c>
      <c r="L24">
        <v>2016</v>
      </c>
      <c r="M24" s="24">
        <v>25958</v>
      </c>
      <c r="O24" s="23" t="s">
        <v>111</v>
      </c>
      <c r="P24">
        <v>6</v>
      </c>
      <c r="Q24">
        <v>2016</v>
      </c>
      <c r="R24" s="24">
        <v>334</v>
      </c>
      <c r="T24" s="23" t="s">
        <v>111</v>
      </c>
      <c r="U24">
        <v>6</v>
      </c>
      <c r="V24">
        <v>2016</v>
      </c>
      <c r="W24" s="24">
        <v>24980</v>
      </c>
      <c r="X24" s="34" t="str">
        <f>VLOOKUP(timeseries_widget_id_120709_sv_id_11_population_group_4797_2C4798_frequency_mont[[#This Row],[Value.month]],Admin_Months,2)&amp;"-"&amp;timeseries_widget_id_120709_sv_id_11_population_group_4797_2C4798_frequency_mont[[#This Row],[Value.year]]</f>
        <v>Jun-2016</v>
      </c>
      <c r="Z24">
        <v>6</v>
      </c>
      <c r="AA24">
        <v>2015</v>
      </c>
      <c r="AB24" s="24">
        <v>31318</v>
      </c>
      <c r="AC24" s="34" t="str">
        <f>VLOOKUP(timeseries_widget_id_126513_geo_id_640_sv_id_11_population_group_4797_frequency[[#This Row],[Column1.month]],Admin_Months,2)&amp;"-"&amp;timeseries_widget_id_126513_geo_id_640_sv_id_11_population_group_4797_frequency[[#This Row],[Column1.year]]</f>
        <v>Jun-2015</v>
      </c>
      <c r="AJ24">
        <v>6</v>
      </c>
      <c r="AK24">
        <v>2015</v>
      </c>
      <c r="AL24" s="24">
        <v>31318</v>
      </c>
      <c r="AM24" s="34" t="str">
        <f>VLOOKUP(timeseries_widget_id_126502_geo_id_640_sv_id_11_population_group_4797_2C4798_fre[[#This Row],[Column1.month]],Admin_Months,2)&amp;"-"&amp;timeseries_widget_id_126502_geo_id_640_sv_id_11_population_group_4797_2C4798_fre[[#This Row],[Column1.year]]</f>
        <v>Jun-2015</v>
      </c>
      <c r="AO24">
        <v>6</v>
      </c>
      <c r="AP24">
        <v>2015</v>
      </c>
      <c r="AQ24" s="24">
        <v>22891</v>
      </c>
      <c r="AR24" s="23" t="str">
        <f>VLOOKUP(timeseries_widget_id_126376_geo_id_656_sv_id_11_population_group_4797_frequency[[#This Row],[Column1.month]],Admin_Months,2)&amp;"-"&amp;timeseries_widget_id_126376_geo_id_656_sv_id_11_population_group_4797_frequency[[#This Row],[Column1.year]]</f>
        <v>Jun-2015</v>
      </c>
      <c r="BB24">
        <v>6</v>
      </c>
      <c r="BC24">
        <v>2015</v>
      </c>
      <c r="BD24" s="24">
        <v>1402</v>
      </c>
      <c r="BE24" s="23" t="str">
        <f>VLOOKUP(timeseries_widget_id_122786_geo_id_729_sv_id_11_population_group_4797_2C4798_fre[[#This Row],[Column1.month]],Admin_Months,2)&amp;"-"&amp;timeseries_widget_id_122786_geo_id_729_sv_id_11_population_group_4797_2C4798_fre[[#This Row],[Column1.year]]</f>
        <v>Jun-2015</v>
      </c>
      <c r="BK24">
        <v>6</v>
      </c>
      <c r="BL24">
        <v>2015</v>
      </c>
      <c r="BM24">
        <v>2</v>
      </c>
    </row>
    <row r="25" spans="1:65" x14ac:dyDescent="0.3">
      <c r="A25" t="s">
        <v>41</v>
      </c>
      <c r="B25" t="s">
        <v>177</v>
      </c>
      <c r="C25" t="s">
        <v>23</v>
      </c>
      <c r="D25" s="22">
        <v>8382</v>
      </c>
      <c r="E25" s="20">
        <f>sublocation__geo_id_640_year_latest_sv_id_11_population_group_4797_4798[[#This Row],[Column1.individuals]]/SUM(sublocation__geo_id_640_year_latest_sv_id_11_population_group_4797_4798[Column1.individuals])</f>
        <v>0.14103275957801223</v>
      </c>
      <c r="F25" s="23" t="str">
        <f>TEXT(sublocation__geo_id_640_year_latest_sv_id_11_population_group_4797_4798[[#This Row],[Column1.individuals]],"#,###")&amp;"  ("&amp;(ROUND(sublocation__geo_id_640_year_latest_sv_id_11_population_group_4797_4798[[#This Row],[Column1]],2)*100)&amp;"%)"</f>
        <v>8,382  (14%)</v>
      </c>
      <c r="J25" s="23" t="s">
        <v>111</v>
      </c>
      <c r="K25">
        <v>8</v>
      </c>
      <c r="L25">
        <v>2016</v>
      </c>
      <c r="M25" s="24">
        <v>25730</v>
      </c>
      <c r="O25" s="23" t="s">
        <v>111</v>
      </c>
      <c r="P25">
        <v>7</v>
      </c>
      <c r="Q25">
        <v>2016</v>
      </c>
      <c r="R25" s="24">
        <v>317</v>
      </c>
      <c r="T25" s="23" t="s">
        <v>111</v>
      </c>
      <c r="U25">
        <v>7</v>
      </c>
      <c r="V25">
        <v>2016</v>
      </c>
      <c r="W25" s="24">
        <v>26275</v>
      </c>
      <c r="X25" s="34" t="str">
        <f>VLOOKUP(timeseries_widget_id_120709_sv_id_11_population_group_4797_2C4798_frequency_mont[[#This Row],[Value.month]],Admin_Months,2)&amp;"-"&amp;timeseries_widget_id_120709_sv_id_11_population_group_4797_2C4798_frequency_mont[[#This Row],[Value.year]]</f>
        <v>Jul-2016</v>
      </c>
      <c r="Z25">
        <v>7</v>
      </c>
      <c r="AA25">
        <v>2015</v>
      </c>
      <c r="AB25" s="24">
        <v>54899</v>
      </c>
      <c r="AC25" s="34" t="str">
        <f>VLOOKUP(timeseries_widget_id_126513_geo_id_640_sv_id_11_population_group_4797_frequency[[#This Row],[Column1.month]],Admin_Months,2)&amp;"-"&amp;timeseries_widget_id_126513_geo_id_640_sv_id_11_population_group_4797_frequency[[#This Row],[Column1.year]]</f>
        <v>Jul-2015</v>
      </c>
      <c r="AJ25">
        <v>7</v>
      </c>
      <c r="AK25">
        <v>2015</v>
      </c>
      <c r="AL25" s="24">
        <v>54899</v>
      </c>
      <c r="AM25" s="34" t="str">
        <f>VLOOKUP(timeseries_widget_id_126502_geo_id_640_sv_id_11_population_group_4797_2C4798_fre[[#This Row],[Column1.month]],Admin_Months,2)&amp;"-"&amp;timeseries_widget_id_126502_geo_id_640_sv_id_11_population_group_4797_2C4798_fre[[#This Row],[Column1.year]]</f>
        <v>Jul-2015</v>
      </c>
      <c r="AO25">
        <v>7</v>
      </c>
      <c r="AP25">
        <v>2015</v>
      </c>
      <c r="AQ25" s="24">
        <v>23186</v>
      </c>
      <c r="AR25" s="23" t="str">
        <f>VLOOKUP(timeseries_widget_id_126376_geo_id_656_sv_id_11_population_group_4797_frequency[[#This Row],[Column1.month]],Admin_Months,2)&amp;"-"&amp;timeseries_widget_id_126376_geo_id_656_sv_id_11_population_group_4797_frequency[[#This Row],[Column1.year]]</f>
        <v>Jul-2015</v>
      </c>
      <c r="BB25">
        <v>7</v>
      </c>
      <c r="BC25">
        <v>2015</v>
      </c>
      <c r="BD25" s="24">
        <v>1293</v>
      </c>
      <c r="BE25" s="23" t="str">
        <f>VLOOKUP(timeseries_widget_id_122786_geo_id_729_sv_id_11_population_group_4797_2C4798_fre[[#This Row],[Column1.month]],Admin_Months,2)&amp;"-"&amp;timeseries_widget_id_122786_geo_id_729_sv_id_11_population_group_4797_2C4798_fre[[#This Row],[Column1.year]]</f>
        <v>Jul-2015</v>
      </c>
      <c r="BK25">
        <v>7</v>
      </c>
      <c r="BL25">
        <v>2015</v>
      </c>
      <c r="BM25">
        <v>2</v>
      </c>
    </row>
    <row r="26" spans="1:65" x14ac:dyDescent="0.3">
      <c r="A26" t="s">
        <v>43</v>
      </c>
      <c r="B26" t="s">
        <v>177</v>
      </c>
      <c r="C26" t="s">
        <v>23</v>
      </c>
      <c r="D26" s="22">
        <v>6042</v>
      </c>
      <c r="E26" s="20">
        <f>sublocation__geo_id_640_year_latest_sv_id_11_population_group_4797_4798[[#This Row],[Column1.individuals]]/SUM(sublocation__geo_id_640_year_latest_sv_id_11_population_group_4797_4798[Column1.individuals])</f>
        <v>0.10166069355408612</v>
      </c>
      <c r="F26" s="23" t="str">
        <f>TEXT(sublocation__geo_id_640_year_latest_sv_id_11_population_group_4797_4798[[#This Row],[Column1.individuals]],"#,###")&amp;"  ("&amp;(ROUND(sublocation__geo_id_640_year_latest_sv_id_11_population_group_4797_4798[[#This Row],[Column1]],2)*100)&amp;"%)"</f>
        <v>6,042  (10%)</v>
      </c>
      <c r="J26" s="23" t="s">
        <v>111</v>
      </c>
      <c r="K26">
        <v>9</v>
      </c>
      <c r="L26">
        <v>2016</v>
      </c>
      <c r="M26" s="24">
        <v>21427</v>
      </c>
      <c r="O26" s="23" t="s">
        <v>111</v>
      </c>
      <c r="P26">
        <v>8</v>
      </c>
      <c r="Q26">
        <v>2016</v>
      </c>
      <c r="R26" s="24">
        <v>599</v>
      </c>
      <c r="T26" s="23" t="s">
        <v>111</v>
      </c>
      <c r="U26">
        <v>8</v>
      </c>
      <c r="V26">
        <v>2016</v>
      </c>
      <c r="W26" s="24">
        <v>26329</v>
      </c>
      <c r="X26" s="34" t="str">
        <f>VLOOKUP(timeseries_widget_id_120709_sv_id_11_population_group_4797_2C4798_frequency_mont[[#This Row],[Value.month]],Admin_Months,2)&amp;"-"&amp;timeseries_widget_id_120709_sv_id_11_population_group_4797_2C4798_frequency_mont[[#This Row],[Value.year]]</f>
        <v>Aug-2016</v>
      </c>
      <c r="Z26">
        <v>8</v>
      </c>
      <c r="AA26">
        <v>2015</v>
      </c>
      <c r="AB26" s="24">
        <v>107843</v>
      </c>
      <c r="AC26" s="34" t="str">
        <f>VLOOKUP(timeseries_widget_id_126513_geo_id_640_sv_id_11_population_group_4797_frequency[[#This Row],[Column1.month]],Admin_Months,2)&amp;"-"&amp;timeseries_widget_id_126513_geo_id_640_sv_id_11_population_group_4797_frequency[[#This Row],[Column1.year]]</f>
        <v>Aug-2015</v>
      </c>
      <c r="AJ26">
        <v>8</v>
      </c>
      <c r="AK26">
        <v>2015</v>
      </c>
      <c r="AL26" s="24">
        <v>107843</v>
      </c>
      <c r="AM26" s="34" t="str">
        <f>VLOOKUP(timeseries_widget_id_126502_geo_id_640_sv_id_11_population_group_4797_2C4798_fre[[#This Row],[Column1.month]],Admin_Months,2)&amp;"-"&amp;timeseries_widget_id_126502_geo_id_640_sv_id_11_population_group_4797_2C4798_fre[[#This Row],[Column1.year]]</f>
        <v>Aug-2015</v>
      </c>
      <c r="AO26">
        <v>8</v>
      </c>
      <c r="AP26">
        <v>2015</v>
      </c>
      <c r="AQ26" s="24">
        <v>22609</v>
      </c>
      <c r="AR26" s="23" t="str">
        <f>VLOOKUP(timeseries_widget_id_126376_geo_id_656_sv_id_11_population_group_4797_frequency[[#This Row],[Column1.month]],Admin_Months,2)&amp;"-"&amp;timeseries_widget_id_126376_geo_id_656_sv_id_11_population_group_4797_frequency[[#This Row],[Column1.year]]</f>
        <v>Aug-2015</v>
      </c>
      <c r="BB26">
        <v>8</v>
      </c>
      <c r="BC26">
        <v>2015</v>
      </c>
      <c r="BD26" s="24">
        <v>1332</v>
      </c>
      <c r="BE26" s="23" t="str">
        <f>VLOOKUP(timeseries_widget_id_122786_geo_id_729_sv_id_11_population_group_4797_2C4798_fre[[#This Row],[Column1.month]],Admin_Months,2)&amp;"-"&amp;timeseries_widget_id_122786_geo_id_729_sv_id_11_population_group_4797_2C4798_fre[[#This Row],[Column1.year]]</f>
        <v>Aug-2015</v>
      </c>
      <c r="BK26">
        <v>8</v>
      </c>
      <c r="BL26">
        <v>2015</v>
      </c>
      <c r="BM26">
        <v>2</v>
      </c>
    </row>
    <row r="27" spans="1:65" x14ac:dyDescent="0.3">
      <c r="A27" t="s">
        <v>42</v>
      </c>
      <c r="B27" t="s">
        <v>177</v>
      </c>
      <c r="C27" t="s">
        <v>23</v>
      </c>
      <c r="D27" s="22">
        <v>5326</v>
      </c>
      <c r="E27" s="20">
        <f>sublocation__geo_id_640_year_latest_sv_id_11_population_group_4797_4798[[#This Row],[Column1.individuals]]/SUM(sublocation__geo_id_640_year_latest_sv_id_11_population_group_4797_4798[Column1.individuals])</f>
        <v>8.961351437753437E-2</v>
      </c>
      <c r="F27" s="23" t="str">
        <f>TEXT(sublocation__geo_id_640_year_latest_sv_id_11_population_group_4797_4798[[#This Row],[Column1.individuals]],"#,###")&amp;"  ("&amp;(ROUND(sublocation__geo_id_640_year_latest_sv_id_11_population_group_4797_4798[[#This Row],[Column1]],2)*100)&amp;"%)"</f>
        <v>5,326  (9%)</v>
      </c>
      <c r="J27" s="23" t="s">
        <v>111</v>
      </c>
      <c r="K27">
        <v>10</v>
      </c>
      <c r="L27">
        <v>2016</v>
      </c>
      <c r="M27" s="24">
        <v>31583</v>
      </c>
      <c r="O27" s="23" t="s">
        <v>111</v>
      </c>
      <c r="P27">
        <v>9</v>
      </c>
      <c r="Q27">
        <v>2016</v>
      </c>
      <c r="R27" s="24">
        <v>656</v>
      </c>
      <c r="T27" s="23" t="s">
        <v>111</v>
      </c>
      <c r="U27">
        <v>9</v>
      </c>
      <c r="V27">
        <v>2016</v>
      </c>
      <c r="W27" s="24">
        <v>22083</v>
      </c>
      <c r="X27" s="34" t="str">
        <f>VLOOKUP(timeseries_widget_id_120709_sv_id_11_population_group_4797_2C4798_frequency_mont[[#This Row],[Value.month]],Admin_Months,2)&amp;"-"&amp;timeseries_widget_id_120709_sv_id_11_population_group_4797_2C4798_frequency_mont[[#This Row],[Value.year]]</f>
        <v>Sep-2016</v>
      </c>
      <c r="Z27">
        <v>9</v>
      </c>
      <c r="AA27">
        <v>2015</v>
      </c>
      <c r="AB27" s="24">
        <v>147123</v>
      </c>
      <c r="AC27" s="34" t="str">
        <f>VLOOKUP(timeseries_widget_id_126513_geo_id_640_sv_id_11_population_group_4797_frequency[[#This Row],[Column1.month]],Admin_Months,2)&amp;"-"&amp;timeseries_widget_id_126513_geo_id_640_sv_id_11_population_group_4797_frequency[[#This Row],[Column1.year]]</f>
        <v>Sep-2015</v>
      </c>
      <c r="AJ27">
        <v>9</v>
      </c>
      <c r="AK27">
        <v>2015</v>
      </c>
      <c r="AL27" s="24">
        <v>147123</v>
      </c>
      <c r="AM27" s="34" t="str">
        <f>VLOOKUP(timeseries_widget_id_126502_geo_id_640_sv_id_11_population_group_4797_2C4798_fre[[#This Row],[Column1.month]],Admin_Months,2)&amp;"-"&amp;timeseries_widget_id_126502_geo_id_640_sv_id_11_population_group_4797_2C4798_fre[[#This Row],[Column1.year]]</f>
        <v>Sep-2015</v>
      </c>
      <c r="AO27">
        <v>9</v>
      </c>
      <c r="AP27">
        <v>2015</v>
      </c>
      <c r="AQ27" s="24">
        <v>15922</v>
      </c>
      <c r="AR27" s="23" t="str">
        <f>VLOOKUP(timeseries_widget_id_126376_geo_id_656_sv_id_11_population_group_4797_frequency[[#This Row],[Column1.month]],Admin_Months,2)&amp;"-"&amp;timeseries_widget_id_126376_geo_id_656_sv_id_11_population_group_4797_frequency[[#This Row],[Column1.year]]</f>
        <v>Sep-2015</v>
      </c>
      <c r="BB27">
        <v>9</v>
      </c>
      <c r="BC27">
        <v>2015</v>
      </c>
      <c r="BD27" s="24">
        <v>1722</v>
      </c>
      <c r="BE27" s="23" t="str">
        <f>VLOOKUP(timeseries_widget_id_122786_geo_id_729_sv_id_11_population_group_4797_2C4798_fre[[#This Row],[Column1.month]],Admin_Months,2)&amp;"-"&amp;timeseries_widget_id_122786_geo_id_729_sv_id_11_population_group_4797_2C4798_fre[[#This Row],[Column1.year]]</f>
        <v>Sep-2015</v>
      </c>
      <c r="BK27">
        <v>9</v>
      </c>
      <c r="BL27">
        <v>2015</v>
      </c>
      <c r="BM27">
        <v>7</v>
      </c>
    </row>
    <row r="28" spans="1:65" x14ac:dyDescent="0.3">
      <c r="A28" t="s">
        <v>44</v>
      </c>
      <c r="B28" t="s">
        <v>177</v>
      </c>
      <c r="C28" t="s">
        <v>23</v>
      </c>
      <c r="D28" s="22">
        <v>3439</v>
      </c>
      <c r="E28" s="20">
        <f>sublocation__geo_id_640_year_latest_sv_id_11_population_group_4797_4798[[#This Row],[Column1.individuals]]/SUM(sublocation__geo_id_640_year_latest_sv_id_11_population_group_4797_4798[Column1.individuals])</f>
        <v>5.7863476519778571E-2</v>
      </c>
      <c r="F28" s="23" t="str">
        <f>TEXT(sublocation__geo_id_640_year_latest_sv_id_11_population_group_4797_4798[[#This Row],[Column1.individuals]],"#,###")&amp;"  ("&amp;(ROUND(sublocation__geo_id_640_year_latest_sv_id_11_population_group_4797_4798[[#This Row],[Column1]],2)*100)&amp;"%)"</f>
        <v>3,439  (6%)</v>
      </c>
      <c r="J28" s="23" t="s">
        <v>111</v>
      </c>
      <c r="K28">
        <v>11</v>
      </c>
      <c r="L28">
        <v>2016</v>
      </c>
      <c r="M28" s="24">
        <v>16595</v>
      </c>
      <c r="O28" s="23" t="s">
        <v>111</v>
      </c>
      <c r="P28">
        <v>10</v>
      </c>
      <c r="Q28">
        <v>2016</v>
      </c>
      <c r="R28" s="24">
        <v>851</v>
      </c>
      <c r="T28" s="23" t="s">
        <v>111</v>
      </c>
      <c r="U28">
        <v>10</v>
      </c>
      <c r="V28">
        <v>2016</v>
      </c>
      <c r="W28" s="24">
        <v>32434</v>
      </c>
      <c r="X28" s="34" t="str">
        <f>VLOOKUP(timeseries_widget_id_120709_sv_id_11_population_group_4797_2C4798_frequency_mont[[#This Row],[Value.month]],Admin_Months,2)&amp;"-"&amp;timeseries_widget_id_120709_sv_id_11_population_group_4797_2C4798_frequency_mont[[#This Row],[Value.year]]</f>
        <v>Oct-2016</v>
      </c>
      <c r="Z28">
        <v>10</v>
      </c>
      <c r="AA28">
        <v>2015</v>
      </c>
      <c r="AB28" s="24">
        <v>211663</v>
      </c>
      <c r="AC28" s="34" t="str">
        <f>VLOOKUP(timeseries_widget_id_126513_geo_id_640_sv_id_11_population_group_4797_frequency[[#This Row],[Column1.month]],Admin_Months,2)&amp;"-"&amp;timeseries_widget_id_126513_geo_id_640_sv_id_11_population_group_4797_frequency[[#This Row],[Column1.year]]</f>
        <v>Oct-2015</v>
      </c>
      <c r="AJ28">
        <v>10</v>
      </c>
      <c r="AK28">
        <v>2015</v>
      </c>
      <c r="AL28" s="24">
        <v>211663</v>
      </c>
      <c r="AM28" s="34" t="str">
        <f>VLOOKUP(timeseries_widget_id_126502_geo_id_640_sv_id_11_population_group_4797_2C4798_fre[[#This Row],[Column1.month]],Admin_Months,2)&amp;"-"&amp;timeseries_widget_id_126502_geo_id_640_sv_id_11_population_group_4797_2C4798_fre[[#This Row],[Column1.year]]</f>
        <v>Oct-2015</v>
      </c>
      <c r="AO28">
        <v>10</v>
      </c>
      <c r="AP28">
        <v>2015</v>
      </c>
      <c r="AQ28" s="24">
        <v>8916</v>
      </c>
      <c r="AR28" s="23" t="str">
        <f>VLOOKUP(timeseries_widget_id_126376_geo_id_656_sv_id_11_population_group_4797_frequency[[#This Row],[Column1.month]],Admin_Months,2)&amp;"-"&amp;timeseries_widget_id_126376_geo_id_656_sv_id_11_population_group_4797_frequency[[#This Row],[Column1.year]]</f>
        <v>Oct-2015</v>
      </c>
      <c r="BB28">
        <v>10</v>
      </c>
      <c r="BC28">
        <v>2015</v>
      </c>
      <c r="BD28" s="24">
        <v>2227</v>
      </c>
      <c r="BE28" s="23" t="str">
        <f>VLOOKUP(timeseries_widget_id_122786_geo_id_729_sv_id_11_population_group_4797_2C4798_fre[[#This Row],[Column1.month]],Admin_Months,2)&amp;"-"&amp;timeseries_widget_id_122786_geo_id_729_sv_id_11_population_group_4797_2C4798_fre[[#This Row],[Column1.year]]</f>
        <v>Oct-2015</v>
      </c>
      <c r="BK28">
        <v>10</v>
      </c>
      <c r="BL28">
        <v>2015</v>
      </c>
      <c r="BM28">
        <v>0</v>
      </c>
    </row>
    <row r="29" spans="1:65" x14ac:dyDescent="0.3">
      <c r="A29" t="s">
        <v>45</v>
      </c>
      <c r="B29" t="s">
        <v>177</v>
      </c>
      <c r="C29" t="s">
        <v>23</v>
      </c>
      <c r="D29" s="22">
        <v>2371</v>
      </c>
      <c r="E29" s="20">
        <f>sublocation__geo_id_640_year_latest_sv_id_11_population_group_4797_4798[[#This Row],[Column1.individuals]]/SUM(sublocation__geo_id_640_year_latest_sv_id_11_population_group_4797_4798[Column1.individuals])</f>
        <v>3.9893661770396917E-2</v>
      </c>
      <c r="F29" s="23" t="str">
        <f>TEXT(sublocation__geo_id_640_year_latest_sv_id_11_population_group_4797_4798[[#This Row],[Column1.individuals]],"#,###")&amp;"  ("&amp;(ROUND(sublocation__geo_id_640_year_latest_sv_id_11_population_group_4797_4798[[#This Row],[Column1]],2)*100)&amp;"%)"</f>
        <v>2,371  (4%)</v>
      </c>
      <c r="J29" s="23" t="s">
        <v>111</v>
      </c>
      <c r="K29">
        <v>12</v>
      </c>
      <c r="L29">
        <v>2016</v>
      </c>
      <c r="M29" s="24">
        <v>10895</v>
      </c>
      <c r="O29" s="23" t="s">
        <v>111</v>
      </c>
      <c r="P29">
        <v>11</v>
      </c>
      <c r="Q29">
        <v>2016</v>
      </c>
      <c r="R29" s="24">
        <v>531</v>
      </c>
      <c r="T29" s="23" t="s">
        <v>111</v>
      </c>
      <c r="U29">
        <v>11</v>
      </c>
      <c r="V29">
        <v>2016</v>
      </c>
      <c r="W29" s="24">
        <v>17126</v>
      </c>
      <c r="X29" s="34" t="str">
        <f>VLOOKUP(timeseries_widget_id_120709_sv_id_11_population_group_4797_2C4798_frequency_mont[[#This Row],[Value.month]],Admin_Months,2)&amp;"-"&amp;timeseries_widget_id_120709_sv_id_11_population_group_4797_2C4798_frequency_mont[[#This Row],[Value.year]]</f>
        <v>Nov-2016</v>
      </c>
      <c r="Z29">
        <v>11</v>
      </c>
      <c r="AA29">
        <v>2015</v>
      </c>
      <c r="AB29" s="24">
        <v>151249</v>
      </c>
      <c r="AC29" s="34" t="str">
        <f>VLOOKUP(timeseries_widget_id_126513_geo_id_640_sv_id_11_population_group_4797_frequency[[#This Row],[Column1.month]],Admin_Months,2)&amp;"-"&amp;timeseries_widget_id_126513_geo_id_640_sv_id_11_population_group_4797_frequency[[#This Row],[Column1.year]]</f>
        <v>Nov-2015</v>
      </c>
      <c r="AJ29">
        <v>11</v>
      </c>
      <c r="AK29">
        <v>2015</v>
      </c>
      <c r="AL29" s="24">
        <v>151249</v>
      </c>
      <c r="AM29" s="34" t="str">
        <f>VLOOKUP(timeseries_widget_id_126502_geo_id_640_sv_id_11_population_group_4797_2C4798_fre[[#This Row],[Column1.month]],Admin_Months,2)&amp;"-"&amp;timeseries_widget_id_126502_geo_id_640_sv_id_11_population_group_4797_2C4798_fre[[#This Row],[Column1.year]]</f>
        <v>Nov-2015</v>
      </c>
      <c r="AO29">
        <v>11</v>
      </c>
      <c r="AP29">
        <v>2015</v>
      </c>
      <c r="AQ29" s="24">
        <v>3218</v>
      </c>
      <c r="AR29" s="23" t="str">
        <f>VLOOKUP(timeseries_widget_id_126376_geo_id_656_sv_id_11_population_group_4797_frequency[[#This Row],[Column1.month]],Admin_Months,2)&amp;"-"&amp;timeseries_widget_id_126376_geo_id_656_sv_id_11_population_group_4797_frequency[[#This Row],[Column1.year]]</f>
        <v>Nov-2015</v>
      </c>
      <c r="BB29">
        <v>11</v>
      </c>
      <c r="BC29">
        <v>2015</v>
      </c>
      <c r="BD29" s="24">
        <v>1564</v>
      </c>
      <c r="BE29" s="23" t="str">
        <f>VLOOKUP(timeseries_widget_id_122786_geo_id_729_sv_id_11_population_group_4797_2C4798_fre[[#This Row],[Column1.month]],Admin_Months,2)&amp;"-"&amp;timeseries_widget_id_122786_geo_id_729_sv_id_11_population_group_4797_2C4798_fre[[#This Row],[Column1.year]]</f>
        <v>Nov-2015</v>
      </c>
      <c r="BK29">
        <v>11</v>
      </c>
      <c r="BL29">
        <v>2015</v>
      </c>
      <c r="BM29">
        <v>0</v>
      </c>
    </row>
    <row r="30" spans="1:65" x14ac:dyDescent="0.3">
      <c r="A30" t="s">
        <v>48</v>
      </c>
      <c r="B30" t="s">
        <v>177</v>
      </c>
      <c r="C30" t="s">
        <v>23</v>
      </c>
      <c r="D30" s="22">
        <v>446</v>
      </c>
      <c r="E30" s="20">
        <f>sublocation__geo_id_640_year_latest_sv_id_11_population_group_4797_4798[[#This Row],[Column1.individuals]]/SUM(sublocation__geo_id_640_year_latest_sv_id_11_population_group_4797_4798[Column1.individuals])</f>
        <v>7.5042484814833513E-3</v>
      </c>
      <c r="F30" s="23" t="str">
        <f>TEXT(sublocation__geo_id_640_year_latest_sv_id_11_population_group_4797_4798[[#This Row],[Column1.individuals]],"#,###")&amp;"  ("&amp;(ROUND(sublocation__geo_id_640_year_latest_sv_id_11_population_group_4797_4798[[#This Row],[Column1]],2)*100)&amp;"%)"</f>
        <v>446  (1%)</v>
      </c>
      <c r="J30" s="23" t="s">
        <v>111</v>
      </c>
      <c r="K30">
        <v>1</v>
      </c>
      <c r="L30">
        <v>2017</v>
      </c>
      <c r="M30" s="24">
        <v>6909</v>
      </c>
      <c r="O30" s="23" t="s">
        <v>111</v>
      </c>
      <c r="P30">
        <v>12</v>
      </c>
      <c r="Q30">
        <v>2016</v>
      </c>
      <c r="R30" s="24">
        <v>848</v>
      </c>
      <c r="T30" s="23" t="s">
        <v>111</v>
      </c>
      <c r="U30">
        <v>12</v>
      </c>
      <c r="V30">
        <v>2016</v>
      </c>
      <c r="W30" s="24">
        <v>11743</v>
      </c>
      <c r="X30" s="34" t="str">
        <f>VLOOKUP(timeseries_widget_id_120709_sv_id_11_population_group_4797_2C4798_frequency_mont[[#This Row],[Value.month]],Admin_Months,2)&amp;"-"&amp;timeseries_widget_id_120709_sv_id_11_population_group_4797_2C4798_frequency_mont[[#This Row],[Value.year]]</f>
        <v>Dec-2016</v>
      </c>
      <c r="Z30">
        <v>12</v>
      </c>
      <c r="AA30">
        <v>2015</v>
      </c>
      <c r="AB30" s="24">
        <v>108742</v>
      </c>
      <c r="AC30" s="34" t="str">
        <f>VLOOKUP(timeseries_widget_id_126513_geo_id_640_sv_id_11_population_group_4797_frequency[[#This Row],[Column1.month]],Admin_Months,2)&amp;"-"&amp;timeseries_widget_id_126513_geo_id_640_sv_id_11_population_group_4797_frequency[[#This Row],[Column1.year]]</f>
        <v>Dec-2015</v>
      </c>
      <c r="AJ30">
        <v>12</v>
      </c>
      <c r="AK30">
        <v>2015</v>
      </c>
      <c r="AL30" s="24">
        <v>108742</v>
      </c>
      <c r="AM30" s="34" t="str">
        <f>VLOOKUP(timeseries_widget_id_126502_geo_id_640_sv_id_11_population_group_4797_2C4798_fre[[#This Row],[Column1.month]],Admin_Months,2)&amp;"-"&amp;timeseries_widget_id_126502_geo_id_640_sv_id_11_population_group_4797_2C4798_fre[[#This Row],[Column1.year]]</f>
        <v>Dec-2015</v>
      </c>
      <c r="AO30">
        <v>12</v>
      </c>
      <c r="AP30">
        <v>2015</v>
      </c>
      <c r="AQ30" s="24">
        <v>9637</v>
      </c>
      <c r="AR30" s="23" t="str">
        <f>VLOOKUP(timeseries_widget_id_126376_geo_id_656_sv_id_11_population_group_4797_frequency[[#This Row],[Column1.month]],Admin_Months,2)&amp;"-"&amp;timeseries_widget_id_126376_geo_id_656_sv_id_11_population_group_4797_frequency[[#This Row],[Column1.year]]</f>
        <v>Dec-2015</v>
      </c>
      <c r="BB30">
        <v>12</v>
      </c>
      <c r="BC30">
        <v>2015</v>
      </c>
      <c r="BD30" s="24">
        <v>1125</v>
      </c>
      <c r="BE30" s="23" t="str">
        <f>VLOOKUP(timeseries_widget_id_122786_geo_id_729_sv_id_11_population_group_4797_2C4798_fre[[#This Row],[Column1.month]],Admin_Months,2)&amp;"-"&amp;timeseries_widget_id_122786_geo_id_729_sv_id_11_population_group_4797_2C4798_fre[[#This Row],[Column1.year]]</f>
        <v>Dec-2015</v>
      </c>
      <c r="BK30">
        <v>12</v>
      </c>
      <c r="BL30">
        <v>2015</v>
      </c>
      <c r="BM30">
        <v>0</v>
      </c>
    </row>
    <row r="31" spans="1:65" x14ac:dyDescent="0.3">
      <c r="A31" t="s">
        <v>46</v>
      </c>
      <c r="B31" t="s">
        <v>177</v>
      </c>
      <c r="C31" t="s">
        <v>23</v>
      </c>
      <c r="D31" s="22">
        <v>315</v>
      </c>
      <c r="E31" s="20">
        <f>sublocation__geo_id_640_year_latest_sv_id_11_population_group_4797_4798[[#This Row],[Column1.individuals]]/SUM(sublocation__geo_id_640_year_latest_sv_id_11_population_group_4797_4798[Column1.individuals])</f>
        <v>5.3000858109131287E-3</v>
      </c>
      <c r="F31" s="23" t="str">
        <f>TEXT(sublocation__geo_id_640_year_latest_sv_id_11_population_group_4797_4798[[#This Row],[Column1.individuals]],"#,###")&amp;"  ("&amp;(ROUND(sublocation__geo_id_640_year_latest_sv_id_11_population_group_4797_4798[[#This Row],[Column1]],2)*100)&amp;"%)"</f>
        <v>315  (1%)</v>
      </c>
      <c r="J31" s="23" t="s">
        <v>111</v>
      </c>
      <c r="K31">
        <v>2</v>
      </c>
      <c r="L31">
        <v>2017</v>
      </c>
      <c r="M31" s="24">
        <v>10701</v>
      </c>
      <c r="O31" s="23" t="s">
        <v>111</v>
      </c>
      <c r="P31">
        <v>1</v>
      </c>
      <c r="Q31">
        <v>2017</v>
      </c>
      <c r="R31" s="24">
        <v>331</v>
      </c>
      <c r="T31" s="23" t="s">
        <v>111</v>
      </c>
      <c r="U31">
        <v>1</v>
      </c>
      <c r="V31">
        <v>2017</v>
      </c>
      <c r="W31" s="24">
        <v>7240</v>
      </c>
      <c r="X31" s="34" t="str">
        <f>VLOOKUP(timeseries_widget_id_120709_sv_id_11_population_group_4797_2C4798_frequency_mont[[#This Row],[Value.month]],Admin_Months,2)&amp;"-"&amp;timeseries_widget_id_120709_sv_id_11_population_group_4797_2C4798_frequency_mont[[#This Row],[Value.year]]</f>
        <v>Jan-2017</v>
      </c>
      <c r="Z31">
        <v>1</v>
      </c>
      <c r="AA31">
        <v>2016</v>
      </c>
      <c r="AB31" s="24">
        <v>67415</v>
      </c>
      <c r="AC31" s="34" t="str">
        <f>VLOOKUP(timeseries_widget_id_126513_geo_id_640_sv_id_11_population_group_4797_frequency[[#This Row],[Column1.month]],Admin_Months,2)&amp;"-"&amp;timeseries_widget_id_126513_geo_id_640_sv_id_11_population_group_4797_frequency[[#This Row],[Column1.year]]</f>
        <v>Jan-2016</v>
      </c>
      <c r="AJ31">
        <v>1</v>
      </c>
      <c r="AK31">
        <v>2016</v>
      </c>
      <c r="AL31" s="24">
        <v>67415</v>
      </c>
      <c r="AM31" s="34" t="str">
        <f>VLOOKUP(timeseries_widget_id_126502_geo_id_640_sv_id_11_population_group_4797_2C4798_fre[[#This Row],[Column1.month]],Admin_Months,2)&amp;"-"&amp;timeseries_widget_id_126502_geo_id_640_sv_id_11_population_group_4797_2C4798_fre[[#This Row],[Column1.year]]</f>
        <v>Jan-2016</v>
      </c>
      <c r="AO31">
        <v>1</v>
      </c>
      <c r="AP31">
        <v>2016</v>
      </c>
      <c r="AQ31" s="24">
        <v>5273</v>
      </c>
      <c r="AR31" s="23" t="str">
        <f>VLOOKUP(timeseries_widget_id_126376_geo_id_656_sv_id_11_population_group_4797_frequency[[#This Row],[Column1.month]],Admin_Months,2)&amp;"-"&amp;timeseries_widget_id_126376_geo_id_656_sv_id_11_population_group_4797_frequency[[#This Row],[Column1.year]]</f>
        <v>Jan-2016</v>
      </c>
      <c r="BB31">
        <v>1</v>
      </c>
      <c r="BC31">
        <v>2016</v>
      </c>
      <c r="BD31" s="24">
        <v>1010</v>
      </c>
      <c r="BE31" s="23" t="str">
        <f>VLOOKUP(timeseries_widget_id_122786_geo_id_729_sv_id_11_population_group_4797_2C4798_fre[[#This Row],[Column1.month]],Admin_Months,2)&amp;"-"&amp;timeseries_widget_id_122786_geo_id_729_sv_id_11_population_group_4797_2C4798_fre[[#This Row],[Column1.year]]</f>
        <v>Jan-2016</v>
      </c>
      <c r="BK31">
        <v>1</v>
      </c>
      <c r="BL31">
        <v>2016</v>
      </c>
      <c r="BM31">
        <v>0</v>
      </c>
    </row>
    <row r="32" spans="1:65" x14ac:dyDescent="0.3">
      <c r="A32" t="s">
        <v>47</v>
      </c>
      <c r="B32" t="s">
        <v>177</v>
      </c>
      <c r="C32" t="s">
        <v>23</v>
      </c>
      <c r="D32" s="22">
        <v>187</v>
      </c>
      <c r="E32" s="20">
        <f>sublocation__geo_id_640_year_latest_sv_id_11_population_group_4797_4798[[#This Row],[Column1.individuals]]/SUM(sublocation__geo_id_640_year_latest_sv_id_11_population_group_4797_4798[Column1.individuals])</f>
        <v>3.1464001480658891E-3</v>
      </c>
      <c r="F32" s="23" t="str">
        <f>TEXT(sublocation__geo_id_640_year_latest_sv_id_11_population_group_4797_4798[[#This Row],[Column1.individuals]],"#,###")&amp;"  ("&amp;(ROUND(sublocation__geo_id_640_year_latest_sv_id_11_population_group_4797_4798[[#This Row],[Column1]],2)*100)&amp;"%)"</f>
        <v>187  (0%)</v>
      </c>
      <c r="J32" s="23" t="s">
        <v>111</v>
      </c>
      <c r="K32">
        <v>3</v>
      </c>
      <c r="L32">
        <v>2017</v>
      </c>
      <c r="M32" s="24">
        <v>13378</v>
      </c>
      <c r="O32" s="23" t="s">
        <v>111</v>
      </c>
      <c r="P32">
        <v>2</v>
      </c>
      <c r="Q32">
        <v>2017</v>
      </c>
      <c r="R32" s="24">
        <v>1201</v>
      </c>
      <c r="T32" s="23" t="s">
        <v>111</v>
      </c>
      <c r="U32">
        <v>2</v>
      </c>
      <c r="V32">
        <v>2017</v>
      </c>
      <c r="W32" s="24">
        <v>11902</v>
      </c>
      <c r="X32" s="34" t="str">
        <f>VLOOKUP(timeseries_widget_id_120709_sv_id_11_population_group_4797_2C4798_frequency_mont[[#This Row],[Value.month]],Admin_Months,2)&amp;"-"&amp;timeseries_widget_id_120709_sv_id_11_population_group_4797_2C4798_frequency_mont[[#This Row],[Value.year]]</f>
        <v>Feb-2017</v>
      </c>
      <c r="Z32">
        <v>2</v>
      </c>
      <c r="AA32">
        <v>2016</v>
      </c>
      <c r="AB32" s="24">
        <v>57066</v>
      </c>
      <c r="AC32" s="34" t="str">
        <f>VLOOKUP(timeseries_widget_id_126513_geo_id_640_sv_id_11_population_group_4797_frequency[[#This Row],[Column1.month]],Admin_Months,2)&amp;"-"&amp;timeseries_widget_id_126513_geo_id_640_sv_id_11_population_group_4797_frequency[[#This Row],[Column1.year]]</f>
        <v>Feb-2016</v>
      </c>
      <c r="AJ32">
        <v>2</v>
      </c>
      <c r="AK32">
        <v>2016</v>
      </c>
      <c r="AL32" s="24">
        <v>57066</v>
      </c>
      <c r="AM32" s="34" t="str">
        <f>VLOOKUP(timeseries_widget_id_126502_geo_id_640_sv_id_11_population_group_4797_2C4798_fre[[#This Row],[Column1.month]],Admin_Months,2)&amp;"-"&amp;timeseries_widget_id_126502_geo_id_640_sv_id_11_population_group_4797_2C4798_fre[[#This Row],[Column1.year]]</f>
        <v>Feb-2016</v>
      </c>
      <c r="AO32">
        <v>2</v>
      </c>
      <c r="AP32">
        <v>2016</v>
      </c>
      <c r="AQ32" s="24">
        <v>3828</v>
      </c>
      <c r="AR32" s="23" t="str">
        <f>VLOOKUP(timeseries_widget_id_126376_geo_id_656_sv_id_11_population_group_4797_frequency[[#This Row],[Column1.month]],Admin_Months,2)&amp;"-"&amp;timeseries_widget_id_126376_geo_id_656_sv_id_11_population_group_4797_frequency[[#This Row],[Column1.year]]</f>
        <v>Feb-2016</v>
      </c>
      <c r="BB32">
        <v>2</v>
      </c>
      <c r="BC32">
        <v>2016</v>
      </c>
      <c r="BD32" s="24">
        <v>515</v>
      </c>
      <c r="BE32" s="23" t="str">
        <f>VLOOKUP(timeseries_widget_id_122786_geo_id_729_sv_id_11_population_group_4797_2C4798_fre[[#This Row],[Column1.month]],Admin_Months,2)&amp;"-"&amp;timeseries_widget_id_122786_geo_id_729_sv_id_11_population_group_4797_2C4798_fre[[#This Row],[Column1.year]]</f>
        <v>Feb-2016</v>
      </c>
      <c r="BG32" t="s">
        <v>16</v>
      </c>
      <c r="BH32" t="s">
        <v>17</v>
      </c>
      <c r="BI32" t="s">
        <v>37</v>
      </c>
      <c r="BK32">
        <v>2</v>
      </c>
      <c r="BL32">
        <v>2016</v>
      </c>
      <c r="BM32">
        <v>0</v>
      </c>
    </row>
    <row r="33" spans="1:65" x14ac:dyDescent="0.3">
      <c r="A33" t="s">
        <v>118</v>
      </c>
      <c r="B33" t="s">
        <v>177</v>
      </c>
      <c r="C33" t="s">
        <v>23</v>
      </c>
      <c r="D33" s="22">
        <v>13</v>
      </c>
      <c r="E33" s="20">
        <f>sublocation__geo_id_640_year_latest_sv_id_11_population_group_4797_4798[[#This Row],[Column1.individuals]]/SUM(sublocation__geo_id_640_year_latest_sv_id_11_population_group_4797_4798[Column1.individuals])</f>
        <v>2.1873370013292278E-4</v>
      </c>
      <c r="F33" s="23" t="str">
        <f>TEXT(sublocation__geo_id_640_year_latest_sv_id_11_population_group_4797_4798[[#This Row],[Column1.individuals]],"#,###")&amp;"  ("&amp;(ROUND(sublocation__geo_id_640_year_latest_sv_id_11_population_group_4797_4798[[#This Row],[Column1]],2)*100)&amp;"%)"</f>
        <v>13  (0%)</v>
      </c>
      <c r="J33" s="23" t="s">
        <v>111</v>
      </c>
      <c r="K33">
        <v>4</v>
      </c>
      <c r="L33">
        <v>2017</v>
      </c>
      <c r="M33" s="24">
        <v>15024</v>
      </c>
      <c r="O33" s="23" t="s">
        <v>111</v>
      </c>
      <c r="P33">
        <v>3</v>
      </c>
      <c r="Q33">
        <v>2017</v>
      </c>
      <c r="R33" s="24">
        <v>355</v>
      </c>
      <c r="T33" s="23" t="s">
        <v>111</v>
      </c>
      <c r="U33">
        <v>3</v>
      </c>
      <c r="V33">
        <v>2017</v>
      </c>
      <c r="W33" s="24">
        <v>13733</v>
      </c>
      <c r="X33" s="34" t="str">
        <f>VLOOKUP(timeseries_widget_id_120709_sv_id_11_population_group_4797_2C4798_frequency_mont[[#This Row],[Value.month]],Admin_Months,2)&amp;"-"&amp;timeseries_widget_id_120709_sv_id_11_population_group_4797_2C4798_frequency_mont[[#This Row],[Value.year]]</f>
        <v>Mar-2017</v>
      </c>
      <c r="Z33">
        <v>3</v>
      </c>
      <c r="AA33">
        <v>2016</v>
      </c>
      <c r="AB33" s="24">
        <v>26971</v>
      </c>
      <c r="AC33" s="34" t="str">
        <f>VLOOKUP(timeseries_widget_id_126513_geo_id_640_sv_id_11_population_group_4797_frequency[[#This Row],[Column1.month]],Admin_Months,2)&amp;"-"&amp;timeseries_widget_id_126513_geo_id_640_sv_id_11_population_group_4797_frequency[[#This Row],[Column1.year]]</f>
        <v>Mar-2016</v>
      </c>
      <c r="AJ33">
        <v>3</v>
      </c>
      <c r="AK33">
        <v>2016</v>
      </c>
      <c r="AL33" s="24">
        <v>26971</v>
      </c>
      <c r="AM33" s="34" t="str">
        <f>VLOOKUP(timeseries_widget_id_126502_geo_id_640_sv_id_11_population_group_4797_2C4798_fre[[#This Row],[Column1.month]],Admin_Months,2)&amp;"-"&amp;timeseries_widget_id_126502_geo_id_640_sv_id_11_population_group_4797_2C4798_fre[[#This Row],[Column1.year]]</f>
        <v>Mar-2016</v>
      </c>
      <c r="AO33">
        <v>3</v>
      </c>
      <c r="AP33">
        <v>2016</v>
      </c>
      <c r="AQ33" s="24">
        <v>9676</v>
      </c>
      <c r="AR33" s="23" t="str">
        <f>VLOOKUP(timeseries_widget_id_126376_geo_id_656_sv_id_11_population_group_4797_frequency[[#This Row],[Column1.month]],Admin_Months,2)&amp;"-"&amp;timeseries_widget_id_126376_geo_id_656_sv_id_11_population_group_4797_frequency[[#This Row],[Column1.year]]</f>
        <v>Mar-2016</v>
      </c>
      <c r="BB33">
        <v>3</v>
      </c>
      <c r="BC33">
        <v>2016</v>
      </c>
      <c r="BD33" s="24">
        <v>626</v>
      </c>
      <c r="BE33" s="23" t="str">
        <f>VLOOKUP(timeseries_widget_id_122786_geo_id_729_sv_id_11_population_group_4797_2C4798_fre[[#This Row],[Column1.month]],Admin_Months,2)&amp;"-"&amp;timeseries_widget_id_122786_geo_id_729_sv_id_11_population_group_4797_2C4798_fre[[#This Row],[Column1.year]]</f>
        <v>Mar-2016</v>
      </c>
      <c r="BG33">
        <v>3</v>
      </c>
      <c r="BH33">
        <v>2016</v>
      </c>
      <c r="BI33">
        <v>28</v>
      </c>
      <c r="BK33">
        <v>3</v>
      </c>
      <c r="BL33">
        <v>2016</v>
      </c>
      <c r="BM33">
        <v>0</v>
      </c>
    </row>
    <row r="34" spans="1:65" x14ac:dyDescent="0.3">
      <c r="J34" s="23" t="s">
        <v>111</v>
      </c>
      <c r="K34">
        <v>5</v>
      </c>
      <c r="L34">
        <v>2017</v>
      </c>
      <c r="M34" s="24">
        <v>25938</v>
      </c>
      <c r="O34" s="23" t="s">
        <v>111</v>
      </c>
      <c r="P34">
        <v>4</v>
      </c>
      <c r="Q34">
        <v>2017</v>
      </c>
      <c r="R34" s="24">
        <v>298</v>
      </c>
      <c r="T34" s="23" t="s">
        <v>111</v>
      </c>
      <c r="U34">
        <v>4</v>
      </c>
      <c r="V34">
        <v>2017</v>
      </c>
      <c r="W34" s="24">
        <v>15322</v>
      </c>
      <c r="X34" s="34" t="str">
        <f>VLOOKUP(timeseries_widget_id_120709_sv_id_11_population_group_4797_2C4798_frequency_mont[[#This Row],[Value.month]],Admin_Months,2)&amp;"-"&amp;timeseries_widget_id_120709_sv_id_11_population_group_4797_2C4798_frequency_mont[[#This Row],[Value.year]]</f>
        <v>Apr-2017</v>
      </c>
      <c r="Z34">
        <v>4</v>
      </c>
      <c r="AA34">
        <v>2016</v>
      </c>
      <c r="AB34" s="24">
        <v>3650</v>
      </c>
      <c r="AC34" s="34" t="str">
        <f>VLOOKUP(timeseries_widget_id_126513_geo_id_640_sv_id_11_population_group_4797_frequency[[#This Row],[Column1.month]],Admin_Months,2)&amp;"-"&amp;timeseries_widget_id_126513_geo_id_640_sv_id_11_population_group_4797_frequency[[#This Row],[Column1.year]]</f>
        <v>Apr-2016</v>
      </c>
      <c r="AJ34">
        <v>4</v>
      </c>
      <c r="AK34">
        <v>2016</v>
      </c>
      <c r="AL34" s="24">
        <v>3650</v>
      </c>
      <c r="AM34" s="34" t="str">
        <f>VLOOKUP(timeseries_widget_id_126502_geo_id_640_sv_id_11_population_group_4797_2C4798_fre[[#This Row],[Column1.month]],Admin_Months,2)&amp;"-"&amp;timeseries_widget_id_126502_geo_id_640_sv_id_11_population_group_4797_2C4798_fre[[#This Row],[Column1.year]]</f>
        <v>Apr-2016</v>
      </c>
      <c r="AO34">
        <v>4</v>
      </c>
      <c r="AP34">
        <v>2016</v>
      </c>
      <c r="AQ34" s="24">
        <v>9149</v>
      </c>
      <c r="AR34" s="23" t="str">
        <f>VLOOKUP(timeseries_widget_id_126376_geo_id_656_sv_id_11_population_group_4797_frequency[[#This Row],[Column1.month]],Admin_Months,2)&amp;"-"&amp;timeseries_widget_id_126376_geo_id_656_sv_id_11_population_group_4797_frequency[[#This Row],[Column1.year]]</f>
        <v>Apr-2016</v>
      </c>
      <c r="BB34">
        <v>4</v>
      </c>
      <c r="BC34">
        <v>2016</v>
      </c>
      <c r="BD34" s="24">
        <v>930</v>
      </c>
      <c r="BE34" s="23" t="str">
        <f>VLOOKUP(timeseries_widget_id_122786_geo_id_729_sv_id_11_population_group_4797_2C4798_fre[[#This Row],[Column1.month]],Admin_Months,2)&amp;"-"&amp;timeseries_widget_id_122786_geo_id_729_sv_id_11_population_group_4797_2C4798_fre[[#This Row],[Column1.year]]</f>
        <v>Apr-2016</v>
      </c>
      <c r="BG34">
        <v>4</v>
      </c>
      <c r="BH34">
        <v>2016</v>
      </c>
      <c r="BI34">
        <v>15</v>
      </c>
      <c r="BK34">
        <v>4</v>
      </c>
      <c r="BL34">
        <v>2016</v>
      </c>
      <c r="BM34">
        <v>0</v>
      </c>
    </row>
    <row r="35" spans="1:65" x14ac:dyDescent="0.3">
      <c r="A35" t="s">
        <v>3</v>
      </c>
      <c r="J35" s="23" t="s">
        <v>111</v>
      </c>
      <c r="K35">
        <v>6</v>
      </c>
      <c r="L35">
        <v>2017</v>
      </c>
      <c r="M35" s="24">
        <v>27886</v>
      </c>
      <c r="O35" s="23" t="s">
        <v>111</v>
      </c>
      <c r="P35">
        <v>5</v>
      </c>
      <c r="Q35">
        <v>2017</v>
      </c>
      <c r="R35" s="24">
        <v>473</v>
      </c>
      <c r="T35" s="23" t="s">
        <v>111</v>
      </c>
      <c r="U35">
        <v>5</v>
      </c>
      <c r="V35">
        <v>2017</v>
      </c>
      <c r="W35" s="24">
        <v>26411</v>
      </c>
      <c r="X35" s="34" t="str">
        <f>VLOOKUP(timeseries_widget_id_120709_sv_id_11_population_group_4797_2C4798_frequency_mont[[#This Row],[Value.month]],Admin_Months,2)&amp;"-"&amp;timeseries_widget_id_120709_sv_id_11_population_group_4797_2C4798_frequency_mont[[#This Row],[Value.year]]</f>
        <v>May-2017</v>
      </c>
      <c r="Z35">
        <v>5</v>
      </c>
      <c r="AA35">
        <v>2016</v>
      </c>
      <c r="AB35" s="24">
        <v>1721</v>
      </c>
      <c r="AC35" s="34" t="str">
        <f>VLOOKUP(timeseries_widget_id_126513_geo_id_640_sv_id_11_population_group_4797_frequency[[#This Row],[Column1.month]],Admin_Months,2)&amp;"-"&amp;timeseries_widget_id_126513_geo_id_640_sv_id_11_population_group_4797_frequency[[#This Row],[Column1.year]]</f>
        <v>May-2016</v>
      </c>
      <c r="AJ35">
        <v>5</v>
      </c>
      <c r="AK35">
        <v>2016</v>
      </c>
      <c r="AL35" s="24">
        <v>1721</v>
      </c>
      <c r="AM35" s="34" t="str">
        <f>VLOOKUP(timeseries_widget_id_126502_geo_id_640_sv_id_11_population_group_4797_2C4798_fre[[#This Row],[Column1.month]],Admin_Months,2)&amp;"-"&amp;timeseries_widget_id_126502_geo_id_640_sv_id_11_population_group_4797_2C4798_fre[[#This Row],[Column1.year]]</f>
        <v>May-2016</v>
      </c>
      <c r="AO35">
        <v>5</v>
      </c>
      <c r="AP35">
        <v>2016</v>
      </c>
      <c r="AQ35" s="24">
        <v>19957</v>
      </c>
      <c r="AR35" s="23" t="str">
        <f>VLOOKUP(timeseries_widget_id_126376_geo_id_656_sv_id_11_population_group_4797_frequency[[#This Row],[Column1.month]],Admin_Months,2)&amp;"-"&amp;timeseries_widget_id_126376_geo_id_656_sv_id_11_population_group_4797_frequency[[#This Row],[Column1.year]]</f>
        <v>May-2016</v>
      </c>
      <c r="BB35">
        <v>5</v>
      </c>
      <c r="BC35">
        <v>2016</v>
      </c>
      <c r="BD35" s="24">
        <v>947</v>
      </c>
      <c r="BE35" s="23" t="str">
        <f>VLOOKUP(timeseries_widget_id_122786_geo_id_729_sv_id_11_population_group_4797_2C4798_fre[[#This Row],[Column1.month]],Admin_Months,2)&amp;"-"&amp;timeseries_widget_id_122786_geo_id_729_sv_id_11_population_group_4797_2C4798_fre[[#This Row],[Column1.year]]</f>
        <v>May-2016</v>
      </c>
      <c r="BG35">
        <v>5</v>
      </c>
      <c r="BH35">
        <v>2016</v>
      </c>
      <c r="BI35">
        <v>15</v>
      </c>
      <c r="BK35">
        <v>5</v>
      </c>
      <c r="BL35">
        <v>2016</v>
      </c>
      <c r="BM35">
        <v>0</v>
      </c>
    </row>
    <row r="36" spans="1:65" x14ac:dyDescent="0.3">
      <c r="A36" t="s">
        <v>36</v>
      </c>
      <c r="B36" t="s">
        <v>16</v>
      </c>
      <c r="C36" t="s">
        <v>17</v>
      </c>
      <c r="D36" t="s">
        <v>37</v>
      </c>
      <c r="E36" t="s">
        <v>95</v>
      </c>
      <c r="F36" t="s">
        <v>96</v>
      </c>
      <c r="J36" s="23" t="s">
        <v>111</v>
      </c>
      <c r="K36">
        <v>7</v>
      </c>
      <c r="L36">
        <v>2017</v>
      </c>
      <c r="M36" s="24">
        <v>16100</v>
      </c>
      <c r="O36" s="23" t="s">
        <v>111</v>
      </c>
      <c r="P36">
        <v>6</v>
      </c>
      <c r="Q36">
        <v>2017</v>
      </c>
      <c r="R36" s="24">
        <v>332</v>
      </c>
      <c r="T36" s="23" t="s">
        <v>111</v>
      </c>
      <c r="U36">
        <v>6</v>
      </c>
      <c r="V36">
        <v>2017</v>
      </c>
      <c r="W36" s="24">
        <v>28218</v>
      </c>
      <c r="X36" s="34" t="str">
        <f>VLOOKUP(timeseries_widget_id_120709_sv_id_11_population_group_4797_2C4798_frequency_mont[[#This Row],[Value.month]],Admin_Months,2)&amp;"-"&amp;timeseries_widget_id_120709_sv_id_11_population_group_4797_2C4798_frequency_mont[[#This Row],[Value.year]]</f>
        <v>Jun-2017</v>
      </c>
      <c r="Z36">
        <v>6</v>
      </c>
      <c r="AA36">
        <v>2016</v>
      </c>
      <c r="AB36" s="24">
        <v>1554</v>
      </c>
      <c r="AC36" s="34" t="str">
        <f>VLOOKUP(timeseries_widget_id_126513_geo_id_640_sv_id_11_population_group_4797_frequency[[#This Row],[Column1.month]],Admin_Months,2)&amp;"-"&amp;timeseries_widget_id_126513_geo_id_640_sv_id_11_population_group_4797_frequency[[#This Row],[Column1.year]]</f>
        <v>Jun-2016</v>
      </c>
      <c r="AJ36">
        <v>6</v>
      </c>
      <c r="AK36">
        <v>2016</v>
      </c>
      <c r="AL36" s="24">
        <v>1554</v>
      </c>
      <c r="AM36" s="34" t="str">
        <f>VLOOKUP(timeseries_widget_id_126502_geo_id_640_sv_id_11_population_group_4797_2C4798_fre[[#This Row],[Column1.month]],Admin_Months,2)&amp;"-"&amp;timeseries_widget_id_126502_geo_id_640_sv_id_11_population_group_4797_2C4798_fre[[#This Row],[Column1.year]]</f>
        <v>Jun-2016</v>
      </c>
      <c r="AO36">
        <v>6</v>
      </c>
      <c r="AP36">
        <v>2016</v>
      </c>
      <c r="AQ36" s="24">
        <v>22339</v>
      </c>
      <c r="AR36" s="23" t="str">
        <f>VLOOKUP(timeseries_widget_id_126376_geo_id_656_sv_id_11_population_group_4797_frequency[[#This Row],[Column1.month]],Admin_Months,2)&amp;"-"&amp;timeseries_widget_id_126376_geo_id_656_sv_id_11_population_group_4797_frequency[[#This Row],[Column1.year]]</f>
        <v>Jun-2016</v>
      </c>
      <c r="BB36">
        <v>6</v>
      </c>
      <c r="BC36">
        <v>2016</v>
      </c>
      <c r="BD36" s="24">
        <v>1087</v>
      </c>
      <c r="BE36" s="23" t="str">
        <f>VLOOKUP(timeseries_widget_id_122786_geo_id_729_sv_id_11_population_group_4797_2C4798_fre[[#This Row],[Column1.month]],Admin_Months,2)&amp;"-"&amp;timeseries_widget_id_122786_geo_id_729_sv_id_11_population_group_4797_2C4798_fre[[#This Row],[Column1.year]]</f>
        <v>Jun-2016</v>
      </c>
      <c r="BG36">
        <v>9</v>
      </c>
      <c r="BH36">
        <v>2016</v>
      </c>
      <c r="BI36">
        <v>55</v>
      </c>
      <c r="BK36">
        <v>6</v>
      </c>
      <c r="BL36">
        <v>2016</v>
      </c>
      <c r="BM36">
        <v>0</v>
      </c>
    </row>
    <row r="37" spans="1:65" x14ac:dyDescent="0.3">
      <c r="A37" t="s">
        <v>49</v>
      </c>
      <c r="B37" t="s">
        <v>177</v>
      </c>
      <c r="C37" t="s">
        <v>23</v>
      </c>
      <c r="D37" s="24">
        <v>17944</v>
      </c>
      <c r="E37" s="33">
        <f>_2019_forcesublocation_1_widget_id_117562_sv_id_11_color__233c8dbc_color2__2300999[[#This Row],[Column1.individuals]]/SUM(_2019_forcesublocation_1_widget_id_117562_sv_id_11_color__233c8dbc_color2__2300999[Column1.individuals])</f>
        <v>0.65279394644935973</v>
      </c>
      <c r="F37" s="23" t="str">
        <f>TEXT(_2019_forcesublocation_1_widget_id_117562_sv_id_11_color__233c8dbc_color2__2300999[[#This Row],[Column1.individuals]],"#,###")&amp;"  ("&amp;(ROUND(_2019_forcesublocation_1_widget_id_117562_sv_id_11_color__233c8dbc_color2__2300999[[#This Row],[Column1]],2)*100)&amp;"%)"</f>
        <v>17,944  (65%)</v>
      </c>
      <c r="J37" s="23" t="s">
        <v>111</v>
      </c>
      <c r="K37">
        <v>8</v>
      </c>
      <c r="L37">
        <v>2017</v>
      </c>
      <c r="M37" s="24">
        <v>9765</v>
      </c>
      <c r="O37" s="23" t="s">
        <v>111</v>
      </c>
      <c r="P37">
        <v>7</v>
      </c>
      <c r="Q37">
        <v>2017</v>
      </c>
      <c r="R37" s="24">
        <v>423</v>
      </c>
      <c r="T37" s="23" t="s">
        <v>111</v>
      </c>
      <c r="U37">
        <v>7</v>
      </c>
      <c r="V37">
        <v>2017</v>
      </c>
      <c r="W37" s="24">
        <v>16523</v>
      </c>
      <c r="X37" s="34" t="str">
        <f>VLOOKUP(timeseries_widget_id_120709_sv_id_11_population_group_4797_2C4798_frequency_mont[[#This Row],[Value.month]],Admin_Months,2)&amp;"-"&amp;timeseries_widget_id_120709_sv_id_11_population_group_4797_2C4798_frequency_mont[[#This Row],[Value.year]]</f>
        <v>Jul-2017</v>
      </c>
      <c r="Z37">
        <v>7</v>
      </c>
      <c r="AA37">
        <v>2016</v>
      </c>
      <c r="AB37" s="24">
        <v>1920</v>
      </c>
      <c r="AC37" s="34" t="str">
        <f>VLOOKUP(timeseries_widget_id_126513_geo_id_640_sv_id_11_population_group_4797_frequency[[#This Row],[Column1.month]],Admin_Months,2)&amp;"-"&amp;timeseries_widget_id_126513_geo_id_640_sv_id_11_population_group_4797_frequency[[#This Row],[Column1.year]]</f>
        <v>Jul-2016</v>
      </c>
      <c r="AJ37">
        <v>7</v>
      </c>
      <c r="AK37">
        <v>2016</v>
      </c>
      <c r="AL37" s="24">
        <v>1920</v>
      </c>
      <c r="AM37" s="34" t="str">
        <f>VLOOKUP(timeseries_widget_id_126502_geo_id_640_sv_id_11_population_group_4797_2C4798_fre[[#This Row],[Column1.month]],Admin_Months,2)&amp;"-"&amp;timeseries_widget_id_126502_geo_id_640_sv_id_11_population_group_4797_2C4798_fre[[#This Row],[Column1.year]]</f>
        <v>Jul-2016</v>
      </c>
      <c r="AO37">
        <v>7</v>
      </c>
      <c r="AP37">
        <v>2016</v>
      </c>
      <c r="AQ37" s="24">
        <v>23552</v>
      </c>
      <c r="AR37" s="23" t="str">
        <f>VLOOKUP(timeseries_widget_id_126376_geo_id_656_sv_id_11_population_group_4797_frequency[[#This Row],[Column1.month]],Admin_Months,2)&amp;"-"&amp;timeseries_widget_id_126376_geo_id_656_sv_id_11_population_group_4797_frequency[[#This Row],[Column1.year]]</f>
        <v>Jul-2016</v>
      </c>
      <c r="BB37">
        <v>7</v>
      </c>
      <c r="BC37">
        <v>2016</v>
      </c>
      <c r="BD37" s="24">
        <v>803</v>
      </c>
      <c r="BE37" s="23" t="str">
        <f>VLOOKUP(timeseries_widget_id_122786_geo_id_729_sv_id_11_population_group_4797_2C4798_fre[[#This Row],[Column1.month]],Admin_Months,2)&amp;"-"&amp;timeseries_widget_id_122786_geo_id_729_sv_id_11_population_group_4797_2C4798_fre[[#This Row],[Column1.year]]</f>
        <v>Jul-2016</v>
      </c>
      <c r="BG37">
        <v>10</v>
      </c>
      <c r="BH37">
        <v>2016</v>
      </c>
      <c r="BI37">
        <v>83</v>
      </c>
      <c r="BK37">
        <v>1</v>
      </c>
      <c r="BL37">
        <v>2018</v>
      </c>
      <c r="BM37">
        <v>1</v>
      </c>
    </row>
    <row r="38" spans="1:65" x14ac:dyDescent="0.3">
      <c r="A38" t="s">
        <v>50</v>
      </c>
      <c r="B38" t="s">
        <v>177</v>
      </c>
      <c r="C38" t="s">
        <v>23</v>
      </c>
      <c r="D38" s="24">
        <v>4482</v>
      </c>
      <c r="E38" s="33">
        <f>_2019_forcesublocation_1_widget_id_117562_sv_id_11_color__233c8dbc_color2__2300999[[#This Row],[Column1.individuals]]/SUM(_2019_forcesublocation_1_widget_id_117562_sv_id_11_color__233c8dbc_color2__2300999[Column1.individuals])</f>
        <v>0.16305296856810245</v>
      </c>
      <c r="F38" s="23" t="str">
        <f>TEXT(_2019_forcesublocation_1_widget_id_117562_sv_id_11_color__233c8dbc_color2__2300999[[#This Row],[Column1.individuals]],"#,###")&amp;"  ("&amp;(ROUND(_2019_forcesublocation_1_widget_id_117562_sv_id_11_color__233c8dbc_color2__2300999[[#This Row],[Column1]],2)*100)&amp;"%)"</f>
        <v>4,482  (16%)</v>
      </c>
      <c r="J38" s="23" t="s">
        <v>111</v>
      </c>
      <c r="K38">
        <v>9</v>
      </c>
      <c r="L38">
        <v>2017</v>
      </c>
      <c r="M38" s="24">
        <v>12998</v>
      </c>
      <c r="O38" s="23" t="s">
        <v>111</v>
      </c>
      <c r="P38">
        <v>8</v>
      </c>
      <c r="Q38">
        <v>2017</v>
      </c>
      <c r="R38" s="24">
        <v>845</v>
      </c>
      <c r="T38" s="23" t="s">
        <v>111</v>
      </c>
      <c r="U38">
        <v>8</v>
      </c>
      <c r="V38">
        <v>2017</v>
      </c>
      <c r="W38" s="24">
        <v>10610</v>
      </c>
      <c r="X38" s="34" t="str">
        <f>VLOOKUP(timeseries_widget_id_120709_sv_id_11_population_group_4797_2C4798_frequency_mont[[#This Row],[Value.month]],Admin_Months,2)&amp;"-"&amp;timeseries_widget_id_120709_sv_id_11_population_group_4797_2C4798_frequency_mont[[#This Row],[Value.year]]</f>
        <v>Aug-2017</v>
      </c>
      <c r="Z38">
        <v>8</v>
      </c>
      <c r="AA38">
        <v>2016</v>
      </c>
      <c r="AB38" s="24">
        <v>3447</v>
      </c>
      <c r="AC38" s="34" t="str">
        <f>VLOOKUP(timeseries_widget_id_126513_geo_id_640_sv_id_11_population_group_4797_frequency[[#This Row],[Column1.month]],Admin_Months,2)&amp;"-"&amp;timeseries_widget_id_126513_geo_id_640_sv_id_11_population_group_4797_frequency[[#This Row],[Column1.year]]</f>
        <v>Aug-2016</v>
      </c>
      <c r="AJ38">
        <v>8</v>
      </c>
      <c r="AK38">
        <v>2016</v>
      </c>
      <c r="AL38" s="24">
        <v>3447</v>
      </c>
      <c r="AM38" s="34" t="str">
        <f>VLOOKUP(timeseries_widget_id_126502_geo_id_640_sv_id_11_population_group_4797_2C4798_fre[[#This Row],[Column1.month]],Admin_Months,2)&amp;"-"&amp;timeseries_widget_id_126502_geo_id_640_sv_id_11_population_group_4797_2C4798_fre[[#This Row],[Column1.year]]</f>
        <v>Aug-2016</v>
      </c>
      <c r="AO38">
        <v>8</v>
      </c>
      <c r="AP38">
        <v>2016</v>
      </c>
      <c r="AQ38" s="24">
        <v>21294</v>
      </c>
      <c r="AR38" s="23" t="str">
        <f>VLOOKUP(timeseries_widget_id_126376_geo_id_656_sv_id_11_population_group_4797_frequency[[#This Row],[Column1.month]],Admin_Months,2)&amp;"-"&amp;timeseries_widget_id_126376_geo_id_656_sv_id_11_population_group_4797_frequency[[#This Row],[Column1.year]]</f>
        <v>Aug-2016</v>
      </c>
      <c r="BB38">
        <v>8</v>
      </c>
      <c r="BC38">
        <v>2016</v>
      </c>
      <c r="BD38" s="24">
        <v>1589</v>
      </c>
      <c r="BE38" s="23" t="str">
        <f>VLOOKUP(timeseries_widget_id_122786_geo_id_729_sv_id_11_population_group_4797_2C4798_fre[[#This Row],[Column1.month]],Admin_Months,2)&amp;"-"&amp;timeseries_widget_id_122786_geo_id_729_sv_id_11_population_group_4797_2C4798_fre[[#This Row],[Column1.year]]</f>
        <v>Aug-2016</v>
      </c>
      <c r="BG38">
        <v>11</v>
      </c>
      <c r="BH38">
        <v>2016</v>
      </c>
      <c r="BI38">
        <v>154</v>
      </c>
      <c r="BK38">
        <v>3</v>
      </c>
      <c r="BL38">
        <v>2018</v>
      </c>
      <c r="BM38">
        <v>2</v>
      </c>
    </row>
    <row r="39" spans="1:65" x14ac:dyDescent="0.3">
      <c r="A39" t="s">
        <v>51</v>
      </c>
      <c r="B39" t="s">
        <v>151</v>
      </c>
      <c r="C39" t="s">
        <v>23</v>
      </c>
      <c r="D39" s="24">
        <v>1642</v>
      </c>
      <c r="E39" s="33">
        <f>_2019_forcesublocation_1_widget_id_117562_sv_id_11_color__233c8dbc_color2__2300999[[#This Row],[Column1.individuals]]/SUM(_2019_forcesublocation_1_widget_id_117562_sv_id_11_color__233c8dbc_color2__2300999[Column1.individuals])</f>
        <v>5.9735157159487774E-2</v>
      </c>
      <c r="F39" s="23" t="str">
        <f>TEXT(_2019_forcesublocation_1_widget_id_117562_sv_id_11_color__233c8dbc_color2__2300999[[#This Row],[Column1.individuals]],"#,###")&amp;"  ("&amp;(ROUND(_2019_forcesublocation_1_widget_id_117562_sv_id_11_color__233c8dbc_color2__2300999[[#This Row],[Column1]],2)*100)&amp;"%)"</f>
        <v>1,642  (6%)</v>
      </c>
      <c r="J39" s="23" t="s">
        <v>111</v>
      </c>
      <c r="K39">
        <v>10</v>
      </c>
      <c r="L39">
        <v>2017</v>
      </c>
      <c r="M39" s="24">
        <v>13765</v>
      </c>
      <c r="O39" s="23" t="s">
        <v>111</v>
      </c>
      <c r="P39">
        <v>9</v>
      </c>
      <c r="Q39">
        <v>2017</v>
      </c>
      <c r="R39" s="24">
        <v>524</v>
      </c>
      <c r="T39" s="23" t="s">
        <v>111</v>
      </c>
      <c r="U39">
        <v>9</v>
      </c>
      <c r="V39">
        <v>2017</v>
      </c>
      <c r="W39" s="24">
        <v>13522</v>
      </c>
      <c r="X39" s="34" t="str">
        <f>VLOOKUP(timeseries_widget_id_120709_sv_id_11_population_group_4797_2C4798_frequency_mont[[#This Row],[Value.month]],Admin_Months,2)&amp;"-"&amp;timeseries_widget_id_120709_sv_id_11_population_group_4797_2C4798_frequency_mont[[#This Row],[Value.year]]</f>
        <v>Sep-2017</v>
      </c>
      <c r="Z39">
        <v>9</v>
      </c>
      <c r="AA39">
        <v>2016</v>
      </c>
      <c r="AB39" s="24">
        <v>3080</v>
      </c>
      <c r="AC39" s="34" t="str">
        <f>VLOOKUP(timeseries_widget_id_126513_geo_id_640_sv_id_11_population_group_4797_frequency[[#This Row],[Column1.month]],Admin_Months,2)&amp;"-"&amp;timeseries_widget_id_126513_geo_id_640_sv_id_11_population_group_4797_frequency[[#This Row],[Column1.year]]</f>
        <v>Sep-2016</v>
      </c>
      <c r="AJ39">
        <v>9</v>
      </c>
      <c r="AK39">
        <v>2016</v>
      </c>
      <c r="AL39" s="24">
        <v>3080</v>
      </c>
      <c r="AM39" s="34" t="str">
        <f>VLOOKUP(timeseries_widget_id_126502_geo_id_640_sv_id_11_population_group_4797_2C4798_fre[[#This Row],[Column1.month]],Admin_Months,2)&amp;"-"&amp;timeseries_widget_id_126502_geo_id_640_sv_id_11_population_group_4797_2C4798_fre[[#This Row],[Column1.year]]</f>
        <v>Sep-2016</v>
      </c>
      <c r="AO39">
        <v>9</v>
      </c>
      <c r="AP39">
        <v>2016</v>
      </c>
      <c r="AQ39" s="24">
        <v>16975</v>
      </c>
      <c r="AR39" s="23" t="str">
        <f>VLOOKUP(timeseries_widget_id_126376_geo_id_656_sv_id_11_population_group_4797_frequency[[#This Row],[Column1.month]],Admin_Months,2)&amp;"-"&amp;timeseries_widget_id_126376_geo_id_656_sv_id_11_population_group_4797_frequency[[#This Row],[Column1.year]]</f>
        <v>Sep-2016</v>
      </c>
      <c r="BB39">
        <v>9</v>
      </c>
      <c r="BC39">
        <v>2016</v>
      </c>
      <c r="BD39" s="24">
        <v>1973</v>
      </c>
      <c r="BE39" s="23" t="str">
        <f>VLOOKUP(timeseries_widget_id_122786_geo_id_729_sv_id_11_population_group_4797_2C4798_fre[[#This Row],[Column1.month]],Admin_Months,2)&amp;"-"&amp;timeseries_widget_id_122786_geo_id_729_sv_id_11_population_group_4797_2C4798_fre[[#This Row],[Column1.year]]</f>
        <v>Sep-2016</v>
      </c>
      <c r="BG39">
        <v>12</v>
      </c>
      <c r="BH39">
        <v>2016</v>
      </c>
      <c r="BI39">
        <v>27</v>
      </c>
      <c r="BK39">
        <v>5</v>
      </c>
      <c r="BL39">
        <v>2018</v>
      </c>
      <c r="BM39">
        <v>1</v>
      </c>
    </row>
    <row r="40" spans="1:65" x14ac:dyDescent="0.3">
      <c r="A40" t="s">
        <v>53</v>
      </c>
      <c r="B40" t="s">
        <v>177</v>
      </c>
      <c r="C40" t="s">
        <v>23</v>
      </c>
      <c r="D40" s="24">
        <v>1539</v>
      </c>
      <c r="E40" s="33">
        <f>_2019_forcesublocation_1_widget_id_117562_sv_id_11_color__233c8dbc_color2__2300999[[#This Row],[Column1.individuals]]/SUM(_2019_forcesublocation_1_widget_id_117562_sv_id_11_color__233c8dbc_color2__2300999[Column1.individuals])</f>
        <v>5.5988067520372525E-2</v>
      </c>
      <c r="F40" s="23" t="str">
        <f>TEXT(_2019_forcesublocation_1_widget_id_117562_sv_id_11_color__233c8dbc_color2__2300999[[#This Row],[Column1.individuals]],"#,###")&amp;"  ("&amp;(ROUND(_2019_forcesublocation_1_widget_id_117562_sv_id_11_color__233c8dbc_color2__2300999[[#This Row],[Column1]],2)*100)&amp;"%)"</f>
        <v>1,539  (6%)</v>
      </c>
      <c r="J40" s="23" t="s">
        <v>111</v>
      </c>
      <c r="K40">
        <v>11</v>
      </c>
      <c r="L40">
        <v>2017</v>
      </c>
      <c r="M40" s="24">
        <v>13216</v>
      </c>
      <c r="O40" s="23" t="s">
        <v>111</v>
      </c>
      <c r="P40">
        <v>10</v>
      </c>
      <c r="Q40">
        <v>2017</v>
      </c>
      <c r="R40" s="24">
        <v>485</v>
      </c>
      <c r="T40" s="23" t="s">
        <v>111</v>
      </c>
      <c r="U40">
        <v>10</v>
      </c>
      <c r="V40">
        <v>2017</v>
      </c>
      <c r="W40" s="24">
        <v>14250</v>
      </c>
      <c r="X40" s="34" t="str">
        <f>VLOOKUP(timeseries_widget_id_120709_sv_id_11_population_group_4797_2C4798_frequency_mont[[#This Row],[Value.month]],Admin_Months,2)&amp;"-"&amp;timeseries_widget_id_120709_sv_id_11_population_group_4797_2C4798_frequency_mont[[#This Row],[Value.year]]</f>
        <v>Oct-2017</v>
      </c>
      <c r="Z40">
        <v>10</v>
      </c>
      <c r="AA40">
        <v>2016</v>
      </c>
      <c r="AB40" s="24">
        <v>2970</v>
      </c>
      <c r="AC40" s="34" t="str">
        <f>VLOOKUP(timeseries_widget_id_126513_geo_id_640_sv_id_11_population_group_4797_frequency[[#This Row],[Column1.month]],Admin_Months,2)&amp;"-"&amp;timeseries_widget_id_126513_geo_id_640_sv_id_11_population_group_4797_frequency[[#This Row],[Column1.year]]</f>
        <v>Oct-2016</v>
      </c>
      <c r="AJ40">
        <v>10</v>
      </c>
      <c r="AK40">
        <v>2016</v>
      </c>
      <c r="AL40" s="24">
        <v>2970</v>
      </c>
      <c r="AM40" s="34" t="str">
        <f>VLOOKUP(timeseries_widget_id_126502_geo_id_640_sv_id_11_population_group_4797_2C4798_fre[[#This Row],[Column1.month]],Admin_Months,2)&amp;"-"&amp;timeseries_widget_id_126502_geo_id_640_sv_id_11_population_group_4797_2C4798_fre[[#This Row],[Column1.year]]</f>
        <v>Oct-2016</v>
      </c>
      <c r="AO40">
        <v>10</v>
      </c>
      <c r="AP40">
        <v>2016</v>
      </c>
      <c r="AQ40" s="24">
        <v>27384</v>
      </c>
      <c r="AR40" s="23" t="str">
        <f>VLOOKUP(timeseries_widget_id_126376_geo_id_656_sv_id_11_population_group_4797_frequency[[#This Row],[Column1.month]],Admin_Months,2)&amp;"-"&amp;timeseries_widget_id_126376_geo_id_656_sv_id_11_population_group_4797_frequency[[#This Row],[Column1.year]]</f>
        <v>Oct-2016</v>
      </c>
      <c r="BB40">
        <v>10</v>
      </c>
      <c r="BC40">
        <v>2016</v>
      </c>
      <c r="BD40" s="24">
        <v>2032</v>
      </c>
      <c r="BE40" s="23" t="str">
        <f>VLOOKUP(timeseries_widget_id_122786_geo_id_729_sv_id_11_population_group_4797_2C4798_fre[[#This Row],[Column1.month]],Admin_Months,2)&amp;"-"&amp;timeseries_widget_id_122786_geo_id_729_sv_id_11_population_group_4797_2C4798_fre[[#This Row],[Column1.year]]</f>
        <v>Oct-2016</v>
      </c>
      <c r="BG40">
        <v>2</v>
      </c>
      <c r="BH40">
        <v>2017</v>
      </c>
      <c r="BI40">
        <v>105</v>
      </c>
      <c r="BK40">
        <v>6</v>
      </c>
      <c r="BL40">
        <v>2018</v>
      </c>
      <c r="BM40">
        <v>239</v>
      </c>
    </row>
    <row r="41" spans="1:65" x14ac:dyDescent="0.3">
      <c r="A41" t="s">
        <v>52</v>
      </c>
      <c r="B41" t="s">
        <v>177</v>
      </c>
      <c r="C41" t="s">
        <v>23</v>
      </c>
      <c r="D41" s="24">
        <v>1489</v>
      </c>
      <c r="E41" s="33">
        <f>_2019_forcesublocation_1_widget_id_117562_sv_id_11_color__233c8dbc_color2__2300999[[#This Row],[Column1.individuals]]/SUM(_2019_forcesublocation_1_widget_id_117562_sv_id_11_color__233c8dbc_color2__2300999[Column1.individuals])</f>
        <v>5.4169091967403958E-2</v>
      </c>
      <c r="F41" s="23" t="str">
        <f>TEXT(_2019_forcesublocation_1_widget_id_117562_sv_id_11_color__233c8dbc_color2__2300999[[#This Row],[Column1.individuals]],"#,###")&amp;"  ("&amp;(ROUND(_2019_forcesublocation_1_widget_id_117562_sv_id_11_color__233c8dbc_color2__2300999[[#This Row],[Column1]],2)*100)&amp;"%)"</f>
        <v>1,489  (5%)</v>
      </c>
      <c r="J41" s="23" t="s">
        <v>111</v>
      </c>
      <c r="K41">
        <v>12</v>
      </c>
      <c r="L41">
        <v>2017</v>
      </c>
      <c r="M41" s="24">
        <v>12390</v>
      </c>
      <c r="O41" s="23" t="s">
        <v>111</v>
      </c>
      <c r="P41">
        <v>11</v>
      </c>
      <c r="Q41">
        <v>2017</v>
      </c>
      <c r="R41" s="24">
        <v>514</v>
      </c>
      <c r="T41" s="23" t="s">
        <v>111</v>
      </c>
      <c r="U41">
        <v>11</v>
      </c>
      <c r="V41">
        <v>2017</v>
      </c>
      <c r="W41" s="24">
        <v>13730</v>
      </c>
      <c r="X41" s="34" t="str">
        <f>VLOOKUP(timeseries_widget_id_120709_sv_id_11_population_group_4797_2C4798_frequency_mont[[#This Row],[Value.month]],Admin_Months,2)&amp;"-"&amp;timeseries_widget_id_120709_sv_id_11_population_group_4797_2C4798_frequency_mont[[#This Row],[Value.year]]</f>
        <v>Nov-2017</v>
      </c>
      <c r="Z41">
        <v>11</v>
      </c>
      <c r="AA41">
        <v>2016</v>
      </c>
      <c r="AB41" s="24">
        <v>1991</v>
      </c>
      <c r="AC41" s="34" t="str">
        <f>VLOOKUP(timeseries_widget_id_126513_geo_id_640_sv_id_11_population_group_4797_frequency[[#This Row],[Column1.month]],Admin_Months,2)&amp;"-"&amp;timeseries_widget_id_126513_geo_id_640_sv_id_11_population_group_4797_frequency[[#This Row],[Column1.year]]</f>
        <v>Nov-2016</v>
      </c>
      <c r="AJ41">
        <v>11</v>
      </c>
      <c r="AK41">
        <v>2016</v>
      </c>
      <c r="AL41" s="24">
        <v>1991</v>
      </c>
      <c r="AM41" s="34" t="str">
        <f>VLOOKUP(timeseries_widget_id_126502_geo_id_640_sv_id_11_population_group_4797_2C4798_fre[[#This Row],[Column1.month]],Admin_Months,2)&amp;"-"&amp;timeseries_widget_id_126502_geo_id_640_sv_id_11_population_group_4797_2C4798_fre[[#This Row],[Column1.year]]</f>
        <v>Nov-2016</v>
      </c>
      <c r="AO41">
        <v>11</v>
      </c>
      <c r="AP41">
        <v>2016</v>
      </c>
      <c r="AQ41" s="24">
        <v>13581</v>
      </c>
      <c r="AR41" s="23" t="str">
        <f>VLOOKUP(timeseries_widget_id_126376_geo_id_656_sv_id_11_population_group_4797_frequency[[#This Row],[Column1.month]],Admin_Months,2)&amp;"-"&amp;timeseries_widget_id_126376_geo_id_656_sv_id_11_population_group_4797_frequency[[#This Row],[Column1.year]]</f>
        <v>Nov-2016</v>
      </c>
      <c r="BB41">
        <v>11</v>
      </c>
      <c r="BC41">
        <v>2016</v>
      </c>
      <c r="BD41" s="24">
        <v>1435</v>
      </c>
      <c r="BE41" s="23" t="str">
        <f>VLOOKUP(timeseries_widget_id_122786_geo_id_729_sv_id_11_population_group_4797_2C4798_fre[[#This Row],[Column1.month]],Admin_Months,2)&amp;"-"&amp;timeseries_widget_id_122786_geo_id_729_sv_id_11_population_group_4797_2C4798_fre[[#This Row],[Column1.year]]</f>
        <v>Nov-2016</v>
      </c>
      <c r="BG41">
        <v>3</v>
      </c>
      <c r="BH41">
        <v>2017</v>
      </c>
      <c r="BI41">
        <v>157</v>
      </c>
      <c r="BK41">
        <v>7</v>
      </c>
      <c r="BL41">
        <v>2018</v>
      </c>
      <c r="BM41">
        <v>28</v>
      </c>
    </row>
    <row r="42" spans="1:65" x14ac:dyDescent="0.3">
      <c r="A42" t="s">
        <v>146</v>
      </c>
      <c r="B42" t="s">
        <v>151</v>
      </c>
      <c r="C42" t="s">
        <v>23</v>
      </c>
      <c r="D42" s="24">
        <v>392</v>
      </c>
      <c r="E42" s="33">
        <f>_2019_forcesublocation_1_widget_id_117562_sv_id_11_color__233c8dbc_color2__2300999[[#This Row],[Column1.individuals]]/SUM(_2019_forcesublocation_1_widget_id_117562_sv_id_11_color__233c8dbc_color2__2300999[Column1.individuals])</f>
        <v>1.4260768335273575E-2</v>
      </c>
      <c r="F42" s="23" t="str">
        <f>TEXT(_2019_forcesublocation_1_widget_id_117562_sv_id_11_color__233c8dbc_color2__2300999[[#This Row],[Column1.individuals]],"#,###")&amp;"  ("&amp;(ROUND(_2019_forcesublocation_1_widget_id_117562_sv_id_11_color__233c8dbc_color2__2300999[[#This Row],[Column1]],2)*100)&amp;"%)"</f>
        <v>392  (1%)</v>
      </c>
      <c r="J42" s="23" t="s">
        <v>111</v>
      </c>
      <c r="K42">
        <v>1</v>
      </c>
      <c r="L42">
        <v>2018</v>
      </c>
      <c r="M42" s="24">
        <v>7216</v>
      </c>
      <c r="O42" s="23" t="s">
        <v>111</v>
      </c>
      <c r="P42">
        <v>12</v>
      </c>
      <c r="Q42">
        <v>2017</v>
      </c>
      <c r="R42" s="24">
        <v>465</v>
      </c>
      <c r="T42" s="23" t="s">
        <v>111</v>
      </c>
      <c r="U42">
        <v>12</v>
      </c>
      <c r="V42">
        <v>2017</v>
      </c>
      <c r="W42" s="24">
        <v>12855</v>
      </c>
      <c r="X42" s="34" t="str">
        <f>VLOOKUP(timeseries_widget_id_120709_sv_id_11_population_group_4797_2C4798_frequency_mont[[#This Row],[Value.month]],Admin_Months,2)&amp;"-"&amp;timeseries_widget_id_120709_sv_id_11_population_group_4797_2C4798_frequency_mont[[#This Row],[Value.year]]</f>
        <v>Dec-2017</v>
      </c>
      <c r="Z42">
        <v>12</v>
      </c>
      <c r="AA42">
        <v>2016</v>
      </c>
      <c r="AB42" s="24">
        <v>1665</v>
      </c>
      <c r="AC42" s="34" t="str">
        <f>VLOOKUP(timeseries_widget_id_126513_geo_id_640_sv_id_11_population_group_4797_frequency[[#This Row],[Column1.month]],Admin_Months,2)&amp;"-"&amp;timeseries_widget_id_126513_geo_id_640_sv_id_11_population_group_4797_frequency[[#This Row],[Column1.year]]</f>
        <v>Dec-2016</v>
      </c>
      <c r="AJ42">
        <v>12</v>
      </c>
      <c r="AK42">
        <v>2016</v>
      </c>
      <c r="AL42" s="24">
        <v>1665</v>
      </c>
      <c r="AM42" s="34" t="str">
        <f>VLOOKUP(timeseries_widget_id_126502_geo_id_640_sv_id_11_population_group_4797_2C4798_fre[[#This Row],[Column1.month]],Admin_Months,2)&amp;"-"&amp;timeseries_widget_id_126502_geo_id_640_sv_id_11_population_group_4797_2C4798_fre[[#This Row],[Column1.year]]</f>
        <v>Dec-2016</v>
      </c>
      <c r="AO42">
        <v>12</v>
      </c>
      <c r="AP42">
        <v>2016</v>
      </c>
      <c r="AQ42" s="24">
        <v>8428</v>
      </c>
      <c r="AR42" s="23" t="str">
        <f>VLOOKUP(timeseries_widget_id_126376_geo_id_656_sv_id_11_population_group_4797_frequency[[#This Row],[Column1.month]],Admin_Months,2)&amp;"-"&amp;timeseries_widget_id_126376_geo_id_656_sv_id_11_population_group_4797_frequency[[#This Row],[Column1.year]]</f>
        <v>Dec-2016</v>
      </c>
      <c r="AT42" t="s">
        <v>16</v>
      </c>
      <c r="AU42" t="s">
        <v>17</v>
      </c>
      <c r="AV42" t="s">
        <v>37</v>
      </c>
      <c r="AX42" t="s">
        <v>16</v>
      </c>
      <c r="AY42" t="s">
        <v>17</v>
      </c>
      <c r="AZ42" t="s">
        <v>37</v>
      </c>
      <c r="BB42">
        <v>12</v>
      </c>
      <c r="BC42">
        <v>2016</v>
      </c>
      <c r="BD42" s="24">
        <v>1658</v>
      </c>
      <c r="BE42" s="23" t="str">
        <f>VLOOKUP(timeseries_widget_id_122786_geo_id_729_sv_id_11_population_group_4797_2C4798_fre[[#This Row],[Column1.month]],Admin_Months,2)&amp;"-"&amp;timeseries_widget_id_122786_geo_id_729_sv_id_11_population_group_4797_2C4798_fre[[#This Row],[Column1.year]]</f>
        <v>Dec-2016</v>
      </c>
      <c r="BG42">
        <v>4</v>
      </c>
      <c r="BH42">
        <v>2017</v>
      </c>
      <c r="BI42">
        <v>25</v>
      </c>
      <c r="BK42">
        <v>8</v>
      </c>
      <c r="BL42">
        <v>2018</v>
      </c>
      <c r="BM42">
        <v>449</v>
      </c>
    </row>
    <row r="43" spans="1:65" x14ac:dyDescent="0.3">
      <c r="J43" s="23" t="s">
        <v>111</v>
      </c>
      <c r="K43">
        <v>2</v>
      </c>
      <c r="L43">
        <v>2018</v>
      </c>
      <c r="M43" s="24">
        <v>3435</v>
      </c>
      <c r="O43" s="23" t="s">
        <v>111</v>
      </c>
      <c r="P43">
        <v>1</v>
      </c>
      <c r="Q43">
        <v>2018</v>
      </c>
      <c r="R43" s="24">
        <v>1313</v>
      </c>
      <c r="T43" s="23" t="s">
        <v>111</v>
      </c>
      <c r="U43">
        <v>1</v>
      </c>
      <c r="V43">
        <v>2018</v>
      </c>
      <c r="W43" s="24">
        <v>8529</v>
      </c>
      <c r="X43" s="34" t="str">
        <f>VLOOKUP(timeseries_widget_id_120709_sv_id_11_population_group_4797_2C4798_frequency_mont[[#This Row],[Value.month]],Admin_Months,2)&amp;"-"&amp;timeseries_widget_id_120709_sv_id_11_population_group_4797_2C4798_frequency_mont[[#This Row],[Value.year]]</f>
        <v>Jan-2018</v>
      </c>
      <c r="Z43">
        <v>1</v>
      </c>
      <c r="AA43">
        <v>2017</v>
      </c>
      <c r="AB43" s="24">
        <v>1393</v>
      </c>
      <c r="AC43" s="34" t="str">
        <f>VLOOKUP(timeseries_widget_id_126513_geo_id_640_sv_id_11_population_group_4797_frequency[[#This Row],[Column1.month]],Admin_Months,2)&amp;"-"&amp;timeseries_widget_id_126513_geo_id_640_sv_id_11_population_group_4797_frequency[[#This Row],[Column1.year]]</f>
        <v>Jan-2017</v>
      </c>
      <c r="AJ43">
        <v>1</v>
      </c>
      <c r="AK43">
        <v>2017</v>
      </c>
      <c r="AL43" s="24">
        <v>1393</v>
      </c>
      <c r="AM43" s="34" t="str">
        <f>VLOOKUP(timeseries_widget_id_126502_geo_id_640_sv_id_11_population_group_4797_2C4798_fre[[#This Row],[Column1.month]],Admin_Months,2)&amp;"-"&amp;timeseries_widget_id_126502_geo_id_640_sv_id_11_population_group_4797_2C4798_fre[[#This Row],[Column1.year]]</f>
        <v>Jan-2017</v>
      </c>
      <c r="AO43">
        <v>1</v>
      </c>
      <c r="AP43">
        <v>2017</v>
      </c>
      <c r="AQ43" s="24">
        <v>4467</v>
      </c>
      <c r="AR43" s="23" t="str">
        <f>VLOOKUP(timeseries_widget_id_126376_geo_id_656_sv_id_11_population_group_4797_frequency[[#This Row],[Column1.month]],Admin_Months,2)&amp;"-"&amp;timeseries_widget_id_126376_geo_id_656_sv_id_11_population_group_4797_frequency[[#This Row],[Column1.year]]</f>
        <v>Jan-2017</v>
      </c>
      <c r="AT43">
        <v>1</v>
      </c>
      <c r="AU43">
        <v>2017</v>
      </c>
      <c r="AV43" s="24">
        <v>1049</v>
      </c>
      <c r="AX43">
        <v>1</v>
      </c>
      <c r="AY43">
        <v>2017</v>
      </c>
      <c r="AZ43" s="24">
        <v>331</v>
      </c>
      <c r="BB43">
        <v>1</v>
      </c>
      <c r="BC43">
        <v>2017</v>
      </c>
      <c r="BD43" s="24">
        <v>1380</v>
      </c>
      <c r="BE43" s="23" t="str">
        <f>VLOOKUP(timeseries_widget_id_122786_geo_id_729_sv_id_11_population_group_4797_2C4798_fre[[#This Row],[Column1.month]],Admin_Months,2)&amp;"-"&amp;timeseries_widget_id_122786_geo_id_729_sv_id_11_population_group_4797_2C4798_fre[[#This Row],[Column1.year]]</f>
        <v>Jan-2017</v>
      </c>
      <c r="BG43">
        <v>5</v>
      </c>
      <c r="BH43">
        <v>2017</v>
      </c>
      <c r="BI43">
        <v>0</v>
      </c>
      <c r="BK43">
        <v>9</v>
      </c>
      <c r="BL43">
        <v>2018</v>
      </c>
      <c r="BM43">
        <v>58</v>
      </c>
    </row>
    <row r="44" spans="1:65" x14ac:dyDescent="0.3">
      <c r="A44" t="s">
        <v>3</v>
      </c>
      <c r="J44" s="23" t="s">
        <v>111</v>
      </c>
      <c r="K44">
        <v>3</v>
      </c>
      <c r="L44">
        <v>2018</v>
      </c>
      <c r="M44" s="24">
        <v>4375</v>
      </c>
      <c r="O44" s="23" t="s">
        <v>111</v>
      </c>
      <c r="P44">
        <v>2</v>
      </c>
      <c r="Q44">
        <v>2018</v>
      </c>
      <c r="R44" s="24">
        <v>960</v>
      </c>
      <c r="T44" s="23" t="s">
        <v>111</v>
      </c>
      <c r="U44">
        <v>2</v>
      </c>
      <c r="V44">
        <v>2018</v>
      </c>
      <c r="W44" s="24">
        <v>4395</v>
      </c>
      <c r="X44" s="34" t="str">
        <f>VLOOKUP(timeseries_widget_id_120709_sv_id_11_population_group_4797_2C4798_frequency_mont[[#This Row],[Value.month]],Admin_Months,2)&amp;"-"&amp;timeseries_widget_id_120709_sv_id_11_population_group_4797_2C4798_frequency_mont[[#This Row],[Value.year]]</f>
        <v>Feb-2018</v>
      </c>
      <c r="Z44">
        <v>2</v>
      </c>
      <c r="AA44">
        <v>2017</v>
      </c>
      <c r="AB44" s="24">
        <v>1089</v>
      </c>
      <c r="AC44" s="34" t="str">
        <f>VLOOKUP(timeseries_widget_id_126513_geo_id_640_sv_id_11_population_group_4797_frequency[[#This Row],[Column1.month]],Admin_Months,2)&amp;"-"&amp;timeseries_widget_id_126513_geo_id_640_sv_id_11_population_group_4797_frequency[[#This Row],[Column1.year]]</f>
        <v>Feb-2017</v>
      </c>
      <c r="AJ44">
        <v>2</v>
      </c>
      <c r="AK44">
        <v>2017</v>
      </c>
      <c r="AL44" s="24">
        <v>1089</v>
      </c>
      <c r="AM44" s="34" t="str">
        <f>VLOOKUP(timeseries_widget_id_126502_geo_id_640_sv_id_11_population_group_4797_2C4798_fre[[#This Row],[Column1.month]],Admin_Months,2)&amp;"-"&amp;timeseries_widget_id_126502_geo_id_640_sv_id_11_population_group_4797_2C4798_fre[[#This Row],[Column1.year]]</f>
        <v>Feb-2017</v>
      </c>
      <c r="AO44">
        <v>2</v>
      </c>
      <c r="AP44">
        <v>2017</v>
      </c>
      <c r="AQ44" s="24">
        <v>8972</v>
      </c>
      <c r="AR44" s="23" t="str">
        <f>VLOOKUP(timeseries_widget_id_126376_geo_id_656_sv_id_11_population_group_4797_frequency[[#This Row],[Column1.month]],Admin_Months,2)&amp;"-"&amp;timeseries_widget_id_126376_geo_id_656_sv_id_11_population_group_4797_frequency[[#This Row],[Column1.year]]</f>
        <v>Feb-2017</v>
      </c>
      <c r="AT44">
        <v>2</v>
      </c>
      <c r="AU44">
        <v>2017</v>
      </c>
      <c r="AV44" s="24">
        <v>535</v>
      </c>
      <c r="AX44">
        <v>2</v>
      </c>
      <c r="AY44">
        <v>2017</v>
      </c>
      <c r="AZ44" s="24">
        <v>1201</v>
      </c>
      <c r="BB44">
        <v>2</v>
      </c>
      <c r="BC44">
        <v>2017</v>
      </c>
      <c r="BD44" s="24">
        <v>1736</v>
      </c>
      <c r="BE44" s="23" t="str">
        <f>VLOOKUP(timeseries_widget_id_122786_geo_id_729_sv_id_11_population_group_4797_2C4798_fre[[#This Row],[Column1.month]],Admin_Months,2)&amp;"-"&amp;timeseries_widget_id_122786_geo_id_729_sv_id_11_population_group_4797_2C4798_fre[[#This Row],[Column1.year]]</f>
        <v>Feb-2017</v>
      </c>
      <c r="BG44">
        <v>6</v>
      </c>
      <c r="BH44">
        <v>2017</v>
      </c>
      <c r="BI44">
        <v>0</v>
      </c>
      <c r="BK44">
        <v>10</v>
      </c>
      <c r="BL44">
        <v>2018</v>
      </c>
      <c r="BM44">
        <v>255</v>
      </c>
    </row>
    <row r="45" spans="1:65" x14ac:dyDescent="0.3">
      <c r="A45" t="s">
        <v>54</v>
      </c>
      <c r="B45" t="s">
        <v>16</v>
      </c>
      <c r="C45" t="s">
        <v>17</v>
      </c>
      <c r="D45" t="s">
        <v>37</v>
      </c>
      <c r="E45" t="s">
        <v>95</v>
      </c>
      <c r="F45" t="s">
        <v>96</v>
      </c>
      <c r="J45" s="23" t="s">
        <v>111</v>
      </c>
      <c r="K45">
        <v>4</v>
      </c>
      <c r="L45">
        <v>2018</v>
      </c>
      <c r="M45" s="24">
        <v>7445</v>
      </c>
      <c r="O45" s="23" t="s">
        <v>111</v>
      </c>
      <c r="P45">
        <v>3</v>
      </c>
      <c r="Q45">
        <v>2018</v>
      </c>
      <c r="R45" s="24">
        <v>1920</v>
      </c>
      <c r="T45" s="23" t="s">
        <v>111</v>
      </c>
      <c r="U45">
        <v>3</v>
      </c>
      <c r="V45">
        <v>2018</v>
      </c>
      <c r="W45" s="24">
        <v>6295</v>
      </c>
      <c r="X45" s="34" t="str">
        <f>VLOOKUP(timeseries_widget_id_120709_sv_id_11_population_group_4797_2C4798_frequency_mont[[#This Row],[Value.month]],Admin_Months,2)&amp;"-"&amp;timeseries_widget_id_120709_sv_id_11_population_group_4797_2C4798_frequency_mont[[#This Row],[Value.year]]</f>
        <v>Mar-2018</v>
      </c>
      <c r="Z45">
        <v>3</v>
      </c>
      <c r="AA45">
        <v>2017</v>
      </c>
      <c r="AB45" s="24">
        <v>1526</v>
      </c>
      <c r="AC45" s="34" t="str">
        <f>VLOOKUP(timeseries_widget_id_126513_geo_id_640_sv_id_11_population_group_4797_frequency[[#This Row],[Column1.month]],Admin_Months,2)&amp;"-"&amp;timeseries_widget_id_126513_geo_id_640_sv_id_11_population_group_4797_frequency[[#This Row],[Column1.year]]</f>
        <v>Mar-2017</v>
      </c>
      <c r="AJ45">
        <v>3</v>
      </c>
      <c r="AK45">
        <v>2017</v>
      </c>
      <c r="AL45" s="24">
        <v>1526</v>
      </c>
      <c r="AM45" s="34" t="str">
        <f>VLOOKUP(timeseries_widget_id_126502_geo_id_640_sv_id_11_population_group_4797_2C4798_fre[[#This Row],[Column1.month]],Admin_Months,2)&amp;"-"&amp;timeseries_widget_id_126502_geo_id_640_sv_id_11_population_group_4797_2C4798_fre[[#This Row],[Column1.year]]</f>
        <v>Mar-2017</v>
      </c>
      <c r="AO45">
        <v>3</v>
      </c>
      <c r="AP45">
        <v>2017</v>
      </c>
      <c r="AQ45" s="24">
        <v>10853</v>
      </c>
      <c r="AR45" s="23" t="str">
        <f>VLOOKUP(timeseries_widget_id_126376_geo_id_656_sv_id_11_population_group_4797_frequency[[#This Row],[Column1.month]],Admin_Months,2)&amp;"-"&amp;timeseries_widget_id_126376_geo_id_656_sv_id_11_population_group_4797_frequency[[#This Row],[Column1.year]]</f>
        <v>Mar-2017</v>
      </c>
      <c r="AT45">
        <v>3</v>
      </c>
      <c r="AU45">
        <v>2017</v>
      </c>
      <c r="AV45" s="24">
        <v>842</v>
      </c>
      <c r="AX45">
        <v>3</v>
      </c>
      <c r="AY45">
        <v>2017</v>
      </c>
      <c r="AZ45" s="24">
        <v>355</v>
      </c>
      <c r="BB45">
        <v>3</v>
      </c>
      <c r="BC45">
        <v>2017</v>
      </c>
      <c r="BD45" s="24">
        <v>1197</v>
      </c>
      <c r="BE45" s="23" t="str">
        <f>VLOOKUP(timeseries_widget_id_122786_geo_id_729_sv_id_11_population_group_4797_2C4798_fre[[#This Row],[Column1.month]],Admin_Months,2)&amp;"-"&amp;timeseries_widget_id_122786_geo_id_729_sv_id_11_population_group_4797_2C4798_fre[[#This Row],[Column1.year]]</f>
        <v>Mar-2017</v>
      </c>
      <c r="BG45">
        <v>7</v>
      </c>
      <c r="BH45">
        <v>2017</v>
      </c>
      <c r="BI45">
        <v>228</v>
      </c>
      <c r="BK45">
        <v>11</v>
      </c>
      <c r="BL45">
        <v>2018</v>
      </c>
      <c r="BM45">
        <v>149</v>
      </c>
    </row>
    <row r="46" spans="1:65" x14ac:dyDescent="0.3">
      <c r="A46" t="s">
        <v>55</v>
      </c>
      <c r="B46" t="s">
        <v>147</v>
      </c>
      <c r="C46" t="s">
        <v>23</v>
      </c>
      <c r="D46" s="24">
        <v>6873</v>
      </c>
      <c r="E46" s="33">
        <f>origin_widget_id_117564_geo_id_729_sv_id_11_population_collection_28_limit_10_fr[[#This Row],[Column1.individuals]]/SUM(origin_widget_id_117564_geo_id_729_sv_id_11_population_collection_28_limit_10_fr[Column1.individuals])</f>
        <v>0.29440993788819875</v>
      </c>
      <c r="F46" t="str">
        <f>TEXT(origin_widget_id_117564_geo_id_729_sv_id_11_population_collection_28_limit_10_fr[[#This Row],[Column1.individuals]],"#,###")&amp;"  ("&amp;(ROUND(origin_widget_id_117564_geo_id_729_sv_id_11_population_collection_28_limit_10_fr[[#This Row],[Column1]],2)*100)&amp;"%)"</f>
        <v>6,873  (29%)</v>
      </c>
      <c r="J46" s="23" t="s">
        <v>111</v>
      </c>
      <c r="K46">
        <v>5</v>
      </c>
      <c r="L46">
        <v>2018</v>
      </c>
      <c r="M46" s="24">
        <v>10403</v>
      </c>
      <c r="O46" s="23" t="s">
        <v>111</v>
      </c>
      <c r="P46">
        <v>4</v>
      </c>
      <c r="Q46">
        <v>2018</v>
      </c>
      <c r="R46" s="24">
        <v>4270</v>
      </c>
      <c r="T46" s="23" t="s">
        <v>111</v>
      </c>
      <c r="U46">
        <v>4</v>
      </c>
      <c r="V46">
        <v>2018</v>
      </c>
      <c r="W46" s="24">
        <v>11715</v>
      </c>
      <c r="X46" s="34" t="str">
        <f>VLOOKUP(timeseries_widget_id_120709_sv_id_11_population_group_4797_2C4798_frequency_mont[[#This Row],[Value.month]],Admin_Months,2)&amp;"-"&amp;timeseries_widget_id_120709_sv_id_11_population_group_4797_2C4798_frequency_mont[[#This Row],[Value.year]]</f>
        <v>Apr-2018</v>
      </c>
      <c r="Z46">
        <v>4</v>
      </c>
      <c r="AA46">
        <v>2017</v>
      </c>
      <c r="AB46" s="24">
        <v>1156</v>
      </c>
      <c r="AC46" s="34" t="str">
        <f>VLOOKUP(timeseries_widget_id_126513_geo_id_640_sv_id_11_population_group_4797_frequency[[#This Row],[Column1.month]],Admin_Months,2)&amp;"-"&amp;timeseries_widget_id_126513_geo_id_640_sv_id_11_population_group_4797_frequency[[#This Row],[Column1.year]]</f>
        <v>Apr-2017</v>
      </c>
      <c r="AJ46">
        <v>4</v>
      </c>
      <c r="AK46">
        <v>2017</v>
      </c>
      <c r="AL46" s="24">
        <v>1156</v>
      </c>
      <c r="AM46" s="34" t="str">
        <f>VLOOKUP(timeseries_widget_id_126502_geo_id_640_sv_id_11_population_group_4797_2C4798_fre[[#This Row],[Column1.month]],Admin_Months,2)&amp;"-"&amp;timeseries_widget_id_126502_geo_id_640_sv_id_11_population_group_4797_2C4798_fre[[#This Row],[Column1.year]]</f>
        <v>Apr-2017</v>
      </c>
      <c r="AO46">
        <v>4</v>
      </c>
      <c r="AP46">
        <v>2017</v>
      </c>
      <c r="AQ46" s="24">
        <v>12943</v>
      </c>
      <c r="AR46" s="23" t="str">
        <f>VLOOKUP(timeseries_widget_id_126376_geo_id_656_sv_id_11_population_group_4797_frequency[[#This Row],[Column1.month]],Admin_Months,2)&amp;"-"&amp;timeseries_widget_id_126376_geo_id_656_sv_id_11_population_group_4797_frequency[[#This Row],[Column1.year]]</f>
        <v>Apr-2017</v>
      </c>
      <c r="AT46">
        <v>4</v>
      </c>
      <c r="AU46">
        <v>2017</v>
      </c>
      <c r="AV46" s="24">
        <v>900</v>
      </c>
      <c r="AX46">
        <v>4</v>
      </c>
      <c r="AY46">
        <v>2017</v>
      </c>
      <c r="AZ46" s="24">
        <v>298</v>
      </c>
      <c r="BB46">
        <v>4</v>
      </c>
      <c r="BC46">
        <v>2017</v>
      </c>
      <c r="BD46" s="24">
        <v>1198</v>
      </c>
      <c r="BE46" s="23" t="str">
        <f>VLOOKUP(timeseries_widget_id_122786_geo_id_729_sv_id_11_population_group_4797_2C4798_fre[[#This Row],[Column1.month]],Admin_Months,2)&amp;"-"&amp;timeseries_widget_id_122786_geo_id_729_sv_id_11_population_group_4797_2C4798_fre[[#This Row],[Column1.year]]</f>
        <v>Apr-2017</v>
      </c>
      <c r="BG46">
        <v>8</v>
      </c>
      <c r="BH46">
        <v>2017</v>
      </c>
      <c r="BI46">
        <v>12</v>
      </c>
      <c r="BK46">
        <v>12</v>
      </c>
      <c r="BL46">
        <v>2018</v>
      </c>
      <c r="BM46">
        <v>263</v>
      </c>
    </row>
    <row r="47" spans="1:65" x14ac:dyDescent="0.3">
      <c r="A47" t="s">
        <v>56</v>
      </c>
      <c r="B47" t="s">
        <v>147</v>
      </c>
      <c r="C47" t="s">
        <v>23</v>
      </c>
      <c r="D47" s="24">
        <v>3013</v>
      </c>
      <c r="E47" s="33">
        <f>origin_widget_id_117564_geo_id_729_sv_id_11_population_collection_28_limit_10_fr[[#This Row],[Column1.individuals]]/SUM(origin_widget_id_117564_geo_id_729_sv_id_11_population_collection_28_limit_10_fr[Column1.individuals])</f>
        <v>0.12906403940886699</v>
      </c>
      <c r="F47" t="str">
        <f>TEXT(origin_widget_id_117564_geo_id_729_sv_id_11_population_collection_28_limit_10_fr[[#This Row],[Column1.individuals]],"#,###")&amp;"  ("&amp;(ROUND(origin_widget_id_117564_geo_id_729_sv_id_11_population_collection_28_limit_10_fr[[#This Row],[Column1]],2)*100)&amp;"%)"</f>
        <v>3,013  (13%)</v>
      </c>
      <c r="J47" s="23" t="s">
        <v>111</v>
      </c>
      <c r="K47">
        <v>6</v>
      </c>
      <c r="L47">
        <v>2018</v>
      </c>
      <c r="M47" s="24">
        <v>12802</v>
      </c>
      <c r="O47" s="23" t="s">
        <v>111</v>
      </c>
      <c r="P47">
        <v>5</v>
      </c>
      <c r="Q47">
        <v>2018</v>
      </c>
      <c r="R47" s="24">
        <v>2232</v>
      </c>
      <c r="T47" s="23" t="s">
        <v>111</v>
      </c>
      <c r="U47">
        <v>5</v>
      </c>
      <c r="V47">
        <v>2018</v>
      </c>
      <c r="W47" s="24">
        <v>12635</v>
      </c>
      <c r="X47" s="34" t="str">
        <f>VLOOKUP(timeseries_widget_id_120709_sv_id_11_population_group_4797_2C4798_frequency_mont[[#This Row],[Value.month]],Admin_Months,2)&amp;"-"&amp;timeseries_widget_id_120709_sv_id_11_population_group_4797_2C4798_frequency_mont[[#This Row],[Value.year]]</f>
        <v>May-2018</v>
      </c>
      <c r="Z47">
        <v>5</v>
      </c>
      <c r="AA47">
        <v>2017</v>
      </c>
      <c r="AB47" s="24">
        <v>2110</v>
      </c>
      <c r="AC47" s="34" t="str">
        <f>VLOOKUP(timeseries_widget_id_126513_geo_id_640_sv_id_11_population_group_4797_frequency[[#This Row],[Column1.month]],Admin_Months,2)&amp;"-"&amp;timeseries_widget_id_126513_geo_id_640_sv_id_11_population_group_4797_frequency[[#This Row],[Column1.year]]</f>
        <v>May-2017</v>
      </c>
      <c r="AJ47">
        <v>5</v>
      </c>
      <c r="AK47">
        <v>2017</v>
      </c>
      <c r="AL47" s="24">
        <v>2110</v>
      </c>
      <c r="AM47" s="34" t="str">
        <f>VLOOKUP(timeseries_widget_id_126502_geo_id_640_sv_id_11_population_group_4797_2C4798_fre[[#This Row],[Column1.month]],Admin_Months,2)&amp;"-"&amp;timeseries_widget_id_126502_geo_id_640_sv_id_11_population_group_4797_2C4798_fre[[#This Row],[Column1.year]]</f>
        <v>May-2017</v>
      </c>
      <c r="AO47">
        <v>5</v>
      </c>
      <c r="AP47">
        <v>2017</v>
      </c>
      <c r="AQ47" s="24">
        <v>22993</v>
      </c>
      <c r="AR47" s="23" t="str">
        <f>VLOOKUP(timeseries_widget_id_126376_geo_id_656_sv_id_11_population_group_4797_frequency[[#This Row],[Column1.month]],Admin_Months,2)&amp;"-"&amp;timeseries_widget_id_126376_geo_id_656_sv_id_11_population_group_4797_frequency[[#This Row],[Column1.year]]</f>
        <v>May-2017</v>
      </c>
      <c r="AT47">
        <v>5</v>
      </c>
      <c r="AU47">
        <v>2017</v>
      </c>
      <c r="AV47" s="24">
        <v>835</v>
      </c>
      <c r="AX47">
        <v>5</v>
      </c>
      <c r="AY47">
        <v>2017</v>
      </c>
      <c r="AZ47" s="24">
        <v>473</v>
      </c>
      <c r="BB47">
        <v>5</v>
      </c>
      <c r="BC47">
        <v>2017</v>
      </c>
      <c r="BD47" s="24">
        <v>1308</v>
      </c>
      <c r="BE47" s="23" t="str">
        <f>VLOOKUP(timeseries_widget_id_122786_geo_id_729_sv_id_11_population_group_4797_2C4798_fre[[#This Row],[Column1.month]],Admin_Months,2)&amp;"-"&amp;timeseries_widget_id_122786_geo_id_729_sv_id_11_population_group_4797_2C4798_fre[[#This Row],[Column1.year]]</f>
        <v>May-2017</v>
      </c>
      <c r="BG47">
        <v>9</v>
      </c>
      <c r="BH47">
        <v>2017</v>
      </c>
      <c r="BI47">
        <v>306</v>
      </c>
      <c r="BK47">
        <v>1</v>
      </c>
      <c r="BL47">
        <v>2019</v>
      </c>
      <c r="BM47">
        <v>50</v>
      </c>
    </row>
    <row r="48" spans="1:65" x14ac:dyDescent="0.3">
      <c r="A48" t="s">
        <v>60</v>
      </c>
      <c r="B48" t="s">
        <v>147</v>
      </c>
      <c r="C48" t="s">
        <v>23</v>
      </c>
      <c r="D48" s="24">
        <v>2841</v>
      </c>
      <c r="E48" s="33">
        <f>origin_widget_id_117564_geo_id_729_sv_id_11_population_collection_28_limit_10_fr[[#This Row],[Column1.individuals]]/SUM(origin_widget_id_117564_geo_id_729_sv_id_11_population_collection_28_limit_10_fr[Column1.individuals])</f>
        <v>0.12169629470978796</v>
      </c>
      <c r="F48" t="str">
        <f>TEXT(origin_widget_id_117564_geo_id_729_sv_id_11_population_collection_28_limit_10_fr[[#This Row],[Column1.individuals]],"#,###")&amp;"  ("&amp;(ROUND(origin_widget_id_117564_geo_id_729_sv_id_11_population_collection_28_limit_10_fr[[#This Row],[Column1]],2)*100)&amp;"%)"</f>
        <v>2,841  (12%)</v>
      </c>
      <c r="J48" s="23" t="s">
        <v>111</v>
      </c>
      <c r="K48">
        <v>7</v>
      </c>
      <c r="L48">
        <v>2018</v>
      </c>
      <c r="M48" s="24">
        <v>13174</v>
      </c>
      <c r="O48" s="23" t="s">
        <v>111</v>
      </c>
      <c r="P48">
        <v>6</v>
      </c>
      <c r="Q48">
        <v>2018</v>
      </c>
      <c r="R48" s="24">
        <v>1623</v>
      </c>
      <c r="T48" s="23" t="s">
        <v>111</v>
      </c>
      <c r="U48">
        <v>6</v>
      </c>
      <c r="V48">
        <v>2018</v>
      </c>
      <c r="W48" s="24">
        <v>14425</v>
      </c>
      <c r="X48" s="34" t="str">
        <f>VLOOKUP(timeseries_widget_id_120709_sv_id_11_population_group_4797_2C4798_frequency_mont[[#This Row],[Value.month]],Admin_Months,2)&amp;"-"&amp;timeseries_widget_id_120709_sv_id_11_population_group_4797_2C4798_frequency_mont[[#This Row],[Value.year]]</f>
        <v>Jun-2018</v>
      </c>
      <c r="Z48">
        <v>6</v>
      </c>
      <c r="AA48">
        <v>2017</v>
      </c>
      <c r="AB48" s="24">
        <v>2012</v>
      </c>
      <c r="AC48" s="34" t="str">
        <f>VLOOKUP(timeseries_widget_id_126513_geo_id_640_sv_id_11_population_group_4797_frequency[[#This Row],[Column1.month]],Admin_Months,2)&amp;"-"&amp;timeseries_widget_id_126513_geo_id_640_sv_id_11_population_group_4797_frequency[[#This Row],[Column1.year]]</f>
        <v>Jun-2017</v>
      </c>
      <c r="AJ48">
        <v>6</v>
      </c>
      <c r="AK48">
        <v>2017</v>
      </c>
      <c r="AL48" s="24">
        <v>2012</v>
      </c>
      <c r="AM48" s="34" t="str">
        <f>VLOOKUP(timeseries_widget_id_126502_geo_id_640_sv_id_11_population_group_4797_2C4798_fre[[#This Row],[Column1.month]],Admin_Months,2)&amp;"-"&amp;timeseries_widget_id_126502_geo_id_640_sv_id_11_population_group_4797_2C4798_fre[[#This Row],[Column1.year]]</f>
        <v>Jun-2017</v>
      </c>
      <c r="AO48">
        <v>6</v>
      </c>
      <c r="AP48">
        <v>2017</v>
      </c>
      <c r="AQ48" s="24">
        <v>23524</v>
      </c>
      <c r="AR48" s="23" t="str">
        <f>VLOOKUP(timeseries_widget_id_126376_geo_id_656_sv_id_11_population_group_4797_frequency[[#This Row],[Column1.month]],Admin_Months,2)&amp;"-"&amp;timeseries_widget_id_126376_geo_id_656_sv_id_11_population_group_4797_frequency[[#This Row],[Column1.year]]</f>
        <v>Jun-2017</v>
      </c>
      <c r="AT48">
        <v>6</v>
      </c>
      <c r="AU48">
        <v>2017</v>
      </c>
      <c r="AV48" s="24">
        <v>2350</v>
      </c>
      <c r="AX48">
        <v>6</v>
      </c>
      <c r="AY48">
        <v>2017</v>
      </c>
      <c r="AZ48" s="24">
        <v>332</v>
      </c>
      <c r="BB48">
        <v>6</v>
      </c>
      <c r="BC48">
        <v>2017</v>
      </c>
      <c r="BD48" s="24">
        <v>2682</v>
      </c>
      <c r="BE48" s="23" t="str">
        <f>VLOOKUP(timeseries_widget_id_122786_geo_id_729_sv_id_11_population_group_4797_2C4798_fre[[#This Row],[Column1.month]],Admin_Months,2)&amp;"-"&amp;timeseries_widget_id_122786_geo_id_729_sv_id_11_population_group_4797_2C4798_fre[[#This Row],[Column1.year]]</f>
        <v>Jun-2017</v>
      </c>
      <c r="BG48">
        <v>10</v>
      </c>
      <c r="BH48">
        <v>2017</v>
      </c>
      <c r="BI48">
        <v>38</v>
      </c>
      <c r="BK48">
        <v>2</v>
      </c>
      <c r="BL48">
        <v>2019</v>
      </c>
      <c r="BM48">
        <v>0</v>
      </c>
    </row>
    <row r="49" spans="1:65" x14ac:dyDescent="0.3">
      <c r="A49" t="s">
        <v>57</v>
      </c>
      <c r="B49" t="s">
        <v>147</v>
      </c>
      <c r="C49" t="s">
        <v>23</v>
      </c>
      <c r="D49" s="24">
        <v>2663</v>
      </c>
      <c r="E49" s="33">
        <f>origin_widget_id_117564_geo_id_729_sv_id_11_population_collection_28_limit_10_fr[[#This Row],[Column1.individuals]]/SUM(origin_widget_id_117564_geo_id_729_sv_id_11_population_collection_28_limit_10_fr[Column1.individuals])</f>
        <v>0.11407153566074106</v>
      </c>
      <c r="F49" t="str">
        <f>TEXT(origin_widget_id_117564_geo_id_729_sv_id_11_population_collection_28_limit_10_fr[[#This Row],[Column1.individuals]],"#,###")&amp;"  ("&amp;(ROUND(origin_widget_id_117564_geo_id_729_sv_id_11_population_collection_28_limit_10_fr[[#This Row],[Column1]],2)*100)&amp;"%)"</f>
        <v>2,663  (11%)</v>
      </c>
      <c r="J49" s="23" t="s">
        <v>111</v>
      </c>
      <c r="K49">
        <v>8</v>
      </c>
      <c r="L49">
        <v>2018</v>
      </c>
      <c r="M49" s="24">
        <v>11686</v>
      </c>
      <c r="O49" s="23" t="s">
        <v>111</v>
      </c>
      <c r="P49">
        <v>7</v>
      </c>
      <c r="Q49">
        <v>2018</v>
      </c>
      <c r="R49" s="24">
        <v>2684</v>
      </c>
      <c r="T49" s="23" t="s">
        <v>111</v>
      </c>
      <c r="U49">
        <v>7</v>
      </c>
      <c r="V49">
        <v>2018</v>
      </c>
      <c r="W49" s="24">
        <v>15858</v>
      </c>
      <c r="X49" s="34" t="str">
        <f>VLOOKUP(timeseries_widget_id_120709_sv_id_11_population_group_4797_2C4798_frequency_mont[[#This Row],[Value.month]],Admin_Months,2)&amp;"-"&amp;timeseries_widget_id_120709_sv_id_11_population_group_4797_2C4798_frequency_mont[[#This Row],[Value.year]]</f>
        <v>Jul-2018</v>
      </c>
      <c r="Z49">
        <v>7</v>
      </c>
      <c r="AA49">
        <v>2017</v>
      </c>
      <c r="AB49" s="24">
        <v>2249</v>
      </c>
      <c r="AC49" s="34" t="str">
        <f>VLOOKUP(timeseries_widget_id_126513_geo_id_640_sv_id_11_population_group_4797_frequency[[#This Row],[Column1.month]],Admin_Months,2)&amp;"-"&amp;timeseries_widget_id_126513_geo_id_640_sv_id_11_population_group_4797_frequency[[#This Row],[Column1.year]]</f>
        <v>Jul-2017</v>
      </c>
      <c r="AJ49">
        <v>7</v>
      </c>
      <c r="AK49">
        <v>2017</v>
      </c>
      <c r="AL49" s="24">
        <v>2249</v>
      </c>
      <c r="AM49" s="34" t="str">
        <f>VLOOKUP(timeseries_widget_id_126502_geo_id_640_sv_id_11_population_group_4797_2C4798_fre[[#This Row],[Column1.month]],Admin_Months,2)&amp;"-"&amp;timeseries_widget_id_126502_geo_id_640_sv_id_11_population_group_4797_2C4798_fre[[#This Row],[Column1.year]]</f>
        <v>Jul-2017</v>
      </c>
      <c r="AO49">
        <v>7</v>
      </c>
      <c r="AP49">
        <v>2017</v>
      </c>
      <c r="AQ49" s="24">
        <v>11461</v>
      </c>
      <c r="AR49" s="23" t="str">
        <f>VLOOKUP(timeseries_widget_id_126376_geo_id_656_sv_id_11_population_group_4797_frequency[[#This Row],[Column1.month]],Admin_Months,2)&amp;"-"&amp;timeseries_widget_id_126376_geo_id_656_sv_id_11_population_group_4797_frequency[[#This Row],[Column1.year]]</f>
        <v>Jul-2017</v>
      </c>
      <c r="AT49">
        <v>7</v>
      </c>
      <c r="AU49">
        <v>2017</v>
      </c>
      <c r="AV49" s="24">
        <v>2162</v>
      </c>
      <c r="AX49">
        <v>7</v>
      </c>
      <c r="AY49">
        <v>2017</v>
      </c>
      <c r="AZ49" s="24">
        <v>423</v>
      </c>
      <c r="BB49">
        <v>7</v>
      </c>
      <c r="BC49">
        <v>2017</v>
      </c>
      <c r="BD49" s="24">
        <v>2585</v>
      </c>
      <c r="BE49" s="23" t="str">
        <f>VLOOKUP(timeseries_widget_id_122786_geo_id_729_sv_id_11_population_group_4797_2C4798_fre[[#This Row],[Column1.month]],Admin_Months,2)&amp;"-"&amp;timeseries_widget_id_122786_geo_id_729_sv_id_11_population_group_4797_2C4798_fre[[#This Row],[Column1.year]]</f>
        <v>Jul-2017</v>
      </c>
      <c r="BG49">
        <v>11</v>
      </c>
      <c r="BH49">
        <v>2017</v>
      </c>
      <c r="BI49">
        <v>191</v>
      </c>
      <c r="BK49">
        <v>3</v>
      </c>
      <c r="BL49">
        <v>2019</v>
      </c>
      <c r="BM49">
        <v>188</v>
      </c>
    </row>
    <row r="50" spans="1:65" x14ac:dyDescent="0.3">
      <c r="A50" t="s">
        <v>4</v>
      </c>
      <c r="B50" t="s">
        <v>147</v>
      </c>
      <c r="C50" t="s">
        <v>23</v>
      </c>
      <c r="D50" s="24">
        <v>2246</v>
      </c>
      <c r="E50" s="33">
        <f>origin_widget_id_117564_geo_id_729_sv_id_11_population_collection_28_limit_10_fr[[#This Row],[Column1.individuals]]/SUM(origin_widget_id_117564_geo_id_729_sv_id_11_population_collection_28_limit_10_fr[Column1.individuals])</f>
        <v>9.6209038337973868E-2</v>
      </c>
      <c r="F50" t="str">
        <f>TEXT(origin_widget_id_117564_geo_id_729_sv_id_11_population_collection_28_limit_10_fr[[#This Row],[Column1.individuals]],"#,###")&amp;"  ("&amp;(ROUND(origin_widget_id_117564_geo_id_729_sv_id_11_population_collection_28_limit_10_fr[[#This Row],[Column1]],2)*100)&amp;"%)"</f>
        <v>2,246  (10%)</v>
      </c>
      <c r="J50" s="23" t="s">
        <v>111</v>
      </c>
      <c r="K50">
        <v>9</v>
      </c>
      <c r="L50">
        <v>2018</v>
      </c>
      <c r="M50" s="24">
        <v>13295</v>
      </c>
      <c r="O50" s="23" t="s">
        <v>111</v>
      </c>
      <c r="P50">
        <v>8</v>
      </c>
      <c r="Q50">
        <v>2018</v>
      </c>
      <c r="R50" s="24">
        <v>1739</v>
      </c>
      <c r="T50" s="23" t="s">
        <v>111</v>
      </c>
      <c r="U50">
        <v>8</v>
      </c>
      <c r="V50">
        <v>2018</v>
      </c>
      <c r="W50" s="24">
        <v>13425</v>
      </c>
      <c r="X50" s="34" t="str">
        <f>VLOOKUP(timeseries_widget_id_120709_sv_id_11_population_group_4797_2C4798_frequency_mont[[#This Row],[Value.month]],Admin_Months,2)&amp;"-"&amp;timeseries_widget_id_120709_sv_id_11_population_group_4797_2C4798_frequency_mont[[#This Row],[Value.year]]</f>
        <v>Aug-2018</v>
      </c>
      <c r="Z50">
        <v>8</v>
      </c>
      <c r="AA50">
        <v>2017</v>
      </c>
      <c r="AB50" s="24">
        <v>3584</v>
      </c>
      <c r="AC50" s="34" t="str">
        <f>VLOOKUP(timeseries_widget_id_126513_geo_id_640_sv_id_11_population_group_4797_frequency[[#This Row],[Column1.month]],Admin_Months,2)&amp;"-"&amp;timeseries_widget_id_126513_geo_id_640_sv_id_11_population_group_4797_frequency[[#This Row],[Column1.year]]</f>
        <v>Aug-2017</v>
      </c>
      <c r="AJ50">
        <v>8</v>
      </c>
      <c r="AK50">
        <v>2017</v>
      </c>
      <c r="AL50" s="24">
        <v>3584</v>
      </c>
      <c r="AM50" s="34" t="str">
        <f>VLOOKUP(timeseries_widget_id_126502_geo_id_640_sv_id_11_population_group_4797_2C4798_fre[[#This Row],[Column1.month]],Admin_Months,2)&amp;"-"&amp;timeseries_widget_id_126502_geo_id_640_sv_id_11_population_group_4797_2C4798_fre[[#This Row],[Column1.year]]</f>
        <v>Aug-2017</v>
      </c>
      <c r="AO50">
        <v>8</v>
      </c>
      <c r="AP50">
        <v>2017</v>
      </c>
      <c r="AQ50" s="24">
        <v>3914</v>
      </c>
      <c r="AR50" s="23" t="str">
        <f>VLOOKUP(timeseries_widget_id_126376_geo_id_656_sv_id_11_population_group_4797_frequency[[#This Row],[Column1.month]],Admin_Months,2)&amp;"-"&amp;timeseries_widget_id_126376_geo_id_656_sv_id_11_population_group_4797_frequency[[#This Row],[Column1.year]]</f>
        <v>Aug-2017</v>
      </c>
      <c r="AT50">
        <v>8</v>
      </c>
      <c r="AU50">
        <v>2017</v>
      </c>
      <c r="AV50" s="24">
        <v>2255</v>
      </c>
      <c r="AX50">
        <v>8</v>
      </c>
      <c r="AY50">
        <v>2017</v>
      </c>
      <c r="AZ50" s="24">
        <v>845</v>
      </c>
      <c r="BB50">
        <v>8</v>
      </c>
      <c r="BC50">
        <v>2017</v>
      </c>
      <c r="BD50" s="24">
        <v>3100</v>
      </c>
      <c r="BE50" s="23" t="str">
        <f>VLOOKUP(timeseries_widget_id_122786_geo_id_729_sv_id_11_population_group_4797_2C4798_fre[[#This Row],[Column1.month]],Admin_Months,2)&amp;"-"&amp;timeseries_widget_id_122786_geo_id_729_sv_id_11_population_group_4797_2C4798_fre[[#This Row],[Column1.year]]</f>
        <v>Aug-2017</v>
      </c>
      <c r="BG50">
        <v>12</v>
      </c>
      <c r="BH50">
        <v>2017</v>
      </c>
      <c r="BI50">
        <v>49</v>
      </c>
      <c r="BK50">
        <v>4</v>
      </c>
      <c r="BL50">
        <v>2019</v>
      </c>
      <c r="BM50">
        <v>64</v>
      </c>
    </row>
    <row r="51" spans="1:65" x14ac:dyDescent="0.3">
      <c r="A51" t="s">
        <v>58</v>
      </c>
      <c r="B51" t="s">
        <v>147</v>
      </c>
      <c r="C51" t="s">
        <v>23</v>
      </c>
      <c r="D51" s="24">
        <v>2132</v>
      </c>
      <c r="E51" s="33">
        <f>origin_widget_id_117564_geo_id_729_sv_id_11_population_collection_28_limit_10_fr[[#This Row],[Column1.individuals]]/SUM(origin_widget_id_117564_geo_id_729_sv_id_11_population_collection_28_limit_10_fr[Column1.individuals])</f>
        <v>9.1325765688584276E-2</v>
      </c>
      <c r="F51" t="str">
        <f>TEXT(origin_widget_id_117564_geo_id_729_sv_id_11_population_collection_28_limit_10_fr[[#This Row],[Column1.individuals]],"#,###")&amp;"  ("&amp;(ROUND(origin_widget_id_117564_geo_id_729_sv_id_11_population_collection_28_limit_10_fr[[#This Row],[Column1]],2)*100)&amp;"%)"</f>
        <v>2,132  (9%)</v>
      </c>
      <c r="J51" s="23" t="s">
        <v>111</v>
      </c>
      <c r="K51">
        <v>10</v>
      </c>
      <c r="L51">
        <v>2018</v>
      </c>
      <c r="M51" s="24">
        <v>15645</v>
      </c>
      <c r="O51" s="23" t="s">
        <v>111</v>
      </c>
      <c r="P51">
        <v>9</v>
      </c>
      <c r="Q51">
        <v>2018</v>
      </c>
      <c r="R51" s="24">
        <v>2156</v>
      </c>
      <c r="T51" s="23" t="s">
        <v>111</v>
      </c>
      <c r="U51">
        <v>9</v>
      </c>
      <c r="V51">
        <v>2018</v>
      </c>
      <c r="W51" s="24">
        <v>15451</v>
      </c>
      <c r="X51" s="34" t="str">
        <f>VLOOKUP(timeseries_widget_id_120709_sv_id_11_population_group_4797_2C4798_frequency_mont[[#This Row],[Value.month]],Admin_Months,2)&amp;"-"&amp;timeseries_widget_id_120709_sv_id_11_population_group_4797_2C4798_frequency_mont[[#This Row],[Value.year]]</f>
        <v>Sep-2018</v>
      </c>
      <c r="Z51">
        <v>9</v>
      </c>
      <c r="AA51">
        <v>2017</v>
      </c>
      <c r="AB51" s="24">
        <v>4886</v>
      </c>
      <c r="AC51" s="34" t="str">
        <f>VLOOKUP(timeseries_widget_id_126513_geo_id_640_sv_id_11_population_group_4797_frequency[[#This Row],[Column1.month]],Admin_Months,2)&amp;"-"&amp;timeseries_widget_id_126513_geo_id_640_sv_id_11_population_group_4797_frequency[[#This Row],[Column1.year]]</f>
        <v>Sep-2017</v>
      </c>
      <c r="AJ51">
        <v>9</v>
      </c>
      <c r="AK51">
        <v>2017</v>
      </c>
      <c r="AL51" s="24">
        <v>4886</v>
      </c>
      <c r="AM51" s="34" t="str">
        <f>VLOOKUP(timeseries_widget_id_126502_geo_id_640_sv_id_11_population_group_4797_2C4798_fre[[#This Row],[Column1.month]],Admin_Months,2)&amp;"-"&amp;timeseries_widget_id_126502_geo_id_640_sv_id_11_population_group_4797_2C4798_fre[[#This Row],[Column1.year]]</f>
        <v>Sep-2017</v>
      </c>
      <c r="AO51">
        <v>9</v>
      </c>
      <c r="AP51">
        <v>2017</v>
      </c>
      <c r="AQ51" s="24">
        <v>6291</v>
      </c>
      <c r="AR51" s="23" t="str">
        <f>VLOOKUP(timeseries_widget_id_126376_geo_id_656_sv_id_11_population_group_4797_frequency[[#This Row],[Column1.month]],Admin_Months,2)&amp;"-"&amp;timeseries_widget_id_126376_geo_id_656_sv_id_11_population_group_4797_frequency[[#This Row],[Column1.year]]</f>
        <v>Sep-2017</v>
      </c>
      <c r="AT51">
        <v>9</v>
      </c>
      <c r="AU51">
        <v>2017</v>
      </c>
      <c r="AV51" s="24">
        <v>1515</v>
      </c>
      <c r="AX51">
        <v>9</v>
      </c>
      <c r="AY51">
        <v>2017</v>
      </c>
      <c r="AZ51" s="24">
        <v>524</v>
      </c>
      <c r="BB51">
        <v>9</v>
      </c>
      <c r="BC51">
        <v>2017</v>
      </c>
      <c r="BD51" s="24">
        <v>2039</v>
      </c>
      <c r="BE51" s="23" t="str">
        <f>VLOOKUP(timeseries_widget_id_122786_geo_id_729_sv_id_11_population_group_4797_2C4798_fre[[#This Row],[Column1.month]],Admin_Months,2)&amp;"-"&amp;timeseries_widget_id_122786_geo_id_729_sv_id_11_population_group_4797_2C4798_fre[[#This Row],[Column1.year]]</f>
        <v>Sep-2017</v>
      </c>
      <c r="BG51">
        <v>1</v>
      </c>
      <c r="BH51">
        <v>2018</v>
      </c>
      <c r="BI51">
        <v>0</v>
      </c>
      <c r="BK51">
        <v>5</v>
      </c>
      <c r="BL51">
        <v>2019</v>
      </c>
      <c r="BM51">
        <v>376</v>
      </c>
    </row>
    <row r="52" spans="1:65" x14ac:dyDescent="0.3">
      <c r="A52" t="s">
        <v>59</v>
      </c>
      <c r="B52" t="s">
        <v>147</v>
      </c>
      <c r="C52" t="s">
        <v>23</v>
      </c>
      <c r="D52" s="24">
        <v>1742</v>
      </c>
      <c r="E52" s="33">
        <f>origin_widget_id_117564_geo_id_729_sv_id_11_population_collection_28_limit_10_fr[[#This Row],[Column1.individuals]]/SUM(origin_widget_id_117564_geo_id_729_sv_id_11_population_collection_28_limit_10_fr[Column1.individuals])</f>
        <v>7.4619832940672523E-2</v>
      </c>
      <c r="F52" t="str">
        <f>TEXT(origin_widget_id_117564_geo_id_729_sv_id_11_population_collection_28_limit_10_fr[[#This Row],[Column1.individuals]],"#,###")&amp;"  ("&amp;(ROUND(origin_widget_id_117564_geo_id_729_sv_id_11_population_collection_28_limit_10_fr[[#This Row],[Column1]],2)*100)&amp;"%)"</f>
        <v>1,742  (7%)</v>
      </c>
      <c r="J52" s="23" t="s">
        <v>111</v>
      </c>
      <c r="K52">
        <v>11</v>
      </c>
      <c r="L52">
        <v>2018</v>
      </c>
      <c r="M52" s="24">
        <v>8309</v>
      </c>
      <c r="O52" s="23" t="s">
        <v>111</v>
      </c>
      <c r="P52">
        <v>10</v>
      </c>
      <c r="Q52">
        <v>2018</v>
      </c>
      <c r="R52" s="24">
        <v>2644</v>
      </c>
      <c r="T52" s="23" t="s">
        <v>111</v>
      </c>
      <c r="U52">
        <v>10</v>
      </c>
      <c r="V52">
        <v>2018</v>
      </c>
      <c r="W52" s="24">
        <v>18289</v>
      </c>
      <c r="X52" s="34" t="str">
        <f>VLOOKUP(timeseries_widget_id_120709_sv_id_11_population_group_4797_2C4798_frequency_mont[[#This Row],[Value.month]],Admin_Months,2)&amp;"-"&amp;timeseries_widget_id_120709_sv_id_11_population_group_4797_2C4798_frequency_mont[[#This Row],[Value.year]]</f>
        <v>Oct-2018</v>
      </c>
      <c r="Z52">
        <v>10</v>
      </c>
      <c r="AA52">
        <v>2017</v>
      </c>
      <c r="AB52" s="24">
        <v>4134</v>
      </c>
      <c r="AC52" s="34" t="str">
        <f>VLOOKUP(timeseries_widget_id_126513_geo_id_640_sv_id_11_population_group_4797_frequency[[#This Row],[Column1.month]],Admin_Months,2)&amp;"-"&amp;timeseries_widget_id_126513_geo_id_640_sv_id_11_population_group_4797_frequency[[#This Row],[Column1.year]]</f>
        <v>Oct-2017</v>
      </c>
      <c r="AJ52">
        <v>10</v>
      </c>
      <c r="AK52">
        <v>2017</v>
      </c>
      <c r="AL52" s="24">
        <v>4134</v>
      </c>
      <c r="AM52" s="34" t="str">
        <f>VLOOKUP(timeseries_widget_id_126502_geo_id_640_sv_id_11_population_group_4797_2C4798_fre[[#This Row],[Column1.month]],Admin_Months,2)&amp;"-"&amp;timeseries_widget_id_126502_geo_id_640_sv_id_11_population_group_4797_2C4798_fre[[#This Row],[Column1.year]]</f>
        <v>Oct-2017</v>
      </c>
      <c r="AO52">
        <v>10</v>
      </c>
      <c r="AP52">
        <v>2017</v>
      </c>
      <c r="AQ52" s="24">
        <v>5979</v>
      </c>
      <c r="AR52" s="23" t="str">
        <f>VLOOKUP(timeseries_widget_id_126376_geo_id_656_sv_id_11_population_group_4797_frequency[[#This Row],[Column1.month]],Admin_Months,2)&amp;"-"&amp;timeseries_widget_id_126376_geo_id_656_sv_id_11_population_group_4797_frequency[[#This Row],[Column1.year]]</f>
        <v>Oct-2017</v>
      </c>
      <c r="AT52">
        <v>10</v>
      </c>
      <c r="AU52">
        <v>2017</v>
      </c>
      <c r="AV52" s="24">
        <v>3614</v>
      </c>
      <c r="AX52">
        <v>10</v>
      </c>
      <c r="AY52">
        <v>2017</v>
      </c>
      <c r="AZ52" s="24">
        <v>485</v>
      </c>
      <c r="BB52">
        <v>10</v>
      </c>
      <c r="BC52">
        <v>2017</v>
      </c>
      <c r="BD52" s="24">
        <v>4099</v>
      </c>
      <c r="BE52" s="23" t="str">
        <f>VLOOKUP(timeseries_widget_id_122786_geo_id_729_sv_id_11_population_group_4797_2C4798_fre[[#This Row],[Column1.month]],Admin_Months,2)&amp;"-"&amp;timeseries_widget_id_122786_geo_id_729_sv_id_11_population_group_4797_2C4798_fre[[#This Row],[Column1.year]]</f>
        <v>Oct-2017</v>
      </c>
      <c r="BG52">
        <v>2</v>
      </c>
      <c r="BH52">
        <v>2018</v>
      </c>
      <c r="BI52">
        <v>12</v>
      </c>
      <c r="BK52">
        <v>6</v>
      </c>
      <c r="BL52">
        <v>2019</v>
      </c>
      <c r="BM52">
        <v>599</v>
      </c>
    </row>
    <row r="53" spans="1:65" x14ac:dyDescent="0.3">
      <c r="A53" t="s">
        <v>61</v>
      </c>
      <c r="B53" t="s">
        <v>147</v>
      </c>
      <c r="C53" t="s">
        <v>23</v>
      </c>
      <c r="D53" s="24">
        <v>757</v>
      </c>
      <c r="E53" s="33">
        <f>origin_widget_id_117564_geo_id_729_sv_id_11_population_collection_28_limit_10_fr[[#This Row],[Column1.individuals]]/SUM(origin_widget_id_117564_geo_id_729_sv_id_11_population_collection_28_limit_10_fr[Column1.individuals])</f>
        <v>3.242664382094667E-2</v>
      </c>
      <c r="F53" t="str">
        <f>TEXT(origin_widget_id_117564_geo_id_729_sv_id_11_population_collection_28_limit_10_fr[[#This Row],[Column1.individuals]],"#,###")&amp;"  ("&amp;(ROUND(origin_widget_id_117564_geo_id_729_sv_id_11_population_collection_28_limit_10_fr[[#This Row],[Column1]],2)*100)&amp;"%)"</f>
        <v>757  (3%)</v>
      </c>
      <c r="J53" s="23" t="s">
        <v>111</v>
      </c>
      <c r="K53">
        <v>12</v>
      </c>
      <c r="L53">
        <v>2018</v>
      </c>
      <c r="M53" s="24">
        <v>8859</v>
      </c>
      <c r="O53" s="23" t="s">
        <v>111</v>
      </c>
      <c r="P53">
        <v>11</v>
      </c>
      <c r="Q53">
        <v>2018</v>
      </c>
      <c r="R53" s="24">
        <v>1772</v>
      </c>
      <c r="T53" s="23" t="s">
        <v>111</v>
      </c>
      <c r="U53">
        <v>11</v>
      </c>
      <c r="V53">
        <v>2018</v>
      </c>
      <c r="W53" s="24">
        <v>10081</v>
      </c>
      <c r="X53" s="34" t="str">
        <f>VLOOKUP(timeseries_widget_id_120709_sv_id_11_population_group_4797_2C4798_frequency_mont[[#This Row],[Value.month]],Admin_Months,2)&amp;"-"&amp;timeseries_widget_id_120709_sv_id_11_population_group_4797_2C4798_frequency_mont[[#This Row],[Value.year]]</f>
        <v>Nov-2018</v>
      </c>
      <c r="Z53">
        <v>11</v>
      </c>
      <c r="AA53">
        <v>2017</v>
      </c>
      <c r="AB53" s="24">
        <v>3215</v>
      </c>
      <c r="AC53" s="34" t="str">
        <f>VLOOKUP(timeseries_widget_id_126513_geo_id_640_sv_id_11_population_group_4797_frequency[[#This Row],[Column1.month]],Admin_Months,2)&amp;"-"&amp;timeseries_widget_id_126513_geo_id_640_sv_id_11_population_group_4797_frequency[[#This Row],[Column1.year]]</f>
        <v>Nov-2017</v>
      </c>
      <c r="AJ53">
        <v>11</v>
      </c>
      <c r="AK53">
        <v>2017</v>
      </c>
      <c r="AL53" s="24">
        <v>3215</v>
      </c>
      <c r="AM53" s="34" t="str">
        <f>VLOOKUP(timeseries_widget_id_126502_geo_id_640_sv_id_11_population_group_4797_2C4798_fre[[#This Row],[Column1.month]],Admin_Months,2)&amp;"-"&amp;timeseries_widget_id_126502_geo_id_640_sv_id_11_population_group_4797_2C4798_fre[[#This Row],[Column1.year]]</f>
        <v>Nov-2017</v>
      </c>
      <c r="AO53">
        <v>11</v>
      </c>
      <c r="AP53">
        <v>2017</v>
      </c>
      <c r="AQ53" s="24">
        <v>5645</v>
      </c>
      <c r="AR53" s="23" t="str">
        <f>VLOOKUP(timeseries_widget_id_126376_geo_id_656_sv_id_11_population_group_4797_frequency[[#This Row],[Column1.month]],Admin_Months,2)&amp;"-"&amp;timeseries_widget_id_126376_geo_id_656_sv_id_11_population_group_4797_frequency[[#This Row],[Column1.year]]</f>
        <v>Nov-2017</v>
      </c>
      <c r="AT53">
        <v>11</v>
      </c>
      <c r="AU53">
        <v>2017</v>
      </c>
      <c r="AV53" s="24">
        <v>4165</v>
      </c>
      <c r="AX53">
        <v>11</v>
      </c>
      <c r="AY53">
        <v>2017</v>
      </c>
      <c r="AZ53" s="24">
        <v>514</v>
      </c>
      <c r="BB53">
        <v>11</v>
      </c>
      <c r="BC53">
        <v>2017</v>
      </c>
      <c r="BD53" s="24">
        <v>4679</v>
      </c>
      <c r="BE53" s="23" t="str">
        <f>VLOOKUP(timeseries_widget_id_122786_geo_id_729_sv_id_11_population_group_4797_2C4798_fre[[#This Row],[Column1.month]],Admin_Months,2)&amp;"-"&amp;timeseries_widget_id_122786_geo_id_729_sv_id_11_population_group_4797_2C4798_fre[[#This Row],[Column1.year]]</f>
        <v>Nov-2017</v>
      </c>
      <c r="BG53">
        <v>6</v>
      </c>
      <c r="BH53">
        <v>2018</v>
      </c>
      <c r="BI53">
        <v>61</v>
      </c>
      <c r="BK53">
        <v>7</v>
      </c>
      <c r="BL53">
        <v>2019</v>
      </c>
      <c r="BM53">
        <v>307</v>
      </c>
    </row>
    <row r="54" spans="1:65" x14ac:dyDescent="0.3">
      <c r="A54" t="s">
        <v>62</v>
      </c>
      <c r="B54" t="s">
        <v>147</v>
      </c>
      <c r="C54" t="s">
        <v>23</v>
      </c>
      <c r="D54" s="24">
        <v>743</v>
      </c>
      <c r="E54" s="33">
        <f>origin_widget_id_117564_geo_id_729_sv_id_11_population_collection_28_limit_10_fr[[#This Row],[Column1.individuals]]/SUM(origin_widget_id_117564_geo_id_729_sv_id_11_population_collection_28_limit_10_fr[Column1.individuals])</f>
        <v>3.1826943671021631E-2</v>
      </c>
      <c r="F54" t="str">
        <f>TEXT(origin_widget_id_117564_geo_id_729_sv_id_11_population_collection_28_limit_10_fr[[#This Row],[Column1.individuals]],"#,###")&amp;"  ("&amp;(ROUND(origin_widget_id_117564_geo_id_729_sv_id_11_population_collection_28_limit_10_fr[[#This Row],[Column1]],2)*100)&amp;"%)"</f>
        <v>743  (3%)</v>
      </c>
      <c r="J54" s="23" t="s">
        <v>111</v>
      </c>
      <c r="K54">
        <v>1</v>
      </c>
      <c r="L54">
        <v>2019</v>
      </c>
      <c r="M54" s="24">
        <v>6290</v>
      </c>
      <c r="O54" s="23" t="s">
        <v>111</v>
      </c>
      <c r="P54">
        <v>12</v>
      </c>
      <c r="Q54">
        <v>2018</v>
      </c>
      <c r="R54" s="24">
        <v>1515</v>
      </c>
      <c r="T54" s="23" t="s">
        <v>111</v>
      </c>
      <c r="U54">
        <v>12</v>
      </c>
      <c r="V54">
        <v>2018</v>
      </c>
      <c r="W54" s="24">
        <v>10374</v>
      </c>
      <c r="X54" s="34" t="str">
        <f>VLOOKUP(timeseries_widget_id_120709_sv_id_11_population_group_4797_2C4798_frequency_mont[[#This Row],[Value.month]],Admin_Months,2)&amp;"-"&amp;timeseries_widget_id_120709_sv_id_11_population_group_4797_2C4798_frequency_mont[[#This Row],[Value.year]]</f>
        <v>Dec-2018</v>
      </c>
      <c r="Z54">
        <v>12</v>
      </c>
      <c r="AA54">
        <v>2017</v>
      </c>
      <c r="AB54" s="24">
        <v>2364</v>
      </c>
      <c r="AC54" s="34" t="str">
        <f>VLOOKUP(timeseries_widget_id_126513_geo_id_640_sv_id_11_population_group_4797_frequency[[#This Row],[Column1.month]],Admin_Months,2)&amp;"-"&amp;timeseries_widget_id_126513_geo_id_640_sv_id_11_population_group_4797_frequency[[#This Row],[Column1.year]]</f>
        <v>Dec-2017</v>
      </c>
      <c r="AE54" t="s">
        <v>16</v>
      </c>
      <c r="AF54" t="s">
        <v>17</v>
      </c>
      <c r="AG54" t="s">
        <v>37</v>
      </c>
      <c r="AH54" t="s">
        <v>95</v>
      </c>
      <c r="AJ54">
        <v>12</v>
      </c>
      <c r="AK54">
        <v>2017</v>
      </c>
      <c r="AL54" s="24">
        <v>2364</v>
      </c>
      <c r="AM54" s="34" t="str">
        <f>VLOOKUP(timeseries_widget_id_126502_geo_id_640_sv_id_11_population_group_4797_2C4798_fre[[#This Row],[Column1.month]],Admin_Months,2)&amp;"-"&amp;timeseries_widget_id_126502_geo_id_640_sv_id_11_population_group_4797_2C4798_fre[[#This Row],[Column1.year]]</f>
        <v>Dec-2017</v>
      </c>
      <c r="AO54">
        <v>12</v>
      </c>
      <c r="AP54">
        <v>2017</v>
      </c>
      <c r="AQ54" s="24">
        <v>2327</v>
      </c>
      <c r="AR54" s="23" t="str">
        <f>VLOOKUP(timeseries_widget_id_126376_geo_id_656_sv_id_11_population_group_4797_frequency[[#This Row],[Column1.month]],Admin_Months,2)&amp;"-"&amp;timeseries_widget_id_126376_geo_id_656_sv_id_11_population_group_4797_frequency[[#This Row],[Column1.year]]</f>
        <v>Dec-2017</v>
      </c>
      <c r="AT54">
        <v>12</v>
      </c>
      <c r="AU54">
        <v>2017</v>
      </c>
      <c r="AV54" s="24">
        <v>1908</v>
      </c>
      <c r="AX54">
        <v>12</v>
      </c>
      <c r="AY54">
        <v>2017</v>
      </c>
      <c r="AZ54" s="24">
        <v>465</v>
      </c>
      <c r="BB54">
        <v>12</v>
      </c>
      <c r="BC54">
        <v>2017</v>
      </c>
      <c r="BD54" s="24">
        <v>2373</v>
      </c>
      <c r="BE54" s="23" t="str">
        <f>VLOOKUP(timeseries_widget_id_122786_geo_id_729_sv_id_11_population_group_4797_2C4798_fre[[#This Row],[Column1.month]],Admin_Months,2)&amp;"-"&amp;timeseries_widget_id_122786_geo_id_729_sv_id_11_population_group_4797_2C4798_fre[[#This Row],[Column1.year]]</f>
        <v>Dec-2017</v>
      </c>
      <c r="BG54">
        <v>8</v>
      </c>
      <c r="BH54">
        <v>2018</v>
      </c>
      <c r="BI54">
        <v>103</v>
      </c>
      <c r="BK54">
        <v>8</v>
      </c>
      <c r="BL54">
        <v>2019</v>
      </c>
      <c r="BM54">
        <v>662</v>
      </c>
    </row>
    <row r="55" spans="1:65" x14ac:dyDescent="0.3">
      <c r="A55" t="s">
        <v>63</v>
      </c>
      <c r="B55" t="s">
        <v>147</v>
      </c>
      <c r="C55" t="s">
        <v>23</v>
      </c>
      <c r="D55" s="24">
        <v>335</v>
      </c>
      <c r="E55" s="33">
        <f>origin_widget_id_117564_geo_id_729_sv_id_11_population_collection_28_limit_10_fr[[#This Row],[Column1.individuals]]/SUM(origin_widget_id_117564_geo_id_729_sv_id_11_population_collection_28_limit_10_fr[Column1.individuals])</f>
        <v>1.4349967873206254E-2</v>
      </c>
      <c r="F55" t="str">
        <f>TEXT(origin_widget_id_117564_geo_id_729_sv_id_11_population_collection_28_limit_10_fr[[#This Row],[Column1.individuals]],"#,###")&amp;"  ("&amp;(ROUND(origin_widget_id_117564_geo_id_729_sv_id_11_population_collection_28_limit_10_fr[[#This Row],[Column1]],2)*100)&amp;"%)"</f>
        <v>335  (1%)</v>
      </c>
      <c r="J55" s="23" t="s">
        <v>111</v>
      </c>
      <c r="K55">
        <v>2</v>
      </c>
      <c r="L55">
        <v>2019</v>
      </c>
      <c r="M55" s="24">
        <v>2618</v>
      </c>
      <c r="O55" s="23" t="s">
        <v>111</v>
      </c>
      <c r="P55">
        <v>1</v>
      </c>
      <c r="Q55">
        <v>2019</v>
      </c>
      <c r="R55" s="24">
        <v>1309</v>
      </c>
      <c r="T55" s="23" t="s">
        <v>111</v>
      </c>
      <c r="U55">
        <v>1</v>
      </c>
      <c r="V55">
        <v>2019</v>
      </c>
      <c r="W55" s="24">
        <v>7599</v>
      </c>
      <c r="X55" s="34" t="str">
        <f>VLOOKUP(timeseries_widget_id_120709_sv_id_11_population_group_4797_2C4798_frequency_mont[[#This Row],[Value.month]],Admin_Months,2)&amp;"-"&amp;timeseries_widget_id_120709_sv_id_11_population_group_4797_2C4798_frequency_mont[[#This Row],[Value.year]]</f>
        <v>Jan-2019</v>
      </c>
      <c r="Z55">
        <v>1</v>
      </c>
      <c r="AA55">
        <v>2018</v>
      </c>
      <c r="AB55" s="24">
        <v>1633</v>
      </c>
      <c r="AC55" s="34" t="str">
        <f>VLOOKUP(timeseries_widget_id_126513_geo_id_640_sv_id_11_population_group_4797_frequency[[#This Row],[Column1.month]],Admin_Months,2)&amp;"-"&amp;timeseries_widget_id_126513_geo_id_640_sv_id_11_population_group_4797_frequency[[#This Row],[Column1.year]]</f>
        <v>Jan-2018</v>
      </c>
      <c r="AE55">
        <v>1</v>
      </c>
      <c r="AF55">
        <v>2018</v>
      </c>
      <c r="AG55" s="24">
        <v>531</v>
      </c>
      <c r="AH55" s="23" t="str">
        <f>VLOOKUP(timeseries_widget_id_126514_geo_id_640_sv_id_11_population_group_4798_frequency[[#This Row],[Column1.month]],Admin_Months,2)&amp;"-"&amp;timeseries_widget_id_126514_geo_id_640_sv_id_11_population_group_4798_frequency[[#This Row],[Column1.year]]</f>
        <v>Jan-2018</v>
      </c>
      <c r="AJ55">
        <v>1</v>
      </c>
      <c r="AK55">
        <v>2018</v>
      </c>
      <c r="AL55" s="24">
        <v>2164</v>
      </c>
      <c r="AM55" s="34" t="str">
        <f>VLOOKUP(timeseries_widget_id_126502_geo_id_640_sv_id_11_population_group_4797_2C4798_fre[[#This Row],[Column1.month]],Admin_Months,2)&amp;"-"&amp;timeseries_widget_id_126502_geo_id_640_sv_id_11_population_group_4797_2C4798_fre[[#This Row],[Column1.year]]</f>
        <v>Jan-2018</v>
      </c>
      <c r="AO55">
        <v>1</v>
      </c>
      <c r="AP55">
        <v>2018</v>
      </c>
      <c r="AQ55" s="24">
        <v>4182</v>
      </c>
      <c r="AR55" s="23" t="str">
        <f>VLOOKUP(timeseries_widget_id_126376_geo_id_656_sv_id_11_population_group_4797_frequency[[#This Row],[Column1.month]],Admin_Months,2)&amp;"-"&amp;timeseries_widget_id_126376_geo_id_656_sv_id_11_population_group_4797_frequency[[#This Row],[Column1.year]]</f>
        <v>Jan-2018</v>
      </c>
      <c r="AT55">
        <v>1</v>
      </c>
      <c r="AU55">
        <v>2018</v>
      </c>
      <c r="AV55" s="24">
        <v>1400</v>
      </c>
      <c r="AX55">
        <v>1</v>
      </c>
      <c r="AY55">
        <v>2018</v>
      </c>
      <c r="AZ55" s="24">
        <v>782</v>
      </c>
      <c r="BB55">
        <v>1</v>
      </c>
      <c r="BC55">
        <v>2018</v>
      </c>
      <c r="BD55" s="24">
        <v>2182</v>
      </c>
      <c r="BE55" s="23" t="str">
        <f>VLOOKUP(timeseries_widget_id_122786_geo_id_729_sv_id_11_population_group_4797_2C4798_fre[[#This Row],[Column1.month]],Admin_Months,2)&amp;"-"&amp;timeseries_widget_id_122786_geo_id_729_sv_id_11_population_group_4797_2C4798_fre[[#This Row],[Column1.year]]</f>
        <v>Jan-2018</v>
      </c>
      <c r="BG55">
        <v>9</v>
      </c>
      <c r="BH55">
        <v>2018</v>
      </c>
      <c r="BI55">
        <v>216</v>
      </c>
      <c r="BK55">
        <v>9</v>
      </c>
      <c r="BL55">
        <v>2019</v>
      </c>
      <c r="BM55">
        <v>492</v>
      </c>
    </row>
    <row r="56" spans="1:65" x14ac:dyDescent="0.3">
      <c r="J56" s="23" t="s">
        <v>111</v>
      </c>
      <c r="K56">
        <v>3</v>
      </c>
      <c r="L56">
        <v>2019</v>
      </c>
      <c r="M56" s="24">
        <v>3097</v>
      </c>
      <c r="O56" s="23" t="s">
        <v>111</v>
      </c>
      <c r="P56">
        <v>2</v>
      </c>
      <c r="Q56">
        <v>2019</v>
      </c>
      <c r="R56" s="24">
        <v>1260</v>
      </c>
      <c r="T56" s="23" t="s">
        <v>111</v>
      </c>
      <c r="U56">
        <v>2</v>
      </c>
      <c r="V56">
        <v>2019</v>
      </c>
      <c r="W56" s="24">
        <v>3878</v>
      </c>
      <c r="X56" s="34" t="str">
        <f>VLOOKUP(timeseries_widget_id_120709_sv_id_11_population_group_4797_2C4798_frequency_mont[[#This Row],[Value.month]],Admin_Months,2)&amp;"-"&amp;timeseries_widget_id_120709_sv_id_11_population_group_4797_2C4798_frequency_mont[[#This Row],[Value.year]]</f>
        <v>Feb-2019</v>
      </c>
      <c r="Z56">
        <v>2</v>
      </c>
      <c r="AA56">
        <v>2018</v>
      </c>
      <c r="AB56" s="24">
        <v>1256</v>
      </c>
      <c r="AC56" s="34" t="str">
        <f>VLOOKUP(timeseries_widget_id_126513_geo_id_640_sv_id_11_population_group_4797_frequency[[#This Row],[Column1.month]],Admin_Months,2)&amp;"-"&amp;timeseries_widget_id_126513_geo_id_640_sv_id_11_population_group_4797_frequency[[#This Row],[Column1.year]]</f>
        <v>Feb-2018</v>
      </c>
      <c r="AE56">
        <v>2</v>
      </c>
      <c r="AF56">
        <v>2018</v>
      </c>
      <c r="AG56" s="24">
        <v>544</v>
      </c>
      <c r="AH56" s="23" t="str">
        <f>VLOOKUP(timeseries_widget_id_126514_geo_id_640_sv_id_11_population_group_4798_frequency[[#This Row],[Column1.month]],Admin_Months,2)&amp;"-"&amp;timeseries_widget_id_126514_geo_id_640_sv_id_11_population_group_4798_frequency[[#This Row],[Column1.year]]</f>
        <v>Feb-2018</v>
      </c>
      <c r="AJ56">
        <v>2</v>
      </c>
      <c r="AK56">
        <v>2018</v>
      </c>
      <c r="AL56" s="24">
        <v>1800</v>
      </c>
      <c r="AM56" s="34" t="str">
        <f>VLOOKUP(timeseries_widget_id_126502_geo_id_640_sv_id_11_population_group_4797_2C4798_fre[[#This Row],[Column1.month]],Admin_Months,2)&amp;"-"&amp;timeseries_widget_id_126502_geo_id_640_sv_id_11_population_group_4797_2C4798_fre[[#This Row],[Column1.year]]</f>
        <v>Feb-2018</v>
      </c>
      <c r="AO56">
        <v>2</v>
      </c>
      <c r="AP56">
        <v>2018</v>
      </c>
      <c r="AQ56" s="24">
        <v>1065</v>
      </c>
      <c r="AR56" s="23" t="str">
        <f>VLOOKUP(timeseries_widget_id_126376_geo_id_656_sv_id_11_population_group_4797_frequency[[#This Row],[Column1.month]],Admin_Months,2)&amp;"-"&amp;timeseries_widget_id_126376_geo_id_656_sv_id_11_population_group_4797_frequency[[#This Row],[Column1.year]]</f>
        <v>Feb-2018</v>
      </c>
      <c r="AT56">
        <v>2</v>
      </c>
      <c r="AU56">
        <v>2018</v>
      </c>
      <c r="AV56" s="24">
        <v>1102</v>
      </c>
      <c r="AX56">
        <v>2</v>
      </c>
      <c r="AY56">
        <v>2018</v>
      </c>
      <c r="AZ56" s="24">
        <v>416</v>
      </c>
      <c r="BB56">
        <v>2</v>
      </c>
      <c r="BC56">
        <v>2018</v>
      </c>
      <c r="BD56" s="24">
        <v>1518</v>
      </c>
      <c r="BE56" s="23" t="str">
        <f>VLOOKUP(timeseries_widget_id_122786_geo_id_729_sv_id_11_population_group_4797_2C4798_fre[[#This Row],[Column1.month]],Admin_Months,2)&amp;"-"&amp;timeseries_widget_id_122786_geo_id_729_sv_id_11_population_group_4797_2C4798_fre[[#This Row],[Column1.year]]</f>
        <v>Feb-2018</v>
      </c>
      <c r="BG56">
        <v>10</v>
      </c>
      <c r="BH56">
        <v>2018</v>
      </c>
      <c r="BI56">
        <v>67</v>
      </c>
    </row>
    <row r="57" spans="1:65" x14ac:dyDescent="0.3">
      <c r="J57" s="23" t="s">
        <v>111</v>
      </c>
      <c r="K57">
        <v>4</v>
      </c>
      <c r="L57">
        <v>2019</v>
      </c>
      <c r="M57" s="24">
        <v>3495</v>
      </c>
      <c r="O57" s="23" t="s">
        <v>111</v>
      </c>
      <c r="P57">
        <v>3</v>
      </c>
      <c r="Q57">
        <v>2019</v>
      </c>
      <c r="R57" s="24">
        <v>1681</v>
      </c>
      <c r="T57" s="23" t="s">
        <v>111</v>
      </c>
      <c r="U57">
        <v>3</v>
      </c>
      <c r="V57">
        <v>2019</v>
      </c>
      <c r="W57" s="24">
        <v>4778</v>
      </c>
      <c r="X57" s="34" t="str">
        <f>VLOOKUP(timeseries_widget_id_120709_sv_id_11_population_group_4797_2C4798_frequency_mont[[#This Row],[Value.month]],Admin_Months,2)&amp;"-"&amp;timeseries_widget_id_120709_sv_id_11_population_group_4797_2C4798_frequency_mont[[#This Row],[Value.year]]</f>
        <v>Mar-2019</v>
      </c>
      <c r="Z57">
        <v>3</v>
      </c>
      <c r="AA57">
        <v>2018</v>
      </c>
      <c r="AB57" s="24">
        <v>2441</v>
      </c>
      <c r="AC57" s="34" t="str">
        <f>VLOOKUP(timeseries_widget_id_126513_geo_id_640_sv_id_11_population_group_4797_frequency[[#This Row],[Column1.month]],Admin_Months,2)&amp;"-"&amp;timeseries_widget_id_126513_geo_id_640_sv_id_11_population_group_4797_frequency[[#This Row],[Column1.year]]</f>
        <v>Mar-2018</v>
      </c>
      <c r="AE57">
        <v>3</v>
      </c>
      <c r="AF57">
        <v>2018</v>
      </c>
      <c r="AG57" s="24">
        <v>1503</v>
      </c>
      <c r="AH57" s="23" t="str">
        <f>VLOOKUP(timeseries_widget_id_126514_geo_id_640_sv_id_11_population_group_4798_frequency[[#This Row],[Column1.month]],Admin_Months,2)&amp;"-"&amp;timeseries_widget_id_126514_geo_id_640_sv_id_11_population_group_4798_frequency[[#This Row],[Column1.year]]</f>
        <v>Mar-2018</v>
      </c>
      <c r="AJ57">
        <v>3</v>
      </c>
      <c r="AK57">
        <v>2018</v>
      </c>
      <c r="AL57" s="24">
        <v>3944</v>
      </c>
      <c r="AM57" s="34" t="str">
        <f>VLOOKUP(timeseries_widget_id_126502_geo_id_640_sv_id_11_population_group_4797_2C4798_fre[[#This Row],[Column1.month]],Admin_Months,2)&amp;"-"&amp;timeseries_widget_id_126502_geo_id_640_sv_id_11_population_group_4797_2C4798_fre[[#This Row],[Column1.year]]</f>
        <v>Mar-2018</v>
      </c>
      <c r="AO57">
        <v>3</v>
      </c>
      <c r="AP57">
        <v>2018</v>
      </c>
      <c r="AQ57" s="24">
        <v>1049</v>
      </c>
      <c r="AR57" s="23" t="str">
        <f>VLOOKUP(timeseries_widget_id_126376_geo_id_656_sv_id_11_population_group_4797_frequency[[#This Row],[Column1.month]],Admin_Months,2)&amp;"-"&amp;timeseries_widget_id_126376_geo_id_656_sv_id_11_population_group_4797_frequency[[#This Row],[Column1.year]]</f>
        <v>Mar-2018</v>
      </c>
      <c r="AT57">
        <v>3</v>
      </c>
      <c r="AU57">
        <v>2018</v>
      </c>
      <c r="AV57" s="24">
        <v>883</v>
      </c>
      <c r="AX57">
        <v>3</v>
      </c>
      <c r="AY57">
        <v>2018</v>
      </c>
      <c r="AZ57" s="24">
        <v>417</v>
      </c>
      <c r="BB57">
        <v>3</v>
      </c>
      <c r="BC57">
        <v>2018</v>
      </c>
      <c r="BD57" s="24">
        <v>1300</v>
      </c>
      <c r="BE57" s="23" t="str">
        <f>VLOOKUP(timeseries_widget_id_122786_geo_id_729_sv_id_11_population_group_4797_2C4798_fre[[#This Row],[Column1.month]],Admin_Months,2)&amp;"-"&amp;timeseries_widget_id_122786_geo_id_729_sv_id_11_population_group_4797_2C4798_fre[[#This Row],[Column1.year]]</f>
        <v>Mar-2018</v>
      </c>
      <c r="BG57">
        <v>11</v>
      </c>
      <c r="BH57">
        <v>2018</v>
      </c>
      <c r="BI57">
        <v>83</v>
      </c>
    </row>
    <row r="58" spans="1:65" x14ac:dyDescent="0.3">
      <c r="A58" t="s">
        <v>2</v>
      </c>
      <c r="J58" s="23" t="s">
        <v>111</v>
      </c>
      <c r="K58">
        <v>5</v>
      </c>
      <c r="L58">
        <v>2019</v>
      </c>
      <c r="M58" s="24">
        <v>5187</v>
      </c>
      <c r="O58" s="23" t="s">
        <v>111</v>
      </c>
      <c r="P58">
        <v>4</v>
      </c>
      <c r="Q58">
        <v>2019</v>
      </c>
      <c r="R58" s="24">
        <v>1596</v>
      </c>
      <c r="T58" s="23" t="s">
        <v>111</v>
      </c>
      <c r="U58">
        <v>4</v>
      </c>
      <c r="V58">
        <v>2019</v>
      </c>
      <c r="W58" s="24">
        <v>5091</v>
      </c>
      <c r="X58" s="34" t="str">
        <f>VLOOKUP(timeseries_widget_id_120709_sv_id_11_population_group_4797_2C4798_frequency_mont[[#This Row],[Value.month]],Admin_Months,2)&amp;"-"&amp;timeseries_widget_id_120709_sv_id_11_population_group_4797_2C4798_frequency_mont[[#This Row],[Value.year]]</f>
        <v>Apr-2019</v>
      </c>
      <c r="Z58">
        <v>4</v>
      </c>
      <c r="AA58">
        <v>2018</v>
      </c>
      <c r="AB58" s="24">
        <v>3032</v>
      </c>
      <c r="AC58" s="34" t="str">
        <f>VLOOKUP(timeseries_widget_id_126513_geo_id_640_sv_id_11_population_group_4797_frequency[[#This Row],[Column1.month]],Admin_Months,2)&amp;"-"&amp;timeseries_widget_id_126513_geo_id_640_sv_id_11_population_group_4797_frequency[[#This Row],[Column1.year]]</f>
        <v>Apr-2018</v>
      </c>
      <c r="AE58">
        <v>4</v>
      </c>
      <c r="AF58">
        <v>2018</v>
      </c>
      <c r="AG58" s="24">
        <v>3822</v>
      </c>
      <c r="AH58" s="23" t="str">
        <f>VLOOKUP(timeseries_widget_id_126514_geo_id_640_sv_id_11_population_group_4798_frequency[[#This Row],[Column1.month]],Admin_Months,2)&amp;"-"&amp;timeseries_widget_id_126514_geo_id_640_sv_id_11_population_group_4798_frequency[[#This Row],[Column1.year]]</f>
        <v>Apr-2018</v>
      </c>
      <c r="AJ58">
        <v>4</v>
      </c>
      <c r="AK58">
        <v>2018</v>
      </c>
      <c r="AL58" s="24">
        <v>6854</v>
      </c>
      <c r="AM58" s="34" t="str">
        <f>VLOOKUP(timeseries_widget_id_126502_geo_id_640_sv_id_11_population_group_4797_2C4798_fre[[#This Row],[Column1.month]],Admin_Months,2)&amp;"-"&amp;timeseries_widget_id_126502_geo_id_640_sv_id_11_population_group_4797_2C4798_fre[[#This Row],[Column1.year]]</f>
        <v>Apr-2018</v>
      </c>
      <c r="AO58">
        <v>4</v>
      </c>
      <c r="AP58">
        <v>2018</v>
      </c>
      <c r="AQ58" s="24">
        <v>3171</v>
      </c>
      <c r="AR58" s="23" t="str">
        <f>VLOOKUP(timeseries_widget_id_126376_geo_id_656_sv_id_11_population_group_4797_frequency[[#This Row],[Column1.month]],Admin_Months,2)&amp;"-"&amp;timeseries_widget_id_126376_geo_id_656_sv_id_11_population_group_4797_frequency[[#This Row],[Column1.year]]</f>
        <v>Apr-2018</v>
      </c>
      <c r="AT58">
        <v>4</v>
      </c>
      <c r="AU58">
        <v>2018</v>
      </c>
      <c r="AV58" s="24">
        <v>1242</v>
      </c>
      <c r="AX58">
        <v>4</v>
      </c>
      <c r="AY58">
        <v>2018</v>
      </c>
      <c r="AZ58" s="24">
        <v>448</v>
      </c>
      <c r="BB58">
        <v>4</v>
      </c>
      <c r="BC58">
        <v>2018</v>
      </c>
      <c r="BD58" s="24">
        <v>1690</v>
      </c>
      <c r="BE58" s="23" t="str">
        <f>VLOOKUP(timeseries_widget_id_122786_geo_id_729_sv_id_11_population_group_4797_2C4798_fre[[#This Row],[Column1.month]],Admin_Months,2)&amp;"-"&amp;timeseries_widget_id_122786_geo_id_729_sv_id_11_population_group_4797_2C4798_fre[[#This Row],[Column1.year]]</f>
        <v>Apr-2018</v>
      </c>
      <c r="BG58">
        <v>12</v>
      </c>
      <c r="BH58">
        <v>2018</v>
      </c>
      <c r="BI58">
        <v>224</v>
      </c>
    </row>
    <row r="59" spans="1:65" x14ac:dyDescent="0.3">
      <c r="A59" t="s">
        <v>54</v>
      </c>
      <c r="B59" t="s">
        <v>16</v>
      </c>
      <c r="C59" t="s">
        <v>17</v>
      </c>
      <c r="D59" t="s">
        <v>37</v>
      </c>
      <c r="E59" t="s">
        <v>95</v>
      </c>
      <c r="F59" t="s">
        <v>96</v>
      </c>
      <c r="J59" s="23" t="s">
        <v>111</v>
      </c>
      <c r="K59">
        <v>6</v>
      </c>
      <c r="L59">
        <v>2019</v>
      </c>
      <c r="M59" s="24">
        <v>7415</v>
      </c>
      <c r="O59" s="23" t="s">
        <v>111</v>
      </c>
      <c r="P59">
        <v>5</v>
      </c>
      <c r="Q59">
        <v>2019</v>
      </c>
      <c r="R59" s="24">
        <v>1160</v>
      </c>
      <c r="T59" s="23" t="s">
        <v>111</v>
      </c>
      <c r="U59">
        <v>5</v>
      </c>
      <c r="V59">
        <v>2019</v>
      </c>
      <c r="W59" s="24">
        <v>6347</v>
      </c>
      <c r="X59" s="34" t="str">
        <f>VLOOKUP(timeseries_widget_id_120709_sv_id_11_population_group_4797_2C4798_frequency_mont[[#This Row],[Value.month]],Admin_Months,2)&amp;"-"&amp;timeseries_widget_id_120709_sv_id_11_population_group_4797_2C4798_frequency_mont[[#This Row],[Value.year]]</f>
        <v>May-2019</v>
      </c>
      <c r="Z59">
        <v>5</v>
      </c>
      <c r="AA59">
        <v>2018</v>
      </c>
      <c r="AB59" s="24">
        <v>2916</v>
      </c>
      <c r="AC59" s="34" t="str">
        <f>VLOOKUP(timeseries_widget_id_126513_geo_id_640_sv_id_11_population_group_4797_frequency[[#This Row],[Column1.month]],Admin_Months,2)&amp;"-"&amp;timeseries_widget_id_126513_geo_id_640_sv_id_11_population_group_4797_frequency[[#This Row],[Column1.year]]</f>
        <v>May-2018</v>
      </c>
      <c r="AE59">
        <v>5</v>
      </c>
      <c r="AF59">
        <v>2018</v>
      </c>
      <c r="AG59" s="24">
        <v>1818</v>
      </c>
      <c r="AH59" s="23" t="str">
        <f>VLOOKUP(timeseries_widget_id_126514_geo_id_640_sv_id_11_population_group_4798_frequency[[#This Row],[Column1.month]],Admin_Months,2)&amp;"-"&amp;timeseries_widget_id_126514_geo_id_640_sv_id_11_population_group_4798_frequency[[#This Row],[Column1.year]]</f>
        <v>May-2018</v>
      </c>
      <c r="AJ59">
        <v>5</v>
      </c>
      <c r="AK59">
        <v>2018</v>
      </c>
      <c r="AL59" s="24">
        <v>4734</v>
      </c>
      <c r="AM59" s="34" t="str">
        <f>VLOOKUP(timeseries_widget_id_126502_geo_id_640_sv_id_11_population_group_4797_2C4798_fre[[#This Row],[Column1.month]],Admin_Months,2)&amp;"-"&amp;timeseries_widget_id_126502_geo_id_640_sv_id_11_population_group_4797_2C4798_fre[[#This Row],[Column1.year]]</f>
        <v>May-2018</v>
      </c>
      <c r="AO59">
        <v>5</v>
      </c>
      <c r="AP59">
        <v>2018</v>
      </c>
      <c r="AQ59" s="24">
        <v>3963</v>
      </c>
      <c r="AR59" s="23" t="str">
        <f>VLOOKUP(timeseries_widget_id_126376_geo_id_656_sv_id_11_population_group_4797_frequency[[#This Row],[Column1.month]],Admin_Months,2)&amp;"-"&amp;timeseries_widget_id_126376_geo_id_656_sv_id_11_population_group_4797_frequency[[#This Row],[Column1.year]]</f>
        <v>May-2018</v>
      </c>
      <c r="AT59">
        <v>5</v>
      </c>
      <c r="AU59">
        <v>2018</v>
      </c>
      <c r="AV59" s="24">
        <v>3523</v>
      </c>
      <c r="AX59">
        <v>5</v>
      </c>
      <c r="AY59">
        <v>2018</v>
      </c>
      <c r="AZ59" s="24">
        <v>414</v>
      </c>
      <c r="BB59">
        <v>5</v>
      </c>
      <c r="BC59">
        <v>2018</v>
      </c>
      <c r="BD59" s="24">
        <v>3937</v>
      </c>
      <c r="BE59" s="23" t="str">
        <f>VLOOKUP(timeseries_widget_id_122786_geo_id_729_sv_id_11_population_group_4797_2C4798_fre[[#This Row],[Column1.month]],Admin_Months,2)&amp;"-"&amp;timeseries_widget_id_122786_geo_id_729_sv_id_11_population_group_4797_2C4798_fre[[#This Row],[Column1.year]]</f>
        <v>May-2018</v>
      </c>
      <c r="BG59">
        <v>1</v>
      </c>
      <c r="BH59">
        <v>2019</v>
      </c>
      <c r="BI59">
        <v>83</v>
      </c>
    </row>
    <row r="60" spans="1:65" x14ac:dyDescent="0.3">
      <c r="A60" t="s">
        <v>62</v>
      </c>
      <c r="B60" t="s">
        <v>151</v>
      </c>
      <c r="C60" t="s">
        <v>23</v>
      </c>
      <c r="D60" s="24">
        <v>2557</v>
      </c>
      <c r="E60" s="33">
        <f>origin_widget_id_122540_geo_id_656_sv_id_11_population_collection_28_limit_200_f[[#This Row],[Column1.individuals]]/SUM(origin_widget_id_122540_geo_id_656_sv_id_11_population_collection_28_limit_200_f[Column1.individuals])</f>
        <v>0.26500155456523994</v>
      </c>
      <c r="F60" t="str">
        <f>TEXT(origin_widget_id_122540_geo_id_656_sv_id_11_population_collection_28_limit_200_f[[#This Row],[Column1.individuals]],"#,###")&amp;"  ("&amp;(ROUND(origin_widget_id_122540_geo_id_656_sv_id_11_population_collection_28_limit_200_f[[#This Row],[Column1]],2)*100)&amp;"%)"</f>
        <v>2,557  (27%)</v>
      </c>
      <c r="J60" s="23" t="s">
        <v>111</v>
      </c>
      <c r="K60">
        <v>7</v>
      </c>
      <c r="L60">
        <v>2019</v>
      </c>
      <c r="M60" s="24">
        <v>9366</v>
      </c>
      <c r="O60" s="23" t="s">
        <v>111</v>
      </c>
      <c r="P60">
        <v>6</v>
      </c>
      <c r="Q60">
        <v>2019</v>
      </c>
      <c r="R60" s="24">
        <v>1316</v>
      </c>
      <c r="T60" s="23" t="s">
        <v>111</v>
      </c>
      <c r="U60">
        <v>6</v>
      </c>
      <c r="V60">
        <v>2019</v>
      </c>
      <c r="W60" s="24">
        <v>8731</v>
      </c>
      <c r="X60" s="34" t="str">
        <f>VLOOKUP(timeseries_widget_id_120709_sv_id_11_population_group_4797_2C4798_frequency_mont[[#This Row],[Value.month]],Admin_Months,2)&amp;"-"&amp;timeseries_widget_id_120709_sv_id_11_population_group_4797_2C4798_frequency_mont[[#This Row],[Value.year]]</f>
        <v>Jun-2019</v>
      </c>
      <c r="Z60">
        <v>6</v>
      </c>
      <c r="AA60">
        <v>2018</v>
      </c>
      <c r="AB60" s="24">
        <v>2439</v>
      </c>
      <c r="AC60" s="34" t="str">
        <f>VLOOKUP(timeseries_widget_id_126513_geo_id_640_sv_id_11_population_group_4797_frequency[[#This Row],[Column1.month]],Admin_Months,2)&amp;"-"&amp;timeseries_widget_id_126513_geo_id_640_sv_id_11_population_group_4797_frequency[[#This Row],[Column1.year]]</f>
        <v>Jun-2018</v>
      </c>
      <c r="AE60">
        <v>6</v>
      </c>
      <c r="AF60">
        <v>2018</v>
      </c>
      <c r="AG60" s="24">
        <v>1226</v>
      </c>
      <c r="AH60" s="23" t="str">
        <f>VLOOKUP(timeseries_widget_id_126514_geo_id_640_sv_id_11_population_group_4798_frequency[[#This Row],[Column1.month]],Admin_Months,2)&amp;"-"&amp;timeseries_widget_id_126514_geo_id_640_sv_id_11_population_group_4798_frequency[[#This Row],[Column1.year]]</f>
        <v>Jun-2018</v>
      </c>
      <c r="AJ60">
        <v>6</v>
      </c>
      <c r="AK60">
        <v>2018</v>
      </c>
      <c r="AL60" s="24">
        <v>3665</v>
      </c>
      <c r="AM60" s="34" t="str">
        <f>VLOOKUP(timeseries_widget_id_126502_geo_id_640_sv_id_11_population_group_4797_2C4798_fre[[#This Row],[Column1.month]],Admin_Months,2)&amp;"-"&amp;timeseries_widget_id_126502_geo_id_640_sv_id_11_population_group_4797_2C4798_fre[[#This Row],[Column1.year]]</f>
        <v>Jun-2018</v>
      </c>
      <c r="AO60">
        <v>6</v>
      </c>
      <c r="AP60">
        <v>2018</v>
      </c>
      <c r="AQ60" s="24">
        <v>3147</v>
      </c>
      <c r="AR60" s="23" t="str">
        <f>VLOOKUP(timeseries_widget_id_126376_geo_id_656_sv_id_11_population_group_4797_frequency[[#This Row],[Column1.month]],Admin_Months,2)&amp;"-"&amp;timeseries_widget_id_126376_geo_id_656_sv_id_11_population_group_4797_frequency[[#This Row],[Column1.year]]</f>
        <v>Jun-2018</v>
      </c>
      <c r="AT60">
        <v>6</v>
      </c>
      <c r="AU60">
        <v>2018</v>
      </c>
      <c r="AV60" s="24">
        <v>6916</v>
      </c>
      <c r="AX60">
        <v>6</v>
      </c>
      <c r="AY60">
        <v>2018</v>
      </c>
      <c r="AZ60" s="24">
        <v>397</v>
      </c>
      <c r="BB60">
        <v>6</v>
      </c>
      <c r="BC60">
        <v>2018</v>
      </c>
      <c r="BD60" s="24">
        <v>7313</v>
      </c>
      <c r="BE60" s="23" t="str">
        <f>VLOOKUP(timeseries_widget_id_122786_geo_id_729_sv_id_11_population_group_4797_2C4798_fre[[#This Row],[Column1.month]],Admin_Months,2)&amp;"-"&amp;timeseries_widget_id_122786_geo_id_729_sv_id_11_population_group_4797_2C4798_fre[[#This Row],[Column1.year]]</f>
        <v>Jun-2018</v>
      </c>
      <c r="BG60">
        <v>2</v>
      </c>
      <c r="BH60">
        <v>2019</v>
      </c>
      <c r="BI60">
        <v>136</v>
      </c>
    </row>
    <row r="61" spans="1:65" x14ac:dyDescent="0.3">
      <c r="A61" t="s">
        <v>64</v>
      </c>
      <c r="B61" t="s">
        <v>151</v>
      </c>
      <c r="C61" t="s">
        <v>23</v>
      </c>
      <c r="D61" s="24">
        <v>1142</v>
      </c>
      <c r="E61" s="33">
        <f>origin_widget_id_122540_geo_id_656_sv_id_11_population_collection_28_limit_200_f[[#This Row],[Column1.individuals]]/SUM(origin_widget_id_122540_geo_id_656_sv_id_11_population_collection_28_limit_200_f[Column1.individuals])</f>
        <v>0.11835423359933672</v>
      </c>
      <c r="F61" t="str">
        <f>TEXT(origin_widget_id_122540_geo_id_656_sv_id_11_population_collection_28_limit_200_f[[#This Row],[Column1.individuals]],"#,###")&amp;"  ("&amp;(ROUND(origin_widget_id_122540_geo_id_656_sv_id_11_population_collection_28_limit_200_f[[#This Row],[Column1]],2)*100)&amp;"%)"</f>
        <v>1,142  (12%)</v>
      </c>
      <c r="J61" s="23" t="s">
        <v>111</v>
      </c>
      <c r="K61">
        <v>8</v>
      </c>
      <c r="L61">
        <v>2019</v>
      </c>
      <c r="M61" s="24">
        <v>12043</v>
      </c>
      <c r="O61" s="23" t="s">
        <v>111</v>
      </c>
      <c r="P61">
        <v>7</v>
      </c>
      <c r="Q61">
        <v>2019</v>
      </c>
      <c r="R61" s="24">
        <v>1372</v>
      </c>
      <c r="T61" s="23" t="s">
        <v>111</v>
      </c>
      <c r="U61">
        <v>7</v>
      </c>
      <c r="V61">
        <v>2019</v>
      </c>
      <c r="W61" s="24">
        <v>10738</v>
      </c>
      <c r="X61" s="34" t="str">
        <f>VLOOKUP(timeseries_widget_id_120709_sv_id_11_population_group_4797_2C4798_frequency_mont[[#This Row],[Value.month]],Admin_Months,2)&amp;"-"&amp;timeseries_widget_id_120709_sv_id_11_population_group_4797_2C4798_frequency_mont[[#This Row],[Value.year]]</f>
        <v>Jul-2019</v>
      </c>
      <c r="Z61">
        <v>7</v>
      </c>
      <c r="AA61">
        <v>2018</v>
      </c>
      <c r="AB61" s="24">
        <v>2545</v>
      </c>
      <c r="AC61" s="34" t="str">
        <f>VLOOKUP(timeseries_widget_id_126513_geo_id_640_sv_id_11_population_group_4797_frequency[[#This Row],[Column1.month]],Admin_Months,2)&amp;"-"&amp;timeseries_widget_id_126513_geo_id_640_sv_id_11_population_group_4797_frequency[[#This Row],[Column1.year]]</f>
        <v>Jul-2018</v>
      </c>
      <c r="AE61">
        <v>7</v>
      </c>
      <c r="AF61">
        <v>2018</v>
      </c>
      <c r="AG61" s="24">
        <v>1599</v>
      </c>
      <c r="AH61" s="23" t="str">
        <f>VLOOKUP(timeseries_widget_id_126514_geo_id_640_sv_id_11_population_group_4798_frequency[[#This Row],[Column1.month]],Admin_Months,2)&amp;"-"&amp;timeseries_widget_id_126514_geo_id_640_sv_id_11_population_group_4798_frequency[[#This Row],[Column1.year]]</f>
        <v>Jul-2018</v>
      </c>
      <c r="AJ61">
        <v>7</v>
      </c>
      <c r="AK61">
        <v>2018</v>
      </c>
      <c r="AL61" s="24">
        <v>4144</v>
      </c>
      <c r="AM61" s="34" t="str">
        <f>VLOOKUP(timeseries_widget_id_126502_geo_id_640_sv_id_11_population_group_4797_2C4798_fre[[#This Row],[Column1.month]],Admin_Months,2)&amp;"-"&amp;timeseries_widget_id_126502_geo_id_640_sv_id_11_population_group_4797_2C4798_fre[[#This Row],[Column1.year]]</f>
        <v>Jul-2018</v>
      </c>
      <c r="AO61">
        <v>7</v>
      </c>
      <c r="AP61">
        <v>2018</v>
      </c>
      <c r="AQ61" s="24">
        <v>1969</v>
      </c>
      <c r="AR61" s="23" t="str">
        <f>VLOOKUP(timeseries_widget_id_126376_geo_id_656_sv_id_11_population_group_4797_frequency[[#This Row],[Column1.month]],Admin_Months,2)&amp;"-"&amp;timeseries_widget_id_126376_geo_id_656_sv_id_11_population_group_4797_frequency[[#This Row],[Column1.year]]</f>
        <v>Jul-2018</v>
      </c>
      <c r="AT61">
        <v>7</v>
      </c>
      <c r="AU61">
        <v>2018</v>
      </c>
      <c r="AV61" s="24">
        <v>8632</v>
      </c>
      <c r="AX61">
        <v>7</v>
      </c>
      <c r="AY61">
        <v>2018</v>
      </c>
      <c r="AZ61" s="24">
        <v>1085</v>
      </c>
      <c r="BB61">
        <v>7</v>
      </c>
      <c r="BC61">
        <v>2018</v>
      </c>
      <c r="BD61" s="24">
        <v>9717</v>
      </c>
      <c r="BE61" s="23" t="str">
        <f>VLOOKUP(timeseries_widget_id_122786_geo_id_729_sv_id_11_population_group_4797_2C4798_fre[[#This Row],[Column1.month]],Admin_Months,2)&amp;"-"&amp;timeseries_widget_id_122786_geo_id_729_sv_id_11_population_group_4797_2C4798_fre[[#This Row],[Column1.year]]</f>
        <v>Jul-2018</v>
      </c>
      <c r="BG61">
        <v>3</v>
      </c>
      <c r="BH61">
        <v>2019</v>
      </c>
      <c r="BI61">
        <v>174</v>
      </c>
    </row>
    <row r="62" spans="1:65" x14ac:dyDescent="0.3">
      <c r="A62" t="s">
        <v>58</v>
      </c>
      <c r="B62" t="s">
        <v>151</v>
      </c>
      <c r="C62" t="s">
        <v>23</v>
      </c>
      <c r="D62" s="24">
        <v>1020</v>
      </c>
      <c r="E62" s="33">
        <f>origin_widget_id_122540_geo_id_656_sv_id_11_population_collection_28_limit_200_f[[#This Row],[Column1.individuals]]/SUM(origin_widget_id_122540_geo_id_656_sv_id_11_population_collection_28_limit_200_f[Column1.individuals])</f>
        <v>0.10571043631464401</v>
      </c>
      <c r="F62" t="str">
        <f>TEXT(origin_widget_id_122540_geo_id_656_sv_id_11_population_collection_28_limit_200_f[[#This Row],[Column1.individuals]],"#,###")&amp;"  ("&amp;(ROUND(origin_widget_id_122540_geo_id_656_sv_id_11_population_collection_28_limit_200_f[[#This Row],[Column1]],2)*100)&amp;"%)"</f>
        <v>1,020  (11%)</v>
      </c>
      <c r="J62" s="23" t="s">
        <v>111</v>
      </c>
      <c r="K62">
        <v>9</v>
      </c>
      <c r="L62">
        <v>2019</v>
      </c>
      <c r="M62" s="24">
        <v>16987</v>
      </c>
      <c r="O62" s="23" t="s">
        <v>111</v>
      </c>
      <c r="P62">
        <v>8</v>
      </c>
      <c r="Q62">
        <v>2019</v>
      </c>
      <c r="R62" s="24">
        <v>2164</v>
      </c>
      <c r="T62" s="23" t="s">
        <v>111</v>
      </c>
      <c r="U62">
        <v>8</v>
      </c>
      <c r="V62">
        <v>2019</v>
      </c>
      <c r="W62" s="24">
        <v>14207</v>
      </c>
      <c r="X62" s="34" t="str">
        <f>VLOOKUP(timeseries_widget_id_120709_sv_id_11_population_group_4797_2C4798_frequency_mont[[#This Row],[Value.month]],Admin_Months,2)&amp;"-"&amp;timeseries_widget_id_120709_sv_id_11_population_group_4797_2C4798_frequency_mont[[#This Row],[Value.year]]</f>
        <v>Aug-2019</v>
      </c>
      <c r="Z62">
        <v>8</v>
      </c>
      <c r="AA62">
        <v>2018</v>
      </c>
      <c r="AB62" s="24">
        <v>3197</v>
      </c>
      <c r="AC62" s="34" t="str">
        <f>VLOOKUP(timeseries_widget_id_126513_geo_id_640_sv_id_11_population_group_4797_frequency[[#This Row],[Column1.month]],Admin_Months,2)&amp;"-"&amp;timeseries_widget_id_126513_geo_id_640_sv_id_11_population_group_4797_frequency[[#This Row],[Column1.year]]</f>
        <v>Aug-2018</v>
      </c>
      <c r="AE62">
        <v>8</v>
      </c>
      <c r="AF62">
        <v>2018</v>
      </c>
      <c r="AG62" s="24">
        <v>1123</v>
      </c>
      <c r="AH62" s="23" t="str">
        <f>VLOOKUP(timeseries_widget_id_126514_geo_id_640_sv_id_11_population_group_4798_frequency[[#This Row],[Column1.month]],Admin_Months,2)&amp;"-"&amp;timeseries_widget_id_126514_geo_id_640_sv_id_11_population_group_4798_frequency[[#This Row],[Column1.year]]</f>
        <v>Aug-2018</v>
      </c>
      <c r="AJ62">
        <v>8</v>
      </c>
      <c r="AK62">
        <v>2018</v>
      </c>
      <c r="AL62" s="24">
        <v>4320</v>
      </c>
      <c r="AM62" s="34" t="str">
        <f>VLOOKUP(timeseries_widget_id_126502_geo_id_640_sv_id_11_population_group_4797_2C4798_fre[[#This Row],[Column1.month]],Admin_Months,2)&amp;"-"&amp;timeseries_widget_id_126502_geo_id_640_sv_id_11_population_group_4797_2C4798_fre[[#This Row],[Column1.year]]</f>
        <v>Aug-2018</v>
      </c>
      <c r="AO62">
        <v>8</v>
      </c>
      <c r="AP62">
        <v>2018</v>
      </c>
      <c r="AQ62" s="24">
        <v>1531</v>
      </c>
      <c r="AR62" s="23" t="str">
        <f>VLOOKUP(timeseries_widget_id_126376_geo_id_656_sv_id_11_population_group_4797_frequency[[#This Row],[Column1.month]],Admin_Months,2)&amp;"-"&amp;timeseries_widget_id_126376_geo_id_656_sv_id_11_population_group_4797_frequency[[#This Row],[Column1.year]]</f>
        <v>Aug-2018</v>
      </c>
      <c r="AT62">
        <v>8</v>
      </c>
      <c r="AU62">
        <v>2018</v>
      </c>
      <c r="AV62" s="24">
        <v>6406</v>
      </c>
      <c r="AX62">
        <v>8</v>
      </c>
      <c r="AY62">
        <v>2018</v>
      </c>
      <c r="AZ62" s="24">
        <v>616</v>
      </c>
      <c r="BB62">
        <v>8</v>
      </c>
      <c r="BC62">
        <v>2018</v>
      </c>
      <c r="BD62" s="24">
        <v>7022</v>
      </c>
      <c r="BE62" s="23" t="str">
        <f>VLOOKUP(timeseries_widget_id_122786_geo_id_729_sv_id_11_population_group_4797_2C4798_fre[[#This Row],[Column1.month]],Admin_Months,2)&amp;"-"&amp;timeseries_widget_id_122786_geo_id_729_sv_id_11_population_group_4797_2C4798_fre[[#This Row],[Column1.year]]</f>
        <v>Aug-2018</v>
      </c>
      <c r="BG62">
        <v>4</v>
      </c>
      <c r="BH62">
        <v>2019</v>
      </c>
      <c r="BI62">
        <v>213</v>
      </c>
    </row>
    <row r="63" spans="1:65" x14ac:dyDescent="0.3">
      <c r="A63" t="s">
        <v>60</v>
      </c>
      <c r="B63" t="s">
        <v>151</v>
      </c>
      <c r="C63" t="s">
        <v>23</v>
      </c>
      <c r="D63" s="24">
        <v>944</v>
      </c>
      <c r="E63" s="33">
        <f>origin_widget_id_122540_geo_id_656_sv_id_11_population_collection_28_limit_200_f[[#This Row],[Column1.individuals]]/SUM(origin_widget_id_122540_geo_id_656_sv_id_11_population_collection_28_limit_200_f[Column1.individuals])</f>
        <v>9.7833972432376418E-2</v>
      </c>
      <c r="F63" t="str">
        <f>TEXT(origin_widget_id_122540_geo_id_656_sv_id_11_population_collection_28_limit_200_f[[#This Row],[Column1.individuals]],"#,###")&amp;"  ("&amp;(ROUND(origin_widget_id_122540_geo_id_656_sv_id_11_population_collection_28_limit_200_f[[#This Row],[Column1]],2)*100)&amp;"%)"</f>
        <v>944  (10%)</v>
      </c>
      <c r="J63" s="23" t="s">
        <v>111</v>
      </c>
      <c r="K63">
        <v>10</v>
      </c>
      <c r="L63">
        <v>2019</v>
      </c>
      <c r="M63" s="24">
        <v>14506</v>
      </c>
      <c r="O63" s="23" t="s">
        <v>111</v>
      </c>
      <c r="P63">
        <v>9</v>
      </c>
      <c r="Q63">
        <v>2019</v>
      </c>
      <c r="R63" s="24">
        <v>2653</v>
      </c>
      <c r="T63" s="23" t="s">
        <v>111</v>
      </c>
      <c r="U63">
        <v>9</v>
      </c>
      <c r="V63">
        <v>2019</v>
      </c>
      <c r="W63" s="24">
        <v>19640</v>
      </c>
      <c r="X63" s="34" t="str">
        <f>VLOOKUP(timeseries_widget_id_120709_sv_id_11_population_group_4797_2C4798_frequency_mont[[#This Row],[Value.month]],Admin_Months,2)&amp;"-"&amp;timeseries_widget_id_120709_sv_id_11_population_group_4797_2C4798_frequency_mont[[#This Row],[Value.year]]</f>
        <v>Sep-2019</v>
      </c>
      <c r="Z63">
        <v>9</v>
      </c>
      <c r="AA63">
        <v>2018</v>
      </c>
      <c r="AB63" s="24">
        <v>3960</v>
      </c>
      <c r="AC63" s="34" t="str">
        <f>VLOOKUP(timeseries_widget_id_126513_geo_id_640_sv_id_11_population_group_4797_frequency[[#This Row],[Column1.month]],Admin_Months,2)&amp;"-"&amp;timeseries_widget_id_126513_geo_id_640_sv_id_11_population_group_4797_frequency[[#This Row],[Column1.year]]</f>
        <v>Sep-2018</v>
      </c>
      <c r="AE63">
        <v>9</v>
      </c>
      <c r="AF63">
        <v>2018</v>
      </c>
      <c r="AG63" s="24">
        <v>1702</v>
      </c>
      <c r="AH63" s="23" t="str">
        <f>VLOOKUP(timeseries_widget_id_126514_geo_id_640_sv_id_11_population_group_4798_frequency[[#This Row],[Column1.month]],Admin_Months,2)&amp;"-"&amp;timeseries_widget_id_126514_geo_id_640_sv_id_11_population_group_4798_frequency[[#This Row],[Column1.year]]</f>
        <v>Sep-2018</v>
      </c>
      <c r="AJ63">
        <v>9</v>
      </c>
      <c r="AK63">
        <v>2018</v>
      </c>
      <c r="AL63" s="24">
        <v>5662</v>
      </c>
      <c r="AM63" s="34" t="str">
        <f>VLOOKUP(timeseries_widget_id_126502_geo_id_640_sv_id_11_population_group_4797_2C4798_fre[[#This Row],[Column1.month]],Admin_Months,2)&amp;"-"&amp;timeseries_widget_id_126502_geo_id_640_sv_id_11_population_group_4797_2C4798_fre[[#This Row],[Column1.year]]</f>
        <v>Sep-2018</v>
      </c>
      <c r="AO63">
        <v>9</v>
      </c>
      <c r="AP63">
        <v>2018</v>
      </c>
      <c r="AQ63" s="24">
        <v>947</v>
      </c>
      <c r="AR63" s="23" t="str">
        <f>VLOOKUP(timeseries_widget_id_126376_geo_id_656_sv_id_11_population_group_4797_frequency[[#This Row],[Column1.month]],Admin_Months,2)&amp;"-"&amp;timeseries_widget_id_126376_geo_id_656_sv_id_11_population_group_4797_frequency[[#This Row],[Column1.year]]</f>
        <v>Sep-2018</v>
      </c>
      <c r="AT63">
        <v>9</v>
      </c>
      <c r="AU63">
        <v>2018</v>
      </c>
      <c r="AV63" s="24">
        <v>8114</v>
      </c>
      <c r="AX63">
        <v>9</v>
      </c>
      <c r="AY63">
        <v>2018</v>
      </c>
      <c r="AZ63" s="24">
        <v>454</v>
      </c>
      <c r="BB63">
        <v>9</v>
      </c>
      <c r="BC63">
        <v>2018</v>
      </c>
      <c r="BD63" s="24">
        <v>8568</v>
      </c>
      <c r="BE63" s="23" t="str">
        <f>VLOOKUP(timeseries_widget_id_122786_geo_id_729_sv_id_11_population_group_4797_2C4798_fre[[#This Row],[Column1.month]],Admin_Months,2)&amp;"-"&amp;timeseries_widget_id_122786_geo_id_729_sv_id_11_population_group_4797_2C4798_fre[[#This Row],[Column1.year]]</f>
        <v>Sep-2018</v>
      </c>
      <c r="BG63">
        <v>5</v>
      </c>
      <c r="BH63">
        <v>2019</v>
      </c>
      <c r="BI63">
        <v>63</v>
      </c>
    </row>
    <row r="64" spans="1:65" x14ac:dyDescent="0.3">
      <c r="A64" t="s">
        <v>0</v>
      </c>
      <c r="B64" t="s">
        <v>151</v>
      </c>
      <c r="C64" t="s">
        <v>23</v>
      </c>
      <c r="D64" s="24">
        <v>777</v>
      </c>
      <c r="E64" s="33">
        <f>origin_widget_id_122540_geo_id_656_sv_id_11_population_collection_28_limit_200_f[[#This Row],[Column1.individuals]]/SUM(origin_widget_id_122540_geo_id_656_sv_id_11_population_collection_28_limit_200_f[Column1.individuals])</f>
        <v>8.0526479427919989E-2</v>
      </c>
      <c r="F64" t="str">
        <f>TEXT(origin_widget_id_122540_geo_id_656_sv_id_11_population_collection_28_limit_200_f[[#This Row],[Column1.individuals]],"#,###")&amp;"  ("&amp;(ROUND(origin_widget_id_122540_geo_id_656_sv_id_11_population_collection_28_limit_200_f[[#This Row],[Column1]],2)*100)&amp;"%)"</f>
        <v>777  (8%)</v>
      </c>
      <c r="J64" s="23" t="s">
        <v>111</v>
      </c>
      <c r="K64">
        <v>11</v>
      </c>
      <c r="L64">
        <v>2019</v>
      </c>
      <c r="M64" s="24">
        <v>2335</v>
      </c>
      <c r="O64" s="23" t="s">
        <v>111</v>
      </c>
      <c r="P64">
        <v>10</v>
      </c>
      <c r="Q64">
        <v>2019</v>
      </c>
      <c r="R64" s="24">
        <v>2498</v>
      </c>
      <c r="T64" s="23" t="s">
        <v>111</v>
      </c>
      <c r="U64">
        <v>10</v>
      </c>
      <c r="V64">
        <v>2019</v>
      </c>
      <c r="W64" s="24">
        <v>17004</v>
      </c>
      <c r="X64" s="34" t="str">
        <f>VLOOKUP(timeseries_widget_id_120709_sv_id_11_population_group_4797_2C4798_frequency_mont[[#This Row],[Value.month]],Admin_Months,2)&amp;"-"&amp;timeseries_widget_id_120709_sv_id_11_population_group_4797_2C4798_frequency_mont[[#This Row],[Value.year]]</f>
        <v>Oct-2019</v>
      </c>
      <c r="Z64">
        <v>10</v>
      </c>
      <c r="AA64">
        <v>2018</v>
      </c>
      <c r="AB64" s="24">
        <v>4073</v>
      </c>
      <c r="AC64" s="34" t="str">
        <f>VLOOKUP(timeseries_widget_id_126513_geo_id_640_sv_id_11_population_group_4797_frequency[[#This Row],[Column1.month]],Admin_Months,2)&amp;"-"&amp;timeseries_widget_id_126513_geo_id_640_sv_id_11_population_group_4797_frequency[[#This Row],[Column1.year]]</f>
        <v>Oct-2018</v>
      </c>
      <c r="AE64">
        <v>10</v>
      </c>
      <c r="AF64">
        <v>2018</v>
      </c>
      <c r="AG64" s="24">
        <v>1975</v>
      </c>
      <c r="AH64" s="23" t="str">
        <f>VLOOKUP(timeseries_widget_id_126514_geo_id_640_sv_id_11_population_group_4798_frequency[[#This Row],[Column1.month]],Admin_Months,2)&amp;"-"&amp;timeseries_widget_id_126514_geo_id_640_sv_id_11_population_group_4798_frequency[[#This Row],[Column1.year]]</f>
        <v>Oct-2018</v>
      </c>
      <c r="AJ64">
        <v>10</v>
      </c>
      <c r="AK64">
        <v>2018</v>
      </c>
      <c r="AL64" s="24">
        <v>6048</v>
      </c>
      <c r="AM64" s="34" t="str">
        <f>VLOOKUP(timeseries_widget_id_126502_geo_id_640_sv_id_11_population_group_4797_2C4798_fre[[#This Row],[Column1.month]],Admin_Months,2)&amp;"-"&amp;timeseries_widget_id_126502_geo_id_640_sv_id_11_population_group_4797_2C4798_fre[[#This Row],[Column1.year]]</f>
        <v>Oct-2018</v>
      </c>
      <c r="AO64">
        <v>10</v>
      </c>
      <c r="AP64">
        <v>2018</v>
      </c>
      <c r="AQ64" s="24">
        <v>1007</v>
      </c>
      <c r="AR64" s="23" t="str">
        <f>VLOOKUP(timeseries_widget_id_126376_geo_id_656_sv_id_11_population_group_4797_frequency[[#This Row],[Column1.month]],Admin_Months,2)&amp;"-"&amp;timeseries_widget_id_126376_geo_id_656_sv_id_11_population_group_4797_frequency[[#This Row],[Column1.year]]</f>
        <v>Oct-2018</v>
      </c>
      <c r="AT64">
        <v>10</v>
      </c>
      <c r="AU64">
        <v>2018</v>
      </c>
      <c r="AV64" s="24">
        <v>10243</v>
      </c>
      <c r="AX64">
        <v>10</v>
      </c>
      <c r="AY64">
        <v>2018</v>
      </c>
      <c r="AZ64" s="24">
        <v>669</v>
      </c>
      <c r="BB64">
        <v>10</v>
      </c>
      <c r="BC64">
        <v>2018</v>
      </c>
      <c r="BD64" s="24">
        <v>10912</v>
      </c>
      <c r="BE64" s="23" t="str">
        <f>VLOOKUP(timeseries_widget_id_122786_geo_id_729_sv_id_11_population_group_4797_2C4798_fre[[#This Row],[Column1.month]],Admin_Months,2)&amp;"-"&amp;timeseries_widget_id_122786_geo_id_729_sv_id_11_population_group_4797_2C4798_fre[[#This Row],[Column1.year]]</f>
        <v>Oct-2018</v>
      </c>
      <c r="BG64">
        <v>6</v>
      </c>
      <c r="BH64">
        <v>2019</v>
      </c>
      <c r="BI64">
        <v>32</v>
      </c>
    </row>
    <row r="65" spans="1:61" x14ac:dyDescent="0.3">
      <c r="A65" t="s">
        <v>4</v>
      </c>
      <c r="B65" t="s">
        <v>151</v>
      </c>
      <c r="C65" t="s">
        <v>23</v>
      </c>
      <c r="D65" s="24">
        <v>754</v>
      </c>
      <c r="E65" s="33">
        <f>origin_widget_id_122540_geo_id_656_sv_id_11_population_collection_28_limit_200_f[[#This Row],[Column1.individuals]]/SUM(origin_widget_id_122540_geo_id_656_sv_id_11_population_collection_28_limit_200_f[Column1.individuals])</f>
        <v>7.8142812726707436E-2</v>
      </c>
      <c r="F65" t="str">
        <f>TEXT(origin_widget_id_122540_geo_id_656_sv_id_11_population_collection_28_limit_200_f[[#This Row],[Column1.individuals]],"#,###")&amp;"  ("&amp;(ROUND(origin_widget_id_122540_geo_id_656_sv_id_11_population_collection_28_limit_200_f[[#This Row],[Column1]],2)*100)&amp;"%)"</f>
        <v>754  (8%)</v>
      </c>
      <c r="O65" s="23" t="s">
        <v>111</v>
      </c>
      <c r="P65">
        <v>11</v>
      </c>
      <c r="Q65">
        <v>2019</v>
      </c>
      <c r="R65" s="24">
        <v>436</v>
      </c>
      <c r="T65" s="23" t="s">
        <v>111</v>
      </c>
      <c r="U65">
        <v>11</v>
      </c>
      <c r="V65">
        <v>2019</v>
      </c>
      <c r="W65" s="24">
        <v>2771</v>
      </c>
      <c r="X65" s="34" t="str">
        <f>VLOOKUP(timeseries_widget_id_120709_sv_id_11_population_group_4797_2C4798_frequency_mont[[#This Row],[Value.month]],Admin_Months,2)&amp;"-"&amp;timeseries_widget_id_120709_sv_id_11_population_group_4797_2C4798_frequency_mont[[#This Row],[Value.year]]</f>
        <v>Nov-2019</v>
      </c>
      <c r="Z65">
        <v>11</v>
      </c>
      <c r="AA65">
        <v>2018</v>
      </c>
      <c r="AB65" s="24">
        <v>2075</v>
      </c>
      <c r="AC65" s="34" t="str">
        <f>VLOOKUP(timeseries_widget_id_126513_geo_id_640_sv_id_11_population_group_4797_frequency[[#This Row],[Column1.month]],Admin_Months,2)&amp;"-"&amp;timeseries_widget_id_126513_geo_id_640_sv_id_11_population_group_4797_frequency[[#This Row],[Column1.year]]</f>
        <v>Nov-2018</v>
      </c>
      <c r="AE65">
        <v>11</v>
      </c>
      <c r="AF65">
        <v>2018</v>
      </c>
      <c r="AG65" s="24">
        <v>1128</v>
      </c>
      <c r="AH65" s="23" t="str">
        <f>VLOOKUP(timeseries_widget_id_126514_geo_id_640_sv_id_11_population_group_4798_frequency[[#This Row],[Column1.month]],Admin_Months,2)&amp;"-"&amp;timeseries_widget_id_126514_geo_id_640_sv_id_11_population_group_4798_frequency[[#This Row],[Column1.year]]</f>
        <v>Nov-2018</v>
      </c>
      <c r="AJ65">
        <v>11</v>
      </c>
      <c r="AK65">
        <v>2018</v>
      </c>
      <c r="AL65" s="24">
        <v>3203</v>
      </c>
      <c r="AM65" s="34" t="str">
        <f>VLOOKUP(timeseries_widget_id_126502_geo_id_640_sv_id_11_population_group_4797_2C4798_fre[[#This Row],[Column1.month]],Admin_Months,2)&amp;"-"&amp;timeseries_widget_id_126502_geo_id_640_sv_id_11_population_group_4797_2C4798_fre[[#This Row],[Column1.year]]</f>
        <v>Nov-2018</v>
      </c>
      <c r="AO65">
        <v>11</v>
      </c>
      <c r="AP65">
        <v>2018</v>
      </c>
      <c r="AQ65" s="24">
        <v>980</v>
      </c>
      <c r="AR65" s="23" t="str">
        <f>VLOOKUP(timeseries_widget_id_126376_geo_id_656_sv_id_11_population_group_4797_frequency[[#This Row],[Column1.month]],Admin_Months,2)&amp;"-"&amp;timeseries_widget_id_126376_geo_id_656_sv_id_11_population_group_4797_frequency[[#This Row],[Column1.year]]</f>
        <v>Nov-2018</v>
      </c>
      <c r="AT65">
        <v>11</v>
      </c>
      <c r="AU65">
        <v>2018</v>
      </c>
      <c r="AV65" s="24">
        <v>5022</v>
      </c>
      <c r="AX65">
        <v>11</v>
      </c>
      <c r="AY65">
        <v>2018</v>
      </c>
      <c r="AZ65" s="24">
        <v>644</v>
      </c>
      <c r="BB65">
        <v>11</v>
      </c>
      <c r="BC65">
        <v>2018</v>
      </c>
      <c r="BD65" s="24">
        <v>5666</v>
      </c>
      <c r="BE65" s="23" t="str">
        <f>VLOOKUP(timeseries_widget_id_122786_geo_id_729_sv_id_11_population_group_4797_2C4798_fre[[#This Row],[Column1.month]],Admin_Months,2)&amp;"-"&amp;timeseries_widget_id_122786_geo_id_729_sv_id_11_population_group_4797_2C4798_fre[[#This Row],[Column1.year]]</f>
        <v>Nov-2018</v>
      </c>
      <c r="BG65">
        <v>7</v>
      </c>
      <c r="BH65">
        <v>2019</v>
      </c>
      <c r="BI65">
        <v>67</v>
      </c>
    </row>
    <row r="66" spans="1:61" x14ac:dyDescent="0.3">
      <c r="A66" t="s">
        <v>65</v>
      </c>
      <c r="B66" t="s">
        <v>151</v>
      </c>
      <c r="C66" t="s">
        <v>23</v>
      </c>
      <c r="D66" s="24">
        <v>395</v>
      </c>
      <c r="E66" s="33">
        <f>origin_widget_id_122540_geo_id_656_sv_id_11_population_collection_28_limit_200_f[[#This Row],[Column1.individuals]]/SUM(origin_widget_id_122540_geo_id_656_sv_id_11_population_collection_28_limit_200_f[Column1.individuals])</f>
        <v>4.0936884651259199E-2</v>
      </c>
      <c r="F66" t="str">
        <f>TEXT(origin_widget_id_122540_geo_id_656_sv_id_11_population_collection_28_limit_200_f[[#This Row],[Column1.individuals]],"#,###")&amp;"  ("&amp;(ROUND(origin_widget_id_122540_geo_id_656_sv_id_11_population_collection_28_limit_200_f[[#This Row],[Column1]],2)*100)&amp;"%)"</f>
        <v>395  (4%)</v>
      </c>
      <c r="Z66">
        <v>12</v>
      </c>
      <c r="AA66">
        <v>2018</v>
      </c>
      <c r="AB66" s="24">
        <v>2927</v>
      </c>
      <c r="AC66" s="34" t="str">
        <f>VLOOKUP(timeseries_widget_id_126513_geo_id_640_sv_id_11_population_group_4797_frequency[[#This Row],[Column1.month]],Admin_Months,2)&amp;"-"&amp;timeseries_widget_id_126513_geo_id_640_sv_id_11_population_group_4797_frequency[[#This Row],[Column1.year]]</f>
        <v>Dec-2018</v>
      </c>
      <c r="AE66">
        <v>12</v>
      </c>
      <c r="AF66">
        <v>2018</v>
      </c>
      <c r="AG66" s="24">
        <v>1043</v>
      </c>
      <c r="AH66" s="23" t="str">
        <f>VLOOKUP(timeseries_widget_id_126514_geo_id_640_sv_id_11_population_group_4798_frequency[[#This Row],[Column1.month]],Admin_Months,2)&amp;"-"&amp;timeseries_widget_id_126514_geo_id_640_sv_id_11_population_group_4798_frequency[[#This Row],[Column1.year]]</f>
        <v>Dec-2018</v>
      </c>
      <c r="AJ66">
        <v>12</v>
      </c>
      <c r="AK66">
        <v>2018</v>
      </c>
      <c r="AL66" s="24">
        <v>3970</v>
      </c>
      <c r="AM66" s="34" t="str">
        <f>VLOOKUP(timeseries_widget_id_126502_geo_id_640_sv_id_11_population_group_4797_2C4798_fre[[#This Row],[Column1.month]],Admin_Months,2)&amp;"-"&amp;timeseries_widget_id_126502_geo_id_640_sv_id_11_population_group_4797_2C4798_fre[[#This Row],[Column1.year]]</f>
        <v>Dec-2018</v>
      </c>
      <c r="AO66">
        <v>12</v>
      </c>
      <c r="AP66">
        <v>2018</v>
      </c>
      <c r="AQ66" s="24">
        <v>359</v>
      </c>
      <c r="AR66" s="23" t="str">
        <f>VLOOKUP(timeseries_widget_id_126376_geo_id_656_sv_id_11_population_group_4797_frequency[[#This Row],[Column1.month]],Admin_Months,2)&amp;"-"&amp;timeseries_widget_id_126376_geo_id_656_sv_id_11_population_group_4797_frequency[[#This Row],[Column1.year]]</f>
        <v>Dec-2018</v>
      </c>
      <c r="AT66">
        <v>12</v>
      </c>
      <c r="AU66">
        <v>2018</v>
      </c>
      <c r="AV66" s="24">
        <v>5086</v>
      </c>
      <c r="AX66">
        <v>12</v>
      </c>
      <c r="AY66">
        <v>2018</v>
      </c>
      <c r="AZ66" s="24">
        <v>472</v>
      </c>
      <c r="BB66">
        <v>12</v>
      </c>
      <c r="BC66">
        <v>2018</v>
      </c>
      <c r="BD66" s="24">
        <v>5558</v>
      </c>
      <c r="BE66" s="23" t="str">
        <f>VLOOKUP(timeseries_widget_id_122786_geo_id_729_sv_id_11_population_group_4797_2C4798_fre[[#This Row],[Column1.month]],Admin_Months,2)&amp;"-"&amp;timeseries_widget_id_122786_geo_id_729_sv_id_11_population_group_4797_2C4798_fre[[#This Row],[Column1.year]]</f>
        <v>Dec-2018</v>
      </c>
      <c r="BG66">
        <v>8</v>
      </c>
      <c r="BH66">
        <v>2019</v>
      </c>
      <c r="BI66">
        <v>89</v>
      </c>
    </row>
    <row r="67" spans="1:61" x14ac:dyDescent="0.3">
      <c r="A67" t="s">
        <v>67</v>
      </c>
      <c r="B67" t="s">
        <v>151</v>
      </c>
      <c r="C67" t="s">
        <v>23</v>
      </c>
      <c r="D67" s="24">
        <v>357</v>
      </c>
      <c r="E67" s="33">
        <f>origin_widget_id_122540_geo_id_656_sv_id_11_population_collection_28_limit_200_f[[#This Row],[Column1.individuals]]/SUM(origin_widget_id_122540_geo_id_656_sv_id_11_population_collection_28_limit_200_f[Column1.individuals])</f>
        <v>3.6998652710125403E-2</v>
      </c>
      <c r="F67" t="str">
        <f>TEXT(origin_widget_id_122540_geo_id_656_sv_id_11_population_collection_28_limit_200_f[[#This Row],[Column1.individuals]],"#,###")&amp;"  ("&amp;(ROUND(origin_widget_id_122540_geo_id_656_sv_id_11_population_collection_28_limit_200_f[[#This Row],[Column1]],2)*100)&amp;"%)"</f>
        <v>357  (4%)</v>
      </c>
      <c r="Z67">
        <v>1</v>
      </c>
      <c r="AA67">
        <v>2019</v>
      </c>
      <c r="AB67" s="24">
        <v>1851</v>
      </c>
      <c r="AC67" s="34" t="str">
        <f>VLOOKUP(timeseries_widget_id_126513_geo_id_640_sv_id_11_population_group_4797_frequency[[#This Row],[Column1.month]],Admin_Months,2)&amp;"-"&amp;timeseries_widget_id_126513_geo_id_640_sv_id_11_population_group_4797_frequency[[#This Row],[Column1.year]]</f>
        <v>Jan-2019</v>
      </c>
      <c r="AE67">
        <v>1</v>
      </c>
      <c r="AF67">
        <v>2019</v>
      </c>
      <c r="AG67" s="24">
        <v>801</v>
      </c>
      <c r="AH67" s="23" t="str">
        <f>VLOOKUP(timeseries_widget_id_126514_geo_id_640_sv_id_11_population_group_4798_frequency[[#This Row],[Column1.month]],Admin_Months,2)&amp;"-"&amp;timeseries_widget_id_126514_geo_id_640_sv_id_11_population_group_4798_frequency[[#This Row],[Column1.year]]</f>
        <v>Jan-2019</v>
      </c>
      <c r="AJ67">
        <v>1</v>
      </c>
      <c r="AK67">
        <v>2019</v>
      </c>
      <c r="AL67" s="24">
        <v>2652</v>
      </c>
      <c r="AM67" s="34" t="str">
        <f>VLOOKUP(timeseries_widget_id_126502_geo_id_640_sv_id_11_population_group_4797_2C4798_fre[[#This Row],[Column1.month]],Admin_Months,2)&amp;"-"&amp;timeseries_widget_id_126502_geo_id_640_sv_id_11_population_group_4797_2C4798_fre[[#This Row],[Column1.year]]</f>
        <v>Jan-2019</v>
      </c>
      <c r="AO67">
        <v>1</v>
      </c>
      <c r="AP67">
        <v>2019</v>
      </c>
      <c r="AQ67" s="24">
        <v>202</v>
      </c>
      <c r="AR67" s="23" t="str">
        <f>VLOOKUP(timeseries_widget_id_126376_geo_id_656_sv_id_11_population_group_4797_frequency[[#This Row],[Column1.month]],Admin_Months,2)&amp;"-"&amp;timeseries_widget_id_126376_geo_id_656_sv_id_11_population_group_4797_frequency[[#This Row],[Column1.year]]</f>
        <v>Jan-2019</v>
      </c>
      <c r="AT67">
        <v>1</v>
      </c>
      <c r="AU67">
        <v>2019</v>
      </c>
      <c r="AV67" s="24">
        <v>4104</v>
      </c>
      <c r="AX67">
        <v>1</v>
      </c>
      <c r="AY67">
        <v>2019</v>
      </c>
      <c r="AZ67" s="24">
        <v>508</v>
      </c>
      <c r="BB67">
        <v>1</v>
      </c>
      <c r="BC67">
        <v>2019</v>
      </c>
      <c r="BD67" s="24">
        <v>4612</v>
      </c>
      <c r="BE67" s="23" t="str">
        <f>VLOOKUP(timeseries_widget_id_122786_geo_id_729_sv_id_11_population_group_4797_2C4798_fre[[#This Row],[Column1.month]],Admin_Months,2)&amp;"-"&amp;timeseries_widget_id_122786_geo_id_729_sv_id_11_population_group_4797_2C4798_fre[[#This Row],[Column1.year]]</f>
        <v>Jan-2019</v>
      </c>
      <c r="BG67">
        <v>9</v>
      </c>
      <c r="BH67">
        <v>2019</v>
      </c>
      <c r="BI67">
        <v>326</v>
      </c>
    </row>
    <row r="68" spans="1:61" x14ac:dyDescent="0.3">
      <c r="A68" t="s">
        <v>56</v>
      </c>
      <c r="B68" t="s">
        <v>151</v>
      </c>
      <c r="C68" t="s">
        <v>23</v>
      </c>
      <c r="D68" s="24">
        <v>210</v>
      </c>
      <c r="E68" s="33">
        <f>origin_widget_id_122540_geo_id_656_sv_id_11_population_collection_28_limit_200_f[[#This Row],[Column1.individuals]]/SUM(origin_widget_id_122540_geo_id_656_sv_id_11_population_collection_28_limit_200_f[Column1.individuals])</f>
        <v>2.1763913358897297E-2</v>
      </c>
      <c r="F68" t="str">
        <f>TEXT(origin_widget_id_122540_geo_id_656_sv_id_11_population_collection_28_limit_200_f[[#This Row],[Column1.individuals]],"#,###")&amp;"  ("&amp;(ROUND(origin_widget_id_122540_geo_id_656_sv_id_11_population_collection_28_limit_200_f[[#This Row],[Column1]],2)*100)&amp;"%)"</f>
        <v>210  (2%)</v>
      </c>
      <c r="W68" s="20"/>
      <c r="Z68">
        <v>2</v>
      </c>
      <c r="AA68">
        <v>2019</v>
      </c>
      <c r="AB68" s="24">
        <v>1486</v>
      </c>
      <c r="AC68" s="34" t="str">
        <f>VLOOKUP(timeseries_widget_id_126513_geo_id_640_sv_id_11_population_group_4797_frequency[[#This Row],[Column1.month]],Admin_Months,2)&amp;"-"&amp;timeseries_widget_id_126513_geo_id_640_sv_id_11_population_group_4797_frequency[[#This Row],[Column1.year]]</f>
        <v>Feb-2019</v>
      </c>
      <c r="AE68">
        <v>2</v>
      </c>
      <c r="AF68">
        <v>2019</v>
      </c>
      <c r="AG68" s="24">
        <v>830</v>
      </c>
      <c r="AH68" s="23" t="str">
        <f>VLOOKUP(timeseries_widget_id_126514_geo_id_640_sv_id_11_population_group_4798_frequency[[#This Row],[Column1.month]],Admin_Months,2)&amp;"-"&amp;timeseries_widget_id_126514_geo_id_640_sv_id_11_population_group_4798_frequency[[#This Row],[Column1.year]]</f>
        <v>Feb-2019</v>
      </c>
      <c r="AJ68">
        <v>2</v>
      </c>
      <c r="AK68">
        <v>2019</v>
      </c>
      <c r="AL68" s="24">
        <v>2316</v>
      </c>
      <c r="AM68" s="34" t="str">
        <f>VLOOKUP(timeseries_widget_id_126502_geo_id_640_sv_id_11_population_group_4797_2C4798_fre[[#This Row],[Column1.month]],Admin_Months,2)&amp;"-"&amp;timeseries_widget_id_126502_geo_id_640_sv_id_11_population_group_4797_2C4798_fre[[#This Row],[Column1.year]]</f>
        <v>Feb-2019</v>
      </c>
      <c r="AO68">
        <v>2</v>
      </c>
      <c r="AP68">
        <v>2019</v>
      </c>
      <c r="AQ68" s="24">
        <v>60</v>
      </c>
      <c r="AR68" s="23" t="str">
        <f>VLOOKUP(timeseries_widget_id_126376_geo_id_656_sv_id_11_population_group_4797_frequency[[#This Row],[Column1.month]],Admin_Months,2)&amp;"-"&amp;timeseries_widget_id_126376_geo_id_656_sv_id_11_population_group_4797_frequency[[#This Row],[Column1.year]]</f>
        <v>Feb-2019</v>
      </c>
      <c r="AT68">
        <v>2</v>
      </c>
      <c r="AU68">
        <v>2019</v>
      </c>
      <c r="AV68" s="24">
        <v>936</v>
      </c>
      <c r="AX68">
        <v>2</v>
      </c>
      <c r="AY68">
        <v>2019</v>
      </c>
      <c r="AZ68" s="24">
        <v>430</v>
      </c>
      <c r="BB68">
        <v>2</v>
      </c>
      <c r="BC68">
        <v>2019</v>
      </c>
      <c r="BD68" s="24">
        <v>1366</v>
      </c>
      <c r="BE68" s="23" t="str">
        <f>VLOOKUP(timeseries_widget_id_122786_geo_id_729_sv_id_11_population_group_4797_2C4798_fre[[#This Row],[Column1.month]],Admin_Months,2)&amp;"-"&amp;timeseries_widget_id_122786_geo_id_729_sv_id_11_population_group_4797_2C4798_fre[[#This Row],[Column1.year]]</f>
        <v>Feb-2019</v>
      </c>
    </row>
    <row r="69" spans="1:61" x14ac:dyDescent="0.3">
      <c r="A69" t="s">
        <v>55</v>
      </c>
      <c r="B69" t="s">
        <v>151</v>
      </c>
      <c r="C69" t="s">
        <v>23</v>
      </c>
      <c r="D69" s="24">
        <v>190</v>
      </c>
      <c r="E69" s="33">
        <f>origin_widget_id_122540_geo_id_656_sv_id_11_population_collection_28_limit_200_f[[#This Row],[Column1.individuals]]/SUM(origin_widget_id_122540_geo_id_656_sv_id_11_population_collection_28_limit_200_f[Column1.individuals])</f>
        <v>1.9691159705668981E-2</v>
      </c>
      <c r="F69" t="str">
        <f>TEXT(origin_widget_id_122540_geo_id_656_sv_id_11_population_collection_28_limit_200_f[[#This Row],[Column1.individuals]],"#,###")&amp;"  ("&amp;(ROUND(origin_widget_id_122540_geo_id_656_sv_id_11_population_collection_28_limit_200_f[[#This Row],[Column1]],2)*100)&amp;"%)"</f>
        <v>190  (2%)</v>
      </c>
      <c r="Z69">
        <v>3</v>
      </c>
      <c r="AA69">
        <v>2019</v>
      </c>
      <c r="AB69" s="24">
        <v>1904</v>
      </c>
      <c r="AC69" s="34" t="str">
        <f>VLOOKUP(timeseries_widget_id_126513_geo_id_640_sv_id_11_population_group_4797_frequency[[#This Row],[Column1.month]],Admin_Months,2)&amp;"-"&amp;timeseries_widget_id_126513_geo_id_640_sv_id_11_population_group_4797_frequency[[#This Row],[Column1.year]]</f>
        <v>Mar-2019</v>
      </c>
      <c r="AE69">
        <v>3</v>
      </c>
      <c r="AF69">
        <v>2019</v>
      </c>
      <c r="AG69" s="24">
        <v>1255</v>
      </c>
      <c r="AH69" s="23" t="str">
        <f>VLOOKUP(timeseries_widget_id_126514_geo_id_640_sv_id_11_population_group_4798_frequency[[#This Row],[Column1.month]],Admin_Months,2)&amp;"-"&amp;timeseries_widget_id_126514_geo_id_640_sv_id_11_population_group_4798_frequency[[#This Row],[Column1.year]]</f>
        <v>Mar-2019</v>
      </c>
      <c r="AJ69">
        <v>3</v>
      </c>
      <c r="AK69">
        <v>2019</v>
      </c>
      <c r="AL69" s="24">
        <v>3159</v>
      </c>
      <c r="AM69" s="34" t="str">
        <f>VLOOKUP(timeseries_widget_id_126502_geo_id_640_sv_id_11_population_group_4797_2C4798_fre[[#This Row],[Column1.month]],Admin_Months,2)&amp;"-"&amp;timeseries_widget_id_126502_geo_id_640_sv_id_11_population_group_4797_2C4798_fre[[#This Row],[Column1.year]]</f>
        <v>Mar-2019</v>
      </c>
      <c r="AO69">
        <v>3</v>
      </c>
      <c r="AP69">
        <v>2019</v>
      </c>
      <c r="AQ69" s="24">
        <v>262</v>
      </c>
      <c r="AR69" s="23" t="str">
        <f>VLOOKUP(timeseries_widget_id_126376_geo_id_656_sv_id_11_population_group_4797_frequency[[#This Row],[Column1.month]],Admin_Months,2)&amp;"-"&amp;timeseries_widget_id_126376_geo_id_656_sv_id_11_population_group_4797_frequency[[#This Row],[Column1.year]]</f>
        <v>Mar-2019</v>
      </c>
      <c r="AT69">
        <v>3</v>
      </c>
      <c r="AU69">
        <v>2019</v>
      </c>
      <c r="AV69" s="24">
        <v>569</v>
      </c>
      <c r="AX69">
        <v>3</v>
      </c>
      <c r="AY69">
        <v>2019</v>
      </c>
      <c r="AZ69" s="24">
        <v>426</v>
      </c>
      <c r="BB69">
        <v>3</v>
      </c>
      <c r="BC69">
        <v>2019</v>
      </c>
      <c r="BD69" s="24">
        <v>995</v>
      </c>
      <c r="BE69" s="23" t="str">
        <f>VLOOKUP(timeseries_widget_id_122786_geo_id_729_sv_id_11_population_group_4797_2C4798_fre[[#This Row],[Column1.month]],Admin_Months,2)&amp;"-"&amp;timeseries_widget_id_122786_geo_id_729_sv_id_11_population_group_4797_2C4798_fre[[#This Row],[Column1.year]]</f>
        <v>Mar-2019</v>
      </c>
    </row>
    <row r="70" spans="1:61" x14ac:dyDescent="0.3">
      <c r="A70" t="s">
        <v>57</v>
      </c>
      <c r="B70" t="s">
        <v>151</v>
      </c>
      <c r="C70" t="s">
        <v>23</v>
      </c>
      <c r="D70" s="24">
        <v>170</v>
      </c>
      <c r="E70" s="33">
        <f>origin_widget_id_122540_geo_id_656_sv_id_11_population_collection_28_limit_200_f[[#This Row],[Column1.individuals]]/SUM(origin_widget_id_122540_geo_id_656_sv_id_11_population_collection_28_limit_200_f[Column1.individuals])</f>
        <v>1.7618406052440666E-2</v>
      </c>
      <c r="F70" t="str">
        <f>TEXT(origin_widget_id_122540_geo_id_656_sv_id_11_population_collection_28_limit_200_f[[#This Row],[Column1.individuals]],"#,###")&amp;"  ("&amp;(ROUND(origin_widget_id_122540_geo_id_656_sv_id_11_population_collection_28_limit_200_f[[#This Row],[Column1]],2)*100)&amp;"%)"</f>
        <v>170  (2%)</v>
      </c>
      <c r="M70">
        <f>(SUM(M51:M61)-SUM(M39:M49))/SUM(M39:M49)</f>
        <v>-0.25096672641415013</v>
      </c>
      <c r="Z70">
        <v>4</v>
      </c>
      <c r="AA70">
        <v>2019</v>
      </c>
      <c r="AB70" s="24">
        <v>1856</v>
      </c>
      <c r="AC70" s="34" t="str">
        <f>VLOOKUP(timeseries_widget_id_126513_geo_id_640_sv_id_11_population_group_4797_frequency[[#This Row],[Column1.month]],Admin_Months,2)&amp;"-"&amp;timeseries_widget_id_126513_geo_id_640_sv_id_11_population_group_4797_frequency[[#This Row],[Column1.year]]</f>
        <v>Apr-2019</v>
      </c>
      <c r="AE70">
        <v>4</v>
      </c>
      <c r="AF70">
        <v>2019</v>
      </c>
      <c r="AG70" s="24">
        <v>1164</v>
      </c>
      <c r="AH70" s="23" t="str">
        <f>VLOOKUP(timeseries_widget_id_126514_geo_id_640_sv_id_11_population_group_4798_frequency[[#This Row],[Column1.month]],Admin_Months,2)&amp;"-"&amp;timeseries_widget_id_126514_geo_id_640_sv_id_11_population_group_4798_frequency[[#This Row],[Column1.year]]</f>
        <v>Apr-2019</v>
      </c>
      <c r="AJ70">
        <v>4</v>
      </c>
      <c r="AK70">
        <v>2019</v>
      </c>
      <c r="AL70" s="24">
        <v>3020</v>
      </c>
      <c r="AM70" s="34" t="str">
        <f>VLOOKUP(timeseries_widget_id_126502_geo_id_640_sv_id_11_population_group_4797_2C4798_fre[[#This Row],[Column1.month]],Admin_Months,2)&amp;"-"&amp;timeseries_widget_id_126502_geo_id_640_sv_id_11_population_group_4797_2C4798_fre[[#This Row],[Column1.year]]</f>
        <v>Apr-2019</v>
      </c>
      <c r="AO70">
        <v>4</v>
      </c>
      <c r="AP70">
        <v>2019</v>
      </c>
      <c r="AQ70" s="24">
        <v>255</v>
      </c>
      <c r="AR70" s="23" t="str">
        <f>VLOOKUP(timeseries_widget_id_126376_geo_id_656_sv_id_11_population_group_4797_frequency[[#This Row],[Column1.month]],Admin_Months,2)&amp;"-"&amp;timeseries_widget_id_126376_geo_id_656_sv_id_11_population_group_4797_frequency[[#This Row],[Column1.year]]</f>
        <v>Apr-2019</v>
      </c>
      <c r="AT70">
        <v>4</v>
      </c>
      <c r="AU70">
        <v>2019</v>
      </c>
      <c r="AV70" s="24">
        <v>1107</v>
      </c>
      <c r="AX70">
        <v>4</v>
      </c>
      <c r="AY70">
        <v>2019</v>
      </c>
      <c r="AZ70" s="24">
        <v>432</v>
      </c>
      <c r="BB70">
        <v>4</v>
      </c>
      <c r="BC70">
        <v>2019</v>
      </c>
      <c r="BD70" s="24">
        <v>1539</v>
      </c>
      <c r="BE70" s="23" t="str">
        <f>VLOOKUP(timeseries_widget_id_122786_geo_id_729_sv_id_11_population_group_4797_2C4798_fre[[#This Row],[Column1.month]],Admin_Months,2)&amp;"-"&amp;timeseries_widget_id_122786_geo_id_729_sv_id_11_population_group_4797_2C4798_fre[[#This Row],[Column1.year]]</f>
        <v>Apr-2019</v>
      </c>
    </row>
    <row r="71" spans="1:61" x14ac:dyDescent="0.3">
      <c r="A71" t="s">
        <v>69</v>
      </c>
      <c r="B71" t="s">
        <v>151</v>
      </c>
      <c r="C71" t="s">
        <v>23</v>
      </c>
      <c r="D71" s="24">
        <v>154</v>
      </c>
      <c r="E71" s="33">
        <f>origin_widget_id_122540_geo_id_656_sv_id_11_population_collection_28_limit_200_f[[#This Row],[Column1.individuals]]/SUM(origin_widget_id_122540_geo_id_656_sv_id_11_population_collection_28_limit_200_f[Column1.individuals])</f>
        <v>1.5960203129858016E-2</v>
      </c>
      <c r="F71" t="str">
        <f>TEXT(origin_widget_id_122540_geo_id_656_sv_id_11_population_collection_28_limit_200_f[[#This Row],[Column1.individuals]],"#,###")&amp;"  ("&amp;(ROUND(origin_widget_id_122540_geo_id_656_sv_id_11_population_collection_28_limit_200_f[[#This Row],[Column1]],2)*100)&amp;"%)"</f>
        <v>154  (2%)</v>
      </c>
      <c r="W71">
        <f>(SUM(W51:W61)-SUM(W39:W49))/SUM(W39:W49)</f>
        <v>-0.209439274933897</v>
      </c>
      <c r="Z71">
        <v>5</v>
      </c>
      <c r="AA71">
        <v>2019</v>
      </c>
      <c r="AB71" s="24">
        <v>2651</v>
      </c>
      <c r="AC71" s="34" t="str">
        <f>VLOOKUP(timeseries_widget_id_126513_geo_id_640_sv_id_11_population_group_4797_frequency[[#This Row],[Column1.month]],Admin_Months,2)&amp;"-"&amp;timeseries_widget_id_126513_geo_id_640_sv_id_11_population_group_4797_frequency[[#This Row],[Column1.year]]</f>
        <v>May-2019</v>
      </c>
      <c r="AE71">
        <v>5</v>
      </c>
      <c r="AF71">
        <v>2019</v>
      </c>
      <c r="AG71" s="24">
        <v>547</v>
      </c>
      <c r="AH71" s="23" t="str">
        <f>VLOOKUP(timeseries_widget_id_126514_geo_id_640_sv_id_11_population_group_4798_frequency[[#This Row],[Column1.month]],Admin_Months,2)&amp;"-"&amp;timeseries_widget_id_126514_geo_id_640_sv_id_11_population_group_4798_frequency[[#This Row],[Column1.year]]</f>
        <v>May-2019</v>
      </c>
      <c r="AJ71">
        <v>5</v>
      </c>
      <c r="AK71">
        <v>2019</v>
      </c>
      <c r="AL71" s="24">
        <v>3198</v>
      </c>
      <c r="AM71" s="34" t="str">
        <f>VLOOKUP(timeseries_widget_id_126502_geo_id_640_sv_id_11_population_group_4797_2C4798_fre[[#This Row],[Column1.month]],Admin_Months,2)&amp;"-"&amp;timeseries_widget_id_126502_geo_id_640_sv_id_11_population_group_4797_2C4798_fre[[#This Row],[Column1.year]]</f>
        <v>May-2019</v>
      </c>
      <c r="AO71">
        <v>5</v>
      </c>
      <c r="AP71">
        <v>2019</v>
      </c>
      <c r="AQ71" s="24">
        <v>782</v>
      </c>
      <c r="AR71" s="23" t="str">
        <f>VLOOKUP(timeseries_widget_id_126376_geo_id_656_sv_id_11_population_group_4797_frequency[[#This Row],[Column1.month]],Admin_Months,2)&amp;"-"&amp;timeseries_widget_id_126376_geo_id_656_sv_id_11_population_group_4797_frequency[[#This Row],[Column1.year]]</f>
        <v>May-2019</v>
      </c>
      <c r="AT71">
        <v>5</v>
      </c>
      <c r="AU71">
        <v>2019</v>
      </c>
      <c r="AV71" s="24">
        <v>1315</v>
      </c>
      <c r="AX71">
        <v>5</v>
      </c>
      <c r="AY71">
        <v>2019</v>
      </c>
      <c r="AZ71" s="24">
        <v>613</v>
      </c>
      <c r="BB71">
        <v>5</v>
      </c>
      <c r="BC71">
        <v>2019</v>
      </c>
      <c r="BD71" s="24">
        <v>1928</v>
      </c>
      <c r="BE71" s="23" t="str">
        <f>VLOOKUP(timeseries_widget_id_122786_geo_id_729_sv_id_11_population_group_4797_2C4798_fre[[#This Row],[Column1.month]],Admin_Months,2)&amp;"-"&amp;timeseries_widget_id_122786_geo_id_729_sv_id_11_population_group_4797_2C4798_fre[[#This Row],[Column1.year]]</f>
        <v>May-2019</v>
      </c>
    </row>
    <row r="72" spans="1:61" x14ac:dyDescent="0.3">
      <c r="A72" t="s">
        <v>74</v>
      </c>
      <c r="B72" t="s">
        <v>151</v>
      </c>
      <c r="C72" t="s">
        <v>23</v>
      </c>
      <c r="D72" s="24">
        <v>151</v>
      </c>
      <c r="E72" s="33">
        <f>origin_widget_id_122540_geo_id_656_sv_id_11_population_collection_28_limit_200_f[[#This Row],[Column1.individuals]]/SUM(origin_widget_id_122540_geo_id_656_sv_id_11_population_collection_28_limit_200_f[Column1.individuals])</f>
        <v>1.5649290081873768E-2</v>
      </c>
      <c r="F72" t="str">
        <f>TEXT(origin_widget_id_122540_geo_id_656_sv_id_11_population_collection_28_limit_200_f[[#This Row],[Column1.individuals]],"#,###")&amp;"  ("&amp;(ROUND(origin_widget_id_122540_geo_id_656_sv_id_11_population_collection_28_limit_200_f[[#This Row],[Column1]],2)*100)&amp;"%)"</f>
        <v>151  (2%)</v>
      </c>
      <c r="Z72">
        <v>6</v>
      </c>
      <c r="AA72">
        <v>2019</v>
      </c>
      <c r="AB72" s="24">
        <v>3122</v>
      </c>
      <c r="AC72" s="34" t="str">
        <f>VLOOKUP(timeseries_widget_id_126513_geo_id_640_sv_id_11_population_group_4797_frequency[[#This Row],[Column1.month]],Admin_Months,2)&amp;"-"&amp;timeseries_widget_id_126513_geo_id_640_sv_id_11_population_group_4797_frequency[[#This Row],[Column1.year]]</f>
        <v>Jun-2019</v>
      </c>
      <c r="AE72">
        <v>6</v>
      </c>
      <c r="AF72">
        <v>2019</v>
      </c>
      <c r="AG72" s="24">
        <v>937</v>
      </c>
      <c r="AH72" s="23" t="str">
        <f>VLOOKUP(timeseries_widget_id_126514_geo_id_640_sv_id_11_population_group_4798_frequency[[#This Row],[Column1.month]],Admin_Months,2)&amp;"-"&amp;timeseries_widget_id_126514_geo_id_640_sv_id_11_population_group_4798_frequency[[#This Row],[Column1.year]]</f>
        <v>Jun-2019</v>
      </c>
      <c r="AJ72">
        <v>6</v>
      </c>
      <c r="AK72">
        <v>2019</v>
      </c>
      <c r="AL72" s="24">
        <v>4059</v>
      </c>
      <c r="AM72" s="34" t="str">
        <f>VLOOKUP(timeseries_widget_id_126502_geo_id_640_sv_id_11_population_group_4797_2C4798_fre[[#This Row],[Column1.month]],Admin_Months,2)&amp;"-"&amp;timeseries_widget_id_126502_geo_id_640_sv_id_11_population_group_4797_2C4798_fre[[#This Row],[Column1.year]]</f>
        <v>Jun-2019</v>
      </c>
      <c r="AO72">
        <v>6</v>
      </c>
      <c r="AP72">
        <v>2019</v>
      </c>
      <c r="AQ72" s="24">
        <v>1218</v>
      </c>
      <c r="AR72" s="23" t="str">
        <f>VLOOKUP(timeseries_widget_id_126376_geo_id_656_sv_id_11_population_group_4797_frequency[[#This Row],[Column1.month]],Admin_Months,2)&amp;"-"&amp;timeseries_widget_id_126376_geo_id_656_sv_id_11_population_group_4797_frequency[[#This Row],[Column1.year]]</f>
        <v>Jun-2019</v>
      </c>
      <c r="AT72">
        <v>6</v>
      </c>
      <c r="AU72">
        <v>2019</v>
      </c>
      <c r="AV72" s="24">
        <v>2444</v>
      </c>
      <c r="AX72">
        <v>6</v>
      </c>
      <c r="AY72">
        <v>2019</v>
      </c>
      <c r="AZ72" s="24">
        <v>379</v>
      </c>
      <c r="BB72">
        <v>6</v>
      </c>
      <c r="BC72">
        <v>2019</v>
      </c>
      <c r="BD72" s="24">
        <v>2823</v>
      </c>
      <c r="BE72" s="23" t="str">
        <f>VLOOKUP(timeseries_widget_id_122786_geo_id_729_sv_id_11_population_group_4797_2C4798_fre[[#This Row],[Column1.month]],Admin_Months,2)&amp;"-"&amp;timeseries_widget_id_122786_geo_id_729_sv_id_11_population_group_4797_2C4798_fre[[#This Row],[Column1.year]]</f>
        <v>Jun-2019</v>
      </c>
    </row>
    <row r="73" spans="1:61" x14ac:dyDescent="0.3">
      <c r="A73" t="s">
        <v>71</v>
      </c>
      <c r="B73" t="s">
        <v>151</v>
      </c>
      <c r="C73" t="s">
        <v>23</v>
      </c>
      <c r="D73" s="24">
        <v>149</v>
      </c>
      <c r="E73" s="33">
        <f>origin_widget_id_122540_geo_id_656_sv_id_11_population_collection_28_limit_200_f[[#This Row],[Column1.individuals]]/SUM(origin_widget_id_122540_geo_id_656_sv_id_11_population_collection_28_limit_200_f[Column1.individuals])</f>
        <v>1.5442014716550937E-2</v>
      </c>
      <c r="F73" t="str">
        <f>TEXT(origin_widget_id_122540_geo_id_656_sv_id_11_population_collection_28_limit_200_f[[#This Row],[Column1.individuals]],"#,###")&amp;"  ("&amp;(ROUND(origin_widget_id_122540_geo_id_656_sv_id_11_population_collection_28_limit_200_f[[#This Row],[Column1]],2)*100)&amp;"%)"</f>
        <v>149  (2%)</v>
      </c>
      <c r="Z73">
        <v>7</v>
      </c>
      <c r="AA73">
        <v>2019</v>
      </c>
      <c r="AB73" s="24">
        <v>5008</v>
      </c>
      <c r="AC73" s="34" t="str">
        <f>VLOOKUP(timeseries_widget_id_126513_geo_id_640_sv_id_11_population_group_4797_frequency[[#This Row],[Column1.month]],Admin_Months,2)&amp;"-"&amp;timeseries_widget_id_126513_geo_id_640_sv_id_11_population_group_4797_frequency[[#This Row],[Column1.year]]</f>
        <v>Jul-2019</v>
      </c>
      <c r="AE73">
        <v>7</v>
      </c>
      <c r="AF73">
        <v>2019</v>
      </c>
      <c r="AG73" s="24">
        <v>834</v>
      </c>
      <c r="AH73" s="23" t="str">
        <f>VLOOKUP(timeseries_widget_id_126514_geo_id_640_sv_id_11_population_group_4798_frequency[[#This Row],[Column1.month]],Admin_Months,2)&amp;"-"&amp;timeseries_widget_id_126514_geo_id_640_sv_id_11_population_group_4798_frequency[[#This Row],[Column1.year]]</f>
        <v>Jul-2019</v>
      </c>
      <c r="AJ73">
        <v>7</v>
      </c>
      <c r="AK73">
        <v>2019</v>
      </c>
      <c r="AL73" s="24">
        <v>5842</v>
      </c>
      <c r="AM73" s="34" t="str">
        <f>VLOOKUP(timeseries_widget_id_126502_geo_id_640_sv_id_11_population_group_4797_2C4798_fre[[#This Row],[Column1.month]],Admin_Months,2)&amp;"-"&amp;timeseries_widget_id_126502_geo_id_640_sv_id_11_population_group_4797_2C4798_fre[[#This Row],[Column1.year]]</f>
        <v>Jul-2019</v>
      </c>
      <c r="AO73">
        <v>7</v>
      </c>
      <c r="AP73">
        <v>2019</v>
      </c>
      <c r="AQ73" s="24">
        <v>1088</v>
      </c>
      <c r="AR73" s="23" t="str">
        <f>VLOOKUP(timeseries_widget_id_126376_geo_id_656_sv_id_11_population_group_4797_frequency[[#This Row],[Column1.month]],Admin_Months,2)&amp;"-"&amp;timeseries_widget_id_126376_geo_id_656_sv_id_11_population_group_4797_frequency[[#This Row],[Column1.year]]</f>
        <v>Jul-2019</v>
      </c>
      <c r="AT73">
        <v>7</v>
      </c>
      <c r="AU73">
        <v>2019</v>
      </c>
      <c r="AV73" s="24">
        <v>2896</v>
      </c>
      <c r="AX73">
        <v>7</v>
      </c>
      <c r="AY73">
        <v>2019</v>
      </c>
      <c r="AZ73" s="24">
        <v>538</v>
      </c>
      <c r="BB73">
        <v>7</v>
      </c>
      <c r="BC73">
        <v>2019</v>
      </c>
      <c r="BD73" s="24">
        <v>3434</v>
      </c>
      <c r="BE73" s="23" t="str">
        <f>VLOOKUP(timeseries_widget_id_122786_geo_id_729_sv_id_11_population_group_4797_2C4798_fre[[#This Row],[Column1.month]],Admin_Months,2)&amp;"-"&amp;timeseries_widget_id_122786_geo_id_729_sv_id_11_population_group_4797_2C4798_fre[[#This Row],[Column1.year]]</f>
        <v>Jul-2019</v>
      </c>
    </row>
    <row r="74" spans="1:61" x14ac:dyDescent="0.3">
      <c r="A74" t="s">
        <v>66</v>
      </c>
      <c r="B74" t="s">
        <v>151</v>
      </c>
      <c r="C74" t="s">
        <v>23</v>
      </c>
      <c r="D74" s="24">
        <v>137</v>
      </c>
      <c r="E74" s="33">
        <f>origin_widget_id_122540_geo_id_656_sv_id_11_population_collection_28_limit_200_f[[#This Row],[Column1.individuals]]/SUM(origin_widget_id_122540_geo_id_656_sv_id_11_population_collection_28_limit_200_f[Column1.individuals])</f>
        <v>1.419836252461395E-2</v>
      </c>
      <c r="F74" t="str">
        <f>TEXT(origin_widget_id_122540_geo_id_656_sv_id_11_population_collection_28_limit_200_f[[#This Row],[Column1.individuals]],"#,###")&amp;"  ("&amp;(ROUND(origin_widget_id_122540_geo_id_656_sv_id_11_population_collection_28_limit_200_f[[#This Row],[Column1]],2)*100)&amp;"%)"</f>
        <v>137  (1%)</v>
      </c>
      <c r="Z74">
        <v>8</v>
      </c>
      <c r="AA74">
        <v>2019</v>
      </c>
      <c r="AB74" s="24">
        <v>7712</v>
      </c>
      <c r="AC74" s="34" t="str">
        <f>VLOOKUP(timeseries_widget_id_126513_geo_id_640_sv_id_11_population_group_4797_frequency[[#This Row],[Column1.month]],Admin_Months,2)&amp;"-"&amp;timeseries_widget_id_126513_geo_id_640_sv_id_11_population_group_4797_frequency[[#This Row],[Column1.year]]</f>
        <v>Aug-2019</v>
      </c>
      <c r="AE74">
        <v>8</v>
      </c>
      <c r="AF74">
        <v>2019</v>
      </c>
      <c r="AG74" s="24">
        <v>1622</v>
      </c>
      <c r="AH74" s="23" t="str">
        <f>VLOOKUP(timeseries_widget_id_126514_geo_id_640_sv_id_11_population_group_4798_frequency[[#This Row],[Column1.month]],Admin_Months,2)&amp;"-"&amp;timeseries_widget_id_126514_geo_id_640_sv_id_11_population_group_4798_frequency[[#This Row],[Column1.year]]</f>
        <v>Aug-2019</v>
      </c>
      <c r="AJ74">
        <v>8</v>
      </c>
      <c r="AK74">
        <v>2019</v>
      </c>
      <c r="AL74" s="24">
        <v>9334</v>
      </c>
      <c r="AM74" s="34" t="str">
        <f>VLOOKUP(timeseries_widget_id_126502_geo_id_640_sv_id_11_population_group_4797_2C4798_fre[[#This Row],[Column1.month]],Admin_Months,2)&amp;"-"&amp;timeseries_widget_id_126502_geo_id_640_sv_id_11_population_group_4797_2C4798_fre[[#This Row],[Column1.year]]</f>
        <v>Aug-2019</v>
      </c>
      <c r="AO74">
        <v>8</v>
      </c>
      <c r="AP74">
        <v>2019</v>
      </c>
      <c r="AQ74" s="24">
        <v>1268</v>
      </c>
      <c r="AR74" s="23" t="str">
        <f>VLOOKUP(timeseries_widget_id_126376_geo_id_656_sv_id_11_population_group_4797_frequency[[#This Row],[Column1.month]],Admin_Months,2)&amp;"-"&amp;timeseries_widget_id_126376_geo_id_656_sv_id_11_population_group_4797_frequency[[#This Row],[Column1.year]]</f>
        <v>Aug-2019</v>
      </c>
      <c r="AT74">
        <v>8</v>
      </c>
      <c r="AU74">
        <v>2019</v>
      </c>
      <c r="AV74" s="24">
        <v>2312</v>
      </c>
      <c r="AX74">
        <v>8</v>
      </c>
      <c r="AY74">
        <v>2019</v>
      </c>
      <c r="AZ74" s="24">
        <v>542</v>
      </c>
      <c r="BB74">
        <v>8</v>
      </c>
      <c r="BC74">
        <v>2019</v>
      </c>
      <c r="BD74" s="24">
        <v>2854</v>
      </c>
      <c r="BE74" s="23" t="str">
        <f>VLOOKUP(timeseries_widget_id_122786_geo_id_729_sv_id_11_population_group_4797_2C4798_fre[[#This Row],[Column1.month]],Admin_Months,2)&amp;"-"&amp;timeseries_widget_id_122786_geo_id_729_sv_id_11_population_group_4797_2C4798_fre[[#This Row],[Column1.year]]</f>
        <v>Aug-2019</v>
      </c>
    </row>
    <row r="75" spans="1:61" x14ac:dyDescent="0.3">
      <c r="A75" t="s">
        <v>72</v>
      </c>
      <c r="B75" t="s">
        <v>151</v>
      </c>
      <c r="C75" t="s">
        <v>23</v>
      </c>
      <c r="D75" s="24">
        <v>125</v>
      </c>
      <c r="E75" s="33">
        <f>origin_widget_id_122540_geo_id_656_sv_id_11_population_collection_28_limit_200_f[[#This Row],[Column1.individuals]]/SUM(origin_widget_id_122540_geo_id_656_sv_id_11_population_collection_28_limit_200_f[Column1.individuals])</f>
        <v>1.2954710332676962E-2</v>
      </c>
      <c r="F75" t="str">
        <f>TEXT(origin_widget_id_122540_geo_id_656_sv_id_11_population_collection_28_limit_200_f[[#This Row],[Column1.individuals]],"#,###")&amp;"  ("&amp;(ROUND(origin_widget_id_122540_geo_id_656_sv_id_11_population_collection_28_limit_200_f[[#This Row],[Column1]],2)*100)&amp;"%)"</f>
        <v>125  (1%)</v>
      </c>
      <c r="Z75">
        <v>9</v>
      </c>
      <c r="AA75">
        <v>2019</v>
      </c>
      <c r="AB75" s="24">
        <v>10551</v>
      </c>
      <c r="AC75" s="34" t="str">
        <f>VLOOKUP(timeseries_widget_id_126513_geo_id_640_sv_id_11_population_group_4797_frequency[[#This Row],[Column1.month]],Admin_Months,2)&amp;"-"&amp;timeseries_widget_id_126513_geo_id_640_sv_id_11_population_group_4797_frequency[[#This Row],[Column1.year]]</f>
        <v>Sep-2019</v>
      </c>
      <c r="AE75">
        <v>9</v>
      </c>
      <c r="AF75">
        <v>2019</v>
      </c>
      <c r="AG75" s="24">
        <v>1979</v>
      </c>
      <c r="AH75" s="23" t="str">
        <f>VLOOKUP(timeseries_widget_id_126514_geo_id_640_sv_id_11_population_group_4798_frequency[[#This Row],[Column1.month]],Admin_Months,2)&amp;"-"&amp;timeseries_widget_id_126514_geo_id_640_sv_id_11_population_group_4798_frequency[[#This Row],[Column1.year]]</f>
        <v>Sep-2019</v>
      </c>
      <c r="AJ75">
        <v>9</v>
      </c>
      <c r="AK75">
        <v>2019</v>
      </c>
      <c r="AL75" s="24">
        <v>12530</v>
      </c>
      <c r="AM75" s="34" t="str">
        <f>VLOOKUP(timeseries_widget_id_126502_geo_id_640_sv_id_11_population_group_4797_2C4798_fre[[#This Row],[Column1.month]],Admin_Months,2)&amp;"-"&amp;timeseries_widget_id_126502_geo_id_640_sv_id_11_population_group_4797_2C4798_fre[[#This Row],[Column1.year]]</f>
        <v>Sep-2019</v>
      </c>
      <c r="AO75">
        <v>9</v>
      </c>
      <c r="AP75">
        <v>2019</v>
      </c>
      <c r="AQ75" s="24">
        <v>2498</v>
      </c>
      <c r="AR75" s="23" t="str">
        <f>VLOOKUP(timeseries_widget_id_126376_geo_id_656_sv_id_11_population_group_4797_frequency[[#This Row],[Column1.month]],Admin_Months,2)&amp;"-"&amp;timeseries_widget_id_126376_geo_id_656_sv_id_11_population_group_4797_frequency[[#This Row],[Column1.year]]</f>
        <v>Sep-2019</v>
      </c>
      <c r="AT75">
        <v>9</v>
      </c>
      <c r="AU75">
        <v>2019</v>
      </c>
      <c r="AV75" s="24">
        <v>3120</v>
      </c>
      <c r="AX75">
        <v>9</v>
      </c>
      <c r="AY75">
        <v>2019</v>
      </c>
      <c r="AZ75" s="24">
        <v>674</v>
      </c>
      <c r="BB75">
        <v>9</v>
      </c>
      <c r="BC75">
        <v>2019</v>
      </c>
      <c r="BD75" s="24">
        <v>3794</v>
      </c>
      <c r="BE75" s="23" t="str">
        <f>VLOOKUP(timeseries_widget_id_122786_geo_id_729_sv_id_11_population_group_4797_2C4798_fre[[#This Row],[Column1.month]],Admin_Months,2)&amp;"-"&amp;timeseries_widget_id_122786_geo_id_729_sv_id_11_population_group_4797_2C4798_fre[[#This Row],[Column1.year]]</f>
        <v>Sep-2019</v>
      </c>
    </row>
    <row r="76" spans="1:61" x14ac:dyDescent="0.3">
      <c r="A76" t="s">
        <v>70</v>
      </c>
      <c r="B76" t="s">
        <v>151</v>
      </c>
      <c r="C76" t="s">
        <v>23</v>
      </c>
      <c r="D76" s="24">
        <v>124</v>
      </c>
      <c r="E76" s="33">
        <f>origin_widget_id_122540_geo_id_656_sv_id_11_population_collection_28_limit_200_f[[#This Row],[Column1.individuals]]/SUM(origin_widget_id_122540_geo_id_656_sv_id_11_population_collection_28_limit_200_f[Column1.individuals])</f>
        <v>1.2851072650015546E-2</v>
      </c>
      <c r="F76" t="str">
        <f>TEXT(origin_widget_id_122540_geo_id_656_sv_id_11_population_collection_28_limit_200_f[[#This Row],[Column1.individuals]],"#,###")&amp;"  ("&amp;(ROUND(origin_widget_id_122540_geo_id_656_sv_id_11_population_collection_28_limit_200_f[[#This Row],[Column1]],2)*100)&amp;"%)"</f>
        <v>124  (1%)</v>
      </c>
      <c r="Z76">
        <v>10</v>
      </c>
      <c r="AA76">
        <v>2019</v>
      </c>
      <c r="AB76" s="24">
        <v>8981</v>
      </c>
      <c r="AC76" s="34" t="str">
        <f>VLOOKUP(timeseries_widget_id_126513_geo_id_640_sv_id_11_population_group_4797_frequency[[#This Row],[Column1.month]],Admin_Months,2)&amp;"-"&amp;timeseries_widget_id_126513_geo_id_640_sv_id_11_population_group_4797_frequency[[#This Row],[Column1.year]]</f>
        <v>Oct-2019</v>
      </c>
      <c r="AE76">
        <v>10</v>
      </c>
      <c r="AF76">
        <v>2019</v>
      </c>
      <c r="AG76" s="24">
        <v>1987</v>
      </c>
      <c r="AH76" s="23" t="str">
        <f>VLOOKUP(timeseries_widget_id_126514_geo_id_640_sv_id_11_population_group_4798_frequency[[#This Row],[Column1.month]],Admin_Months,2)&amp;"-"&amp;timeseries_widget_id_126514_geo_id_640_sv_id_11_population_group_4798_frequency[[#This Row],[Column1.year]]</f>
        <v>Oct-2019</v>
      </c>
      <c r="AJ76">
        <v>10</v>
      </c>
      <c r="AK76">
        <v>2019</v>
      </c>
      <c r="AL76" s="24">
        <v>10968</v>
      </c>
      <c r="AM76" s="34" t="str">
        <f>VLOOKUP(timeseries_widget_id_126502_geo_id_640_sv_id_11_population_group_4797_2C4798_fre[[#This Row],[Column1.month]],Admin_Months,2)&amp;"-"&amp;timeseries_widget_id_126502_geo_id_640_sv_id_11_population_group_4797_2C4798_fre[[#This Row],[Column1.year]]</f>
        <v>Oct-2019</v>
      </c>
      <c r="AO76">
        <v>10</v>
      </c>
      <c r="AP76">
        <v>2019</v>
      </c>
      <c r="AQ76" s="24">
        <v>2016</v>
      </c>
      <c r="AR76" s="23" t="str">
        <f>VLOOKUP(timeseries_widget_id_126376_geo_id_656_sv_id_11_population_group_4797_frequency[[#This Row],[Column1.month]],Admin_Months,2)&amp;"-"&amp;timeseries_widget_id_126376_geo_id_656_sv_id_11_population_group_4797_frequency[[#This Row],[Column1.year]]</f>
        <v>Oct-2019</v>
      </c>
      <c r="AT76">
        <v>10</v>
      </c>
      <c r="AU76">
        <v>2019</v>
      </c>
      <c r="AV76" s="24">
        <v>3509</v>
      </c>
      <c r="AX76">
        <v>10</v>
      </c>
      <c r="AY76">
        <v>2019</v>
      </c>
      <c r="AZ76" s="24">
        <v>511</v>
      </c>
      <c r="BB76">
        <v>10</v>
      </c>
      <c r="BC76">
        <v>2019</v>
      </c>
      <c r="BD76" s="24">
        <v>4020</v>
      </c>
      <c r="BE76" s="23" t="str">
        <f>VLOOKUP(timeseries_widget_id_122786_geo_id_729_sv_id_11_population_group_4797_2C4798_fre[[#This Row],[Column1.month]],Admin_Months,2)&amp;"-"&amp;timeseries_widget_id_122786_geo_id_729_sv_id_11_population_group_4797_2C4798_fre[[#This Row],[Column1.year]]</f>
        <v>Oct-2019</v>
      </c>
    </row>
    <row r="77" spans="1:61" x14ac:dyDescent="0.3">
      <c r="A77" t="s">
        <v>59</v>
      </c>
      <c r="B77" t="s">
        <v>151</v>
      </c>
      <c r="C77" t="s">
        <v>23</v>
      </c>
      <c r="D77" s="24">
        <v>95</v>
      </c>
      <c r="E77" s="33">
        <f>origin_widget_id_122540_geo_id_656_sv_id_11_population_collection_28_limit_200_f[[#This Row],[Column1.individuals]]/SUM(origin_widget_id_122540_geo_id_656_sv_id_11_population_collection_28_limit_200_f[Column1.individuals])</f>
        <v>9.8455798528344907E-3</v>
      </c>
      <c r="F77" t="str">
        <f>TEXT(origin_widget_id_122540_geo_id_656_sv_id_11_population_collection_28_limit_200_f[[#This Row],[Column1.individuals]],"#,###")&amp;"  ("&amp;(ROUND(origin_widget_id_122540_geo_id_656_sv_id_11_population_collection_28_limit_200_f[[#This Row],[Column1]],2)*100)&amp;"%)"</f>
        <v>95  (1%)</v>
      </c>
      <c r="Z77">
        <v>11</v>
      </c>
      <c r="AA77">
        <v>2019</v>
      </c>
      <c r="AB77" s="24">
        <v>1961</v>
      </c>
      <c r="AC77" s="34" t="str">
        <f>VLOOKUP(timeseries_widget_id_126513_geo_id_640_sv_id_11_population_group_4797_frequency[[#This Row],[Column1.month]],Admin_Months,2)&amp;"-"&amp;timeseries_widget_id_126513_geo_id_640_sv_id_11_population_group_4797_frequency[[#This Row],[Column1.year]]</f>
        <v>Nov-2019</v>
      </c>
      <c r="AE77">
        <v>11</v>
      </c>
      <c r="AF77">
        <v>2019</v>
      </c>
      <c r="AG77" s="24">
        <v>394</v>
      </c>
      <c r="AH77" s="23" t="str">
        <f>VLOOKUP(timeseries_widget_id_126514_geo_id_640_sv_id_11_population_group_4798_frequency[[#This Row],[Column1.month]],Admin_Months,2)&amp;"-"&amp;timeseries_widget_id_126514_geo_id_640_sv_id_11_population_group_4798_frequency[[#This Row],[Column1.year]]</f>
        <v>Nov-2019</v>
      </c>
      <c r="AJ77">
        <v>11</v>
      </c>
      <c r="AK77">
        <v>2019</v>
      </c>
      <c r="AL77" s="24">
        <v>2355</v>
      </c>
      <c r="AM77" s="34" t="str">
        <f>VLOOKUP(timeseries_widget_id_126502_geo_id_640_sv_id_11_population_group_4797_2C4798_fre[[#This Row],[Column1.month]],Admin_Months,2)&amp;"-"&amp;timeseries_widget_id_126502_geo_id_640_sv_id_11_population_group_4797_2C4798_fre[[#This Row],[Column1.year]]</f>
        <v>Nov-2019</v>
      </c>
      <c r="AO77">
        <v>11</v>
      </c>
      <c r="AP77">
        <v>2019</v>
      </c>
      <c r="AQ77" s="24">
        <v>293</v>
      </c>
      <c r="AR77" s="23" t="str">
        <f>VLOOKUP(timeseries_widget_id_126376_geo_id_656_sv_id_11_population_group_4797_frequency[[#This Row],[Column1.month]],Admin_Months,2)&amp;"-"&amp;timeseries_widget_id_126376_geo_id_656_sv_id_11_population_group_4797_frequency[[#This Row],[Column1.year]]</f>
        <v>Nov-2019</v>
      </c>
      <c r="AT77">
        <v>11</v>
      </c>
      <c r="AU77">
        <v>2019</v>
      </c>
      <c r="AV77" s="24">
        <v>289</v>
      </c>
      <c r="AX77">
        <v>11</v>
      </c>
      <c r="AY77">
        <v>2019</v>
      </c>
      <c r="AZ77" s="24">
        <v>131</v>
      </c>
      <c r="BB77">
        <v>11</v>
      </c>
      <c r="BC77">
        <v>2019</v>
      </c>
      <c r="BD77" s="24">
        <v>420</v>
      </c>
      <c r="BE77" s="23" t="str">
        <f>VLOOKUP(timeseries_widget_id_122786_geo_id_729_sv_id_11_population_group_4797_2C4798_fre[[#This Row],[Column1.month]],Admin_Months,2)&amp;"-"&amp;timeseries_widget_id_122786_geo_id_729_sv_id_11_population_group_4797_2C4798_fre[[#This Row],[Column1.year]]</f>
        <v>Nov-2019</v>
      </c>
    </row>
    <row r="78" spans="1:61" x14ac:dyDescent="0.3">
      <c r="A78" t="s">
        <v>68</v>
      </c>
      <c r="B78" t="s">
        <v>151</v>
      </c>
      <c r="C78" t="s">
        <v>23</v>
      </c>
      <c r="D78" s="24">
        <v>66</v>
      </c>
      <c r="E78" s="33">
        <f>origin_widget_id_122540_geo_id_656_sv_id_11_population_collection_28_limit_200_f[[#This Row],[Column1.individuals]]/SUM(origin_widget_id_122540_geo_id_656_sv_id_11_population_collection_28_limit_200_f[Column1.individuals])</f>
        <v>6.8400870556534358E-3</v>
      </c>
      <c r="F78" t="str">
        <f>TEXT(origin_widget_id_122540_geo_id_656_sv_id_11_population_collection_28_limit_200_f[[#This Row],[Column1.individuals]],"#,###")&amp;"  ("&amp;(ROUND(origin_widget_id_122540_geo_id_656_sv_id_11_population_collection_28_limit_200_f[[#This Row],[Column1]],2)*100)&amp;"%)"</f>
        <v>66  (1%)</v>
      </c>
    </row>
    <row r="79" spans="1:61" x14ac:dyDescent="0.3">
      <c r="A79" t="s">
        <v>73</v>
      </c>
      <c r="B79" t="s">
        <v>151</v>
      </c>
      <c r="C79" t="s">
        <v>23</v>
      </c>
      <c r="D79" s="24">
        <v>51</v>
      </c>
      <c r="E79" s="33">
        <f>origin_widget_id_122540_geo_id_656_sv_id_11_population_collection_28_limit_200_f[[#This Row],[Column1.individuals]]/SUM(origin_widget_id_122540_geo_id_656_sv_id_11_population_collection_28_limit_200_f[Column1.individuals])</f>
        <v>5.2855218157322002E-3</v>
      </c>
      <c r="F79" t="str">
        <f>TEXT(origin_widget_id_122540_geo_id_656_sv_id_11_population_collection_28_limit_200_f[[#This Row],[Column1.individuals]],"#,###")&amp;"  ("&amp;(ROUND(origin_widget_id_122540_geo_id_656_sv_id_11_population_collection_28_limit_200_f[[#This Row],[Column1]],2)*100)&amp;"%)"</f>
        <v>51  (1%)</v>
      </c>
    </row>
    <row r="80" spans="1:61" x14ac:dyDescent="0.3">
      <c r="A80" t="s">
        <v>61</v>
      </c>
      <c r="B80" t="s">
        <v>151</v>
      </c>
      <c r="C80" t="s">
        <v>23</v>
      </c>
      <c r="D80" s="24">
        <v>38</v>
      </c>
      <c r="E80" s="33">
        <f>origin_widget_id_122540_geo_id_656_sv_id_11_population_collection_28_limit_200_f[[#This Row],[Column1.individuals]]/SUM(origin_widget_id_122540_geo_id_656_sv_id_11_population_collection_28_limit_200_f[Column1.individuals])</f>
        <v>3.9382319411337963E-3</v>
      </c>
      <c r="F80" t="str">
        <f>TEXT(origin_widget_id_122540_geo_id_656_sv_id_11_population_collection_28_limit_200_f[[#This Row],[Column1.individuals]],"#,###")&amp;"  ("&amp;(ROUND(origin_widget_id_122540_geo_id_656_sv_id_11_population_collection_28_limit_200_f[[#This Row],[Column1]],2)*100)&amp;"%)"</f>
        <v>38  (0%)</v>
      </c>
      <c r="AQ80" s="20">
        <f>(SUM(AQ67:AQ73)-SUM(AQ55:AQ61))/SUM(AQ55:AQ61)</f>
        <v>-0.79149142672274342</v>
      </c>
    </row>
    <row r="81" spans="1:6" x14ac:dyDescent="0.3">
      <c r="A81" t="s">
        <v>76</v>
      </c>
      <c r="B81" t="s">
        <v>151</v>
      </c>
      <c r="C81" t="s">
        <v>23</v>
      </c>
      <c r="D81" s="24">
        <v>31</v>
      </c>
      <c r="E81" s="33">
        <f>origin_widget_id_122540_geo_id_656_sv_id_11_population_collection_28_limit_200_f[[#This Row],[Column1.individuals]]/SUM(origin_widget_id_122540_geo_id_656_sv_id_11_population_collection_28_limit_200_f[Column1.individuals])</f>
        <v>3.2127681625038866E-3</v>
      </c>
      <c r="F81" t="str">
        <f>TEXT(origin_widget_id_122540_geo_id_656_sv_id_11_population_collection_28_limit_200_f[[#This Row],[Column1.individuals]],"#,###")&amp;"  ("&amp;(ROUND(origin_widget_id_122540_geo_id_656_sv_id_11_population_collection_28_limit_200_f[[#This Row],[Column1]],2)*100)&amp;"%)"</f>
        <v>31  (0%)</v>
      </c>
    </row>
    <row r="82" spans="1:6" x14ac:dyDescent="0.3">
      <c r="A82" t="s">
        <v>77</v>
      </c>
      <c r="B82" t="s">
        <v>151</v>
      </c>
      <c r="C82" t="s">
        <v>23</v>
      </c>
      <c r="D82" s="24">
        <v>12</v>
      </c>
      <c r="E82" s="33">
        <f>origin_widget_id_122540_geo_id_656_sv_id_11_population_collection_28_limit_200_f[[#This Row],[Column1.individuals]]/SUM(origin_widget_id_122540_geo_id_656_sv_id_11_population_collection_28_limit_200_f[Column1.individuals])</f>
        <v>1.2436521919369883E-3</v>
      </c>
      <c r="F82" t="str">
        <f>TEXT(origin_widget_id_122540_geo_id_656_sv_id_11_population_collection_28_limit_200_f[[#This Row],[Column1.individuals]],"#,###")&amp;"  ("&amp;(ROUND(origin_widget_id_122540_geo_id_656_sv_id_11_population_collection_28_limit_200_f[[#This Row],[Column1]],2)*100)&amp;"%)"</f>
        <v>12  (0%)</v>
      </c>
    </row>
    <row r="85" spans="1:6" x14ac:dyDescent="0.3">
      <c r="A85" t="s">
        <v>1</v>
      </c>
    </row>
    <row r="86" spans="1:6" x14ac:dyDescent="0.3">
      <c r="A86" t="s">
        <v>54</v>
      </c>
      <c r="B86" t="s">
        <v>16</v>
      </c>
      <c r="C86" t="s">
        <v>17</v>
      </c>
      <c r="D86" t="s">
        <v>37</v>
      </c>
      <c r="E86" t="s">
        <v>95</v>
      </c>
      <c r="F86" t="s">
        <v>96</v>
      </c>
    </row>
    <row r="87" spans="1:6" x14ac:dyDescent="0.3">
      <c r="A87" t="s">
        <v>78</v>
      </c>
      <c r="B87" t="s">
        <v>147</v>
      </c>
      <c r="C87" t="s">
        <v>23</v>
      </c>
      <c r="D87" s="24">
        <v>13820</v>
      </c>
      <c r="E87" s="33">
        <f>origin_widget_id_122515_geo_id_640_sv_id_11_population_group_4996_population_col[[#This Row],[Column1.individuals]]/SUM(origin_widget_id_122515_geo_id_640_sv_id_11_population_group_4996_population_col[Column1.individuals])</f>
        <v>0.38239119006114941</v>
      </c>
      <c r="F87" t="str">
        <f>TEXT(origin_widget_id_122515_geo_id_640_sv_id_11_population_group_4996_population_col[[#This Row],[Column1.individuals]],"#,###")&amp;"  ("&amp;(ROUND(origin_widget_id_122515_geo_id_640_sv_id_11_population_group_4996_population_col[[#This Row],[Column1]],2)*100)&amp;"%)"</f>
        <v>13,820  (38%)</v>
      </c>
    </row>
    <row r="88" spans="1:6" x14ac:dyDescent="0.3">
      <c r="A88" t="s">
        <v>61</v>
      </c>
      <c r="B88" t="s">
        <v>147</v>
      </c>
      <c r="C88" t="s">
        <v>23</v>
      </c>
      <c r="D88" s="24">
        <v>9133</v>
      </c>
      <c r="E88" s="33">
        <f>origin_widget_id_122515_geo_id_640_sv_id_11_population_group_4996_population_col[[#This Row],[Column1.individuals]]/SUM(origin_widget_id_122515_geo_id_640_sv_id_11_population_group_4996_population_col[Column1.individuals])</f>
        <v>0.25270468443042526</v>
      </c>
      <c r="F88" t="str">
        <f>TEXT(origin_widget_id_122515_geo_id_640_sv_id_11_population_group_4996_population_col[[#This Row],[Column1.individuals]],"#,###")&amp;"  ("&amp;(ROUND(origin_widget_id_122515_geo_id_640_sv_id_11_population_group_4996_population_col[[#This Row],[Column1]],2)*100)&amp;"%)"</f>
        <v>9,133  (25%)</v>
      </c>
    </row>
    <row r="89" spans="1:6" x14ac:dyDescent="0.3">
      <c r="A89" t="s">
        <v>4</v>
      </c>
      <c r="B89" t="s">
        <v>147</v>
      </c>
      <c r="C89" t="s">
        <v>23</v>
      </c>
      <c r="D89" s="24">
        <v>4848</v>
      </c>
      <c r="E89" s="33">
        <f>origin_widget_id_122515_geo_id_640_sv_id_11_population_group_4996_population_col[[#This Row],[Column1.individuals]]/SUM(origin_widget_id_122515_geo_id_640_sv_id_11_population_group_4996_population_col[Column1.individuals])</f>
        <v>0.13414127998671868</v>
      </c>
      <c r="F89" t="str">
        <f>TEXT(origin_widget_id_122515_geo_id_640_sv_id_11_population_group_4996_population_col[[#This Row],[Column1.individuals]],"#,###")&amp;"  ("&amp;(ROUND(origin_widget_id_122515_geo_id_640_sv_id_11_population_group_4996_population_col[[#This Row],[Column1]],2)*100)&amp;"%)"</f>
        <v>4,848  (13%)</v>
      </c>
    </row>
    <row r="90" spans="1:6" x14ac:dyDescent="0.3">
      <c r="A90" t="s">
        <v>79</v>
      </c>
      <c r="B90" t="s">
        <v>147</v>
      </c>
      <c r="C90" t="s">
        <v>23</v>
      </c>
      <c r="D90" s="24">
        <v>2819</v>
      </c>
      <c r="E90" s="33">
        <f>origin_widget_id_122515_geo_id_640_sv_id_11_population_group_4996_population_col[[#This Row],[Column1.individuals]]/SUM(origin_widget_id_122515_geo_id_640_sv_id_11_population_group_4996_population_col[Column1.individuals])</f>
        <v>7.800005533881188E-2</v>
      </c>
      <c r="F90" t="str">
        <f>TEXT(origin_widget_id_122515_geo_id_640_sv_id_11_population_group_4996_population_col[[#This Row],[Column1.individuals]],"#,###")&amp;"  ("&amp;(ROUND(origin_widget_id_122515_geo_id_640_sv_id_11_population_group_4996_population_col[[#This Row],[Column1]],2)*100)&amp;"%)"</f>
        <v>2,819  (8%)</v>
      </c>
    </row>
    <row r="91" spans="1:6" x14ac:dyDescent="0.3">
      <c r="A91" t="s">
        <v>0</v>
      </c>
      <c r="B91" t="s">
        <v>147</v>
      </c>
      <c r="C91" t="s">
        <v>23</v>
      </c>
      <c r="D91" s="24">
        <v>2465</v>
      </c>
      <c r="E91" s="33">
        <f>origin_widget_id_122515_geo_id_640_sv_id_11_population_group_4996_population_col[[#This Row],[Column1.individuals]]/SUM(origin_widget_id_122515_geo_id_640_sv_id_11_population_group_4996_population_col[Column1.individuals])</f>
        <v>6.820508563681138E-2</v>
      </c>
      <c r="F91" t="str">
        <f>TEXT(origin_widget_id_122515_geo_id_640_sv_id_11_population_group_4996_population_col[[#This Row],[Column1.individuals]],"#,###")&amp;"  ("&amp;(ROUND(origin_widget_id_122515_geo_id_640_sv_id_11_population_group_4996_population_col[[#This Row],[Column1]],2)*100)&amp;"%)"</f>
        <v>2,465  (7%)</v>
      </c>
    </row>
    <row r="92" spans="1:6" x14ac:dyDescent="0.3">
      <c r="A92" t="s">
        <v>63</v>
      </c>
      <c r="B92" t="s">
        <v>147</v>
      </c>
      <c r="C92" t="s">
        <v>23</v>
      </c>
      <c r="D92" s="24">
        <v>2040</v>
      </c>
      <c r="E92" s="33">
        <f>origin_widget_id_122515_geo_id_640_sv_id_11_population_group_4996_population_col[[#This Row],[Column1.individuals]]/SUM(origin_widget_id_122515_geo_id_640_sv_id_11_population_group_4996_population_col[Column1.individuals])</f>
        <v>5.6445588113223207E-2</v>
      </c>
      <c r="F92" t="str">
        <f>TEXT(origin_widget_id_122515_geo_id_640_sv_id_11_population_group_4996_population_col[[#This Row],[Column1.individuals]],"#,###")&amp;"  ("&amp;(ROUND(origin_widget_id_122515_geo_id_640_sv_id_11_population_group_4996_population_col[[#This Row],[Column1]],2)*100)&amp;"%)"</f>
        <v>2,040  (6%)</v>
      </c>
    </row>
    <row r="93" spans="1:6" x14ac:dyDescent="0.3">
      <c r="A93" t="s">
        <v>80</v>
      </c>
      <c r="B93" t="s">
        <v>147</v>
      </c>
      <c r="C93" t="s">
        <v>23</v>
      </c>
      <c r="D93" s="24">
        <v>654</v>
      </c>
      <c r="E93" s="33">
        <f>origin_widget_id_122515_geo_id_640_sv_id_11_population_group_4996_population_col[[#This Row],[Column1.individuals]]/SUM(origin_widget_id_122515_geo_id_640_sv_id_11_population_group_4996_population_col[Column1.individuals])</f>
        <v>1.8095791483356851E-2</v>
      </c>
      <c r="F93" t="str">
        <f>TEXT(origin_widget_id_122515_geo_id_640_sv_id_11_population_group_4996_population_col[[#This Row],[Column1.individuals]],"#,###")&amp;"  ("&amp;(ROUND(origin_widget_id_122515_geo_id_640_sv_id_11_population_group_4996_population_col[[#This Row],[Column1]],2)*100)&amp;"%)"</f>
        <v>654  (2%)</v>
      </c>
    </row>
    <row r="94" spans="1:6" x14ac:dyDescent="0.3">
      <c r="A94" t="s">
        <v>11</v>
      </c>
      <c r="B94" t="s">
        <v>147</v>
      </c>
      <c r="C94" t="s">
        <v>23</v>
      </c>
      <c r="D94" s="24">
        <v>187</v>
      </c>
      <c r="E94" s="33">
        <f>origin_widget_id_122515_geo_id_640_sv_id_11_population_group_4996_population_col[[#This Row],[Column1.individuals]]/SUM(origin_widget_id_122515_geo_id_640_sv_id_11_population_group_4996_population_col[Column1.individuals])</f>
        <v>5.1741789103787938E-3</v>
      </c>
      <c r="F94" t="str">
        <f>TEXT(origin_widget_id_122515_geo_id_640_sv_id_11_population_group_4996_population_col[[#This Row],[Column1.individuals]],"#,###")&amp;"  ("&amp;(ROUND(origin_widget_id_122515_geo_id_640_sv_id_11_population_group_4996_population_col[[#This Row],[Column1]],2)*100)&amp;"%)"</f>
        <v>187  (1%)</v>
      </c>
    </row>
    <row r="95" spans="1:6" x14ac:dyDescent="0.3">
      <c r="A95" t="s">
        <v>64</v>
      </c>
      <c r="B95" t="s">
        <v>147</v>
      </c>
      <c r="C95" t="s">
        <v>23</v>
      </c>
      <c r="D95" s="24">
        <v>85</v>
      </c>
      <c r="E95" s="33">
        <f>origin_widget_id_122515_geo_id_640_sv_id_11_population_group_4996_population_col[[#This Row],[Column1.individuals]]/SUM(origin_widget_id_122515_geo_id_640_sv_id_11_population_group_4996_population_col[Column1.individuals])</f>
        <v>2.3518995047176337E-3</v>
      </c>
      <c r="F95" t="str">
        <f>TEXT(origin_widget_id_122515_geo_id_640_sv_id_11_population_group_4996_population_col[[#This Row],[Column1.individuals]],"#,###")&amp;"  ("&amp;(ROUND(origin_widget_id_122515_geo_id_640_sv_id_11_population_group_4996_population_col[[#This Row],[Column1]],2)*100)&amp;"%)"</f>
        <v>85  (0%)</v>
      </c>
    </row>
    <row r="96" spans="1:6" x14ac:dyDescent="0.3">
      <c r="A96" t="s">
        <v>81</v>
      </c>
      <c r="B96" t="s">
        <v>147</v>
      </c>
      <c r="C96" t="s">
        <v>23</v>
      </c>
      <c r="D96" s="24">
        <v>71</v>
      </c>
      <c r="E96" s="33">
        <f>origin_widget_id_122515_geo_id_640_sv_id_11_population_group_4996_population_col[[#This Row],[Column1.individuals]]/SUM(origin_widget_id_122515_geo_id_640_sv_id_11_population_group_4996_population_col[Column1.individuals])</f>
        <v>1.9645278215876705E-3</v>
      </c>
      <c r="F96" t="str">
        <f>TEXT(origin_widget_id_122515_geo_id_640_sv_id_11_population_group_4996_population_col[[#This Row],[Column1.individuals]],"#,###")&amp;"  ("&amp;(ROUND(origin_widget_id_122515_geo_id_640_sv_id_11_population_group_4996_population_col[[#This Row],[Column1]],2)*100)&amp;"%)"</f>
        <v>71  (0%)</v>
      </c>
    </row>
    <row r="97" spans="1:6" x14ac:dyDescent="0.3">
      <c r="A97" t="s">
        <v>60</v>
      </c>
      <c r="B97" t="s">
        <v>147</v>
      </c>
      <c r="C97" t="s">
        <v>23</v>
      </c>
      <c r="D97" s="24">
        <v>19</v>
      </c>
      <c r="E97" s="33">
        <f>origin_widget_id_122515_geo_id_640_sv_id_11_population_group_4996_population_col[[#This Row],[Column1.individuals]]/SUM(origin_widget_id_122515_geo_id_640_sv_id_11_population_group_4996_population_col[Column1.individuals])</f>
        <v>5.2571871281923582E-4</v>
      </c>
      <c r="F97" t="str">
        <f>TEXT(origin_widget_id_122515_geo_id_640_sv_id_11_population_group_4996_population_col[[#This Row],[Column1.individuals]],"#,###")&amp;"  ("&amp;(ROUND(origin_widget_id_122515_geo_id_640_sv_id_11_population_group_4996_population_col[[#This Row],[Column1]],2)*100)&amp;"%)"</f>
        <v>19  (0%)</v>
      </c>
    </row>
    <row r="101" spans="1:6" x14ac:dyDescent="0.3">
      <c r="A101" t="s">
        <v>28</v>
      </c>
    </row>
    <row r="102" spans="1:6" x14ac:dyDescent="0.3">
      <c r="A102" t="s">
        <v>54</v>
      </c>
      <c r="B102" t="s">
        <v>16</v>
      </c>
      <c r="C102" t="s">
        <v>17</v>
      </c>
      <c r="D102" t="s">
        <v>37</v>
      </c>
      <c r="E102" t="s">
        <v>95</v>
      </c>
      <c r="F102" t="s">
        <v>96</v>
      </c>
    </row>
    <row r="103" spans="1:6" x14ac:dyDescent="0.3">
      <c r="A103" t="s">
        <v>78</v>
      </c>
      <c r="B103" t="s">
        <v>147</v>
      </c>
      <c r="C103" t="s">
        <v>23</v>
      </c>
      <c r="D103" s="24">
        <v>13820</v>
      </c>
      <c r="E103" s="33">
        <f>origin_widget_id_120708_sv_id_11_population_group_4924_population_collection_28[[#This Row],[Column1.individuals]]/SUM(origin_widget_id_120708_sv_id_11_population_group_4924_population_collection_28[Column1.individuals])</f>
        <v>0.19202445463387521</v>
      </c>
      <c r="F103" s="23" t="str">
        <f>TEXT(origin_widget_id_120708_sv_id_11_population_group_4924_population_collection_28[[#This Row],[Column1.individuals]],"#,###")&amp;"  ("&amp;(ROUND(origin_widget_id_120708_sv_id_11_population_group_4924_population_collection_28[[#This Row],[Column1]],2)*100)&amp;"%)"</f>
        <v>13,820  (19%)</v>
      </c>
    </row>
    <row r="104" spans="1:6" x14ac:dyDescent="0.3">
      <c r="A104" t="s">
        <v>61</v>
      </c>
      <c r="B104" t="s">
        <v>151</v>
      </c>
      <c r="C104" t="s">
        <v>23</v>
      </c>
      <c r="D104" s="24">
        <v>10493</v>
      </c>
      <c r="E104" s="33">
        <f>origin_widget_id_120708_sv_id_11_population_group_4924_population_collection_28[[#This Row],[Column1.individuals]]/SUM(origin_widget_id_120708_sv_id_11_population_group_4924_population_collection_28[Column1.individuals])</f>
        <v>0.14579685980269558</v>
      </c>
      <c r="F104" s="23" t="str">
        <f>TEXT(origin_widget_id_120708_sv_id_11_population_group_4924_population_collection_28[[#This Row],[Column1.individuals]],"#,###")&amp;"  ("&amp;(ROUND(origin_widget_id_120708_sv_id_11_population_group_4924_population_collection_28[[#This Row],[Column1]],2)*100)&amp;"%)"</f>
        <v>10,493  (15%)</v>
      </c>
    </row>
    <row r="105" spans="1:6" x14ac:dyDescent="0.3">
      <c r="A105" t="s">
        <v>4</v>
      </c>
      <c r="B105" t="s">
        <v>151</v>
      </c>
      <c r="C105" t="s">
        <v>23</v>
      </c>
      <c r="D105" s="24">
        <v>7882</v>
      </c>
      <c r="E105" s="33">
        <f>origin_widget_id_120708_sv_id_11_population_group_4924_population_collection_28[[#This Row],[Column1.individuals]]/SUM(origin_widget_id_120708_sv_id_11_population_group_4924_population_collection_28[Column1.individuals])</f>
        <v>0.10951785466166458</v>
      </c>
      <c r="F105" s="23" t="str">
        <f>TEXT(origin_widget_id_120708_sv_id_11_population_group_4924_population_collection_28[[#This Row],[Column1.individuals]],"#,###")&amp;"  ("&amp;(ROUND(origin_widget_id_120708_sv_id_11_population_group_4924_population_collection_28[[#This Row],[Column1]],2)*100)&amp;"%)"</f>
        <v>7,882  (11%)</v>
      </c>
    </row>
    <row r="106" spans="1:6" x14ac:dyDescent="0.3">
      <c r="A106" t="s">
        <v>55</v>
      </c>
      <c r="B106" t="s">
        <v>151</v>
      </c>
      <c r="C106" t="s">
        <v>23</v>
      </c>
      <c r="D106" s="24">
        <v>7149</v>
      </c>
      <c r="E106" s="33">
        <f>origin_widget_id_120708_sv_id_11_population_group_4924_population_collection_28[[#This Row],[Column1.individuals]]/SUM(origin_widget_id_120708_sv_id_11_population_group_4924_population_collection_28[Column1.individuals])</f>
        <v>9.9333055439766574E-2</v>
      </c>
      <c r="F106" s="23" t="str">
        <f>TEXT(origin_widget_id_120708_sv_id_11_population_group_4924_population_collection_28[[#This Row],[Column1.individuals]],"#,###")&amp;"  ("&amp;(ROUND(origin_widget_id_120708_sv_id_11_population_group_4924_population_collection_28[[#This Row],[Column1]],2)*100)&amp;"%)"</f>
        <v>7,149  (10%)</v>
      </c>
    </row>
    <row r="107" spans="1:6" x14ac:dyDescent="0.3">
      <c r="A107" t="s">
        <v>60</v>
      </c>
      <c r="B107" t="s">
        <v>151</v>
      </c>
      <c r="C107" t="s">
        <v>23</v>
      </c>
      <c r="D107" s="24">
        <v>3809</v>
      </c>
      <c r="E107" s="33">
        <f>origin_widget_id_120708_sv_id_11_population_group_4924_population_collection_28[[#This Row],[Column1.individuals]]/SUM(origin_widget_id_120708_sv_id_11_population_group_4924_population_collection_28[Column1.individuals])</f>
        <v>5.2924829790190357E-2</v>
      </c>
      <c r="F107" s="23" t="str">
        <f>TEXT(origin_widget_id_120708_sv_id_11_population_group_4924_population_collection_28[[#This Row],[Column1.individuals]],"#,###")&amp;"  ("&amp;(ROUND(origin_widget_id_120708_sv_id_11_population_group_4924_population_collection_28[[#This Row],[Column1]],2)*100)&amp;"%)"</f>
        <v>3,809  (5%)</v>
      </c>
    </row>
    <row r="108" spans="1:6" x14ac:dyDescent="0.3">
      <c r="A108" t="s">
        <v>62</v>
      </c>
      <c r="B108" t="s">
        <v>151</v>
      </c>
      <c r="C108" t="s">
        <v>23</v>
      </c>
      <c r="D108" s="24">
        <v>3300</v>
      </c>
      <c r="E108" s="33">
        <f>origin_widget_id_120708_sv_id_11_population_group_4924_population_collection_28[[#This Row],[Column1.individuals]]/SUM(origin_widget_id_120708_sv_id_11_population_group_4924_population_collection_28[Column1.individuals])</f>
        <v>4.5852438516048352E-2</v>
      </c>
      <c r="F108" s="23" t="str">
        <f>TEXT(origin_widget_id_120708_sv_id_11_population_group_4924_population_collection_28[[#This Row],[Column1.individuals]],"#,###")&amp;"  ("&amp;(ROUND(origin_widget_id_120708_sv_id_11_population_group_4924_population_collection_28[[#This Row],[Column1]],2)*100)&amp;"%)"</f>
        <v>3,300  (5%)</v>
      </c>
    </row>
    <row r="109" spans="1:6" x14ac:dyDescent="0.3">
      <c r="A109" t="s">
        <v>56</v>
      </c>
      <c r="B109" t="s">
        <v>151</v>
      </c>
      <c r="C109" t="s">
        <v>23</v>
      </c>
      <c r="D109" s="24">
        <v>3259</v>
      </c>
      <c r="E109" s="33">
        <f>origin_widget_id_120708_sv_id_11_population_group_4924_population_collection_28[[#This Row],[Column1.individuals]]/SUM(origin_widget_id_120708_sv_id_11_population_group_4924_population_collection_28[Column1.individuals])</f>
        <v>4.5282756704182296E-2</v>
      </c>
      <c r="F109" s="23" t="str">
        <f>TEXT(origin_widget_id_120708_sv_id_11_population_group_4924_population_collection_28[[#This Row],[Column1.individuals]],"#,###")&amp;"  ("&amp;(ROUND(origin_widget_id_120708_sv_id_11_population_group_4924_population_collection_28[[#This Row],[Column1]],2)*100)&amp;"%)"</f>
        <v>3,259  (5%)</v>
      </c>
    </row>
    <row r="110" spans="1:6" x14ac:dyDescent="0.3">
      <c r="A110" t="s">
        <v>0</v>
      </c>
      <c r="B110" t="s">
        <v>151</v>
      </c>
      <c r="C110" t="s">
        <v>23</v>
      </c>
      <c r="D110" s="24">
        <v>3242</v>
      </c>
      <c r="E110" s="33">
        <f>origin_widget_id_120708_sv_id_11_population_group_4924_population_collection_28[[#This Row],[Column1.individuals]]/SUM(origin_widget_id_120708_sv_id_11_population_group_4924_population_collection_28[Column1.individuals])</f>
        <v>4.5046547172432956E-2</v>
      </c>
      <c r="F110" s="23" t="str">
        <f>TEXT(origin_widget_id_120708_sv_id_11_population_group_4924_population_collection_28[[#This Row],[Column1.individuals]],"#,###")&amp;"  ("&amp;(ROUND(origin_widget_id_120708_sv_id_11_population_group_4924_population_collection_28[[#This Row],[Column1]],2)*100)&amp;"%)"</f>
        <v>3,242  (5%)</v>
      </c>
    </row>
    <row r="111" spans="1:6" x14ac:dyDescent="0.3">
      <c r="A111" t="s">
        <v>58</v>
      </c>
      <c r="B111" t="s">
        <v>151</v>
      </c>
      <c r="C111" t="s">
        <v>23</v>
      </c>
      <c r="D111" s="24">
        <v>3203</v>
      </c>
      <c r="E111" s="33">
        <f>origin_widget_id_120708_sv_id_11_population_group_4924_population_collection_28[[#This Row],[Column1.individuals]]/SUM(origin_widget_id_120708_sv_id_11_population_group_4924_population_collection_28[Column1.individuals])</f>
        <v>4.4504654717243297E-2</v>
      </c>
      <c r="F111" s="23" t="str">
        <f>TEXT(origin_widget_id_120708_sv_id_11_population_group_4924_population_collection_28[[#This Row],[Column1.individuals]],"#,###")&amp;"  ("&amp;(ROUND(origin_widget_id_120708_sv_id_11_population_group_4924_population_collection_28[[#This Row],[Column1]],2)*100)&amp;"%)"</f>
        <v>3,203  (4%)</v>
      </c>
    </row>
    <row r="112" spans="1:6" x14ac:dyDescent="0.3">
      <c r="A112" t="s">
        <v>57</v>
      </c>
      <c r="B112" t="s">
        <v>151</v>
      </c>
      <c r="C112" t="s">
        <v>23</v>
      </c>
      <c r="D112" s="24">
        <v>2853</v>
      </c>
      <c r="E112" s="33">
        <f>origin_widget_id_120708_sv_id_11_population_group_4924_population_collection_28[[#This Row],[Column1.individuals]]/SUM(origin_widget_id_120708_sv_id_11_population_group_4924_population_collection_28[Column1.individuals])</f>
        <v>3.964151729887453E-2</v>
      </c>
      <c r="F112" s="23" t="str">
        <f>TEXT(origin_widget_id_120708_sv_id_11_population_group_4924_population_collection_28[[#This Row],[Column1.individuals]],"#,###")&amp;"  ("&amp;(ROUND(origin_widget_id_120708_sv_id_11_population_group_4924_population_collection_28[[#This Row],[Column1]],2)*100)&amp;"%)"</f>
        <v>2,853  (4%)</v>
      </c>
    </row>
    <row r="113" spans="1:6" x14ac:dyDescent="0.3">
      <c r="A113" t="s">
        <v>79</v>
      </c>
      <c r="B113" t="s">
        <v>147</v>
      </c>
      <c r="C113" t="s">
        <v>23</v>
      </c>
      <c r="D113" s="24">
        <v>2842</v>
      </c>
      <c r="E113" s="33">
        <f>origin_widget_id_120708_sv_id_11_population_group_4924_population_collection_28[[#This Row],[Column1.individuals]]/SUM(origin_widget_id_120708_sv_id_11_population_group_4924_population_collection_28[Column1.individuals])</f>
        <v>3.9488675837154368E-2</v>
      </c>
      <c r="F113" s="23" t="str">
        <f>TEXT(origin_widget_id_120708_sv_id_11_population_group_4924_population_collection_28[[#This Row],[Column1.individuals]],"#,###")&amp;"  ("&amp;(ROUND(origin_widget_id_120708_sv_id_11_population_group_4924_population_collection_28[[#This Row],[Column1]],2)*100)&amp;"%)"</f>
        <v>2,842  (4%)</v>
      </c>
    </row>
    <row r="114" spans="1:6" x14ac:dyDescent="0.3">
      <c r="A114" t="s">
        <v>63</v>
      </c>
      <c r="B114" t="s">
        <v>147</v>
      </c>
      <c r="C114" t="s">
        <v>23</v>
      </c>
      <c r="D114" s="24">
        <v>2375</v>
      </c>
      <c r="E114" s="33">
        <f>origin_widget_id_120708_sv_id_11_population_group_4924_population_collection_28[[#This Row],[Column1.individuals]]/SUM(origin_widget_id_120708_sv_id_11_population_group_4924_population_collection_28[Column1.individuals])</f>
        <v>3.2999861053216617E-2</v>
      </c>
      <c r="F114" s="23" t="str">
        <f>TEXT(origin_widget_id_120708_sv_id_11_population_group_4924_population_collection_28[[#This Row],[Column1.individuals]],"#,###")&amp;"  ("&amp;(ROUND(origin_widget_id_120708_sv_id_11_population_group_4924_population_collection_28[[#This Row],[Column1]],2)*100)&amp;"%)"</f>
        <v>2,375  (3%)</v>
      </c>
    </row>
    <row r="115" spans="1:6" x14ac:dyDescent="0.3">
      <c r="A115" t="s">
        <v>59</v>
      </c>
      <c r="B115" t="s">
        <v>151</v>
      </c>
      <c r="C115" t="s">
        <v>23</v>
      </c>
      <c r="D115" s="24">
        <v>1848</v>
      </c>
      <c r="E115" s="33">
        <f>origin_widget_id_120708_sv_id_11_population_group_4924_population_collection_28[[#This Row],[Column1.individuals]]/SUM(origin_widget_id_120708_sv_id_11_population_group_4924_population_collection_28[Column1.individuals])</f>
        <v>2.5677365568987077E-2</v>
      </c>
      <c r="F115" s="23" t="str">
        <f>TEXT(origin_widget_id_120708_sv_id_11_population_group_4924_population_collection_28[[#This Row],[Column1.individuals]],"#,###")&amp;"  ("&amp;(ROUND(origin_widget_id_120708_sv_id_11_population_group_4924_population_collection_28[[#This Row],[Column1]],2)*100)&amp;"%)"</f>
        <v>1,848  (3%)</v>
      </c>
    </row>
    <row r="116" spans="1:6" x14ac:dyDescent="0.3">
      <c r="A116" t="s">
        <v>64</v>
      </c>
      <c r="B116" t="s">
        <v>151</v>
      </c>
      <c r="C116" t="s">
        <v>23</v>
      </c>
      <c r="D116" s="24">
        <v>1267</v>
      </c>
      <c r="E116" s="33">
        <f>origin_widget_id_120708_sv_id_11_population_group_4924_population_collection_28[[#This Row],[Column1.individuals]]/SUM(origin_widget_id_120708_sv_id_11_population_group_4924_population_collection_28[Column1.individuals])</f>
        <v>1.7604557454494928E-2</v>
      </c>
      <c r="F116" s="23" t="str">
        <f>TEXT(origin_widget_id_120708_sv_id_11_population_group_4924_population_collection_28[[#This Row],[Column1.individuals]],"#,###")&amp;"  ("&amp;(ROUND(origin_widget_id_120708_sv_id_11_population_group_4924_population_collection_28[[#This Row],[Column1]],2)*100)&amp;"%)"</f>
        <v>1,267  (2%)</v>
      </c>
    </row>
    <row r="117" spans="1:6" x14ac:dyDescent="0.3">
      <c r="A117" t="s">
        <v>67</v>
      </c>
      <c r="B117" t="s">
        <v>151</v>
      </c>
      <c r="C117" t="s">
        <v>23</v>
      </c>
      <c r="D117" s="24">
        <v>1006</v>
      </c>
      <c r="E117" s="33">
        <f>origin_widget_id_120708_sv_id_11_population_group_4924_population_collection_28[[#This Row],[Column1.individuals]]/SUM(origin_widget_id_120708_sv_id_11_population_group_4924_population_collection_28[Column1.individuals])</f>
        <v>1.397804640822565E-2</v>
      </c>
      <c r="F117" s="23" t="str">
        <f>TEXT(origin_widget_id_120708_sv_id_11_population_group_4924_population_collection_28[[#This Row],[Column1.individuals]],"#,###")&amp;"  ("&amp;(ROUND(origin_widget_id_120708_sv_id_11_population_group_4924_population_collection_28[[#This Row],[Column1]],2)*100)&amp;"%)"</f>
        <v>1,006  (1%)</v>
      </c>
    </row>
    <row r="118" spans="1:6" x14ac:dyDescent="0.3">
      <c r="A118" t="s">
        <v>80</v>
      </c>
      <c r="B118" t="s">
        <v>147</v>
      </c>
      <c r="C118" t="s">
        <v>23</v>
      </c>
      <c r="D118" s="24">
        <v>659</v>
      </c>
      <c r="E118" s="33">
        <f>origin_widget_id_120708_sv_id_11_population_group_4924_population_collection_28[[#This Row],[Column1.individuals]]/SUM(origin_widget_id_120708_sv_id_11_population_group_4924_population_collection_28[Column1.individuals])</f>
        <v>9.156593024871474E-3</v>
      </c>
      <c r="F118" s="23" t="str">
        <f>TEXT(origin_widget_id_120708_sv_id_11_population_group_4924_population_collection_28[[#This Row],[Column1.individuals]],"#,###")&amp;"  ("&amp;(ROUND(origin_widget_id_120708_sv_id_11_population_group_4924_population_collection_28[[#This Row],[Column1]],2)*100)&amp;"%)"</f>
        <v>659  (1%)</v>
      </c>
    </row>
    <row r="119" spans="1:6" x14ac:dyDescent="0.3">
      <c r="A119" t="s">
        <v>65</v>
      </c>
      <c r="B119" t="s">
        <v>151</v>
      </c>
      <c r="C119" t="s">
        <v>23</v>
      </c>
      <c r="D119" s="24">
        <v>510</v>
      </c>
      <c r="E119" s="33">
        <f>origin_widget_id_120708_sv_id_11_population_group_4924_population_collection_28[[#This Row],[Column1.individuals]]/SUM(origin_widget_id_120708_sv_id_11_population_group_4924_population_collection_28[Column1.individuals])</f>
        <v>7.0862859524802001E-3</v>
      </c>
      <c r="F119" s="23" t="str">
        <f>TEXT(origin_widget_id_120708_sv_id_11_population_group_4924_population_collection_28[[#This Row],[Column1.individuals]],"#,###")&amp;"  ("&amp;(ROUND(origin_widget_id_120708_sv_id_11_population_group_4924_population_collection_28[[#This Row],[Column1]],2)*100)&amp;"%)"</f>
        <v>510  (1%)</v>
      </c>
    </row>
    <row r="120" spans="1:6" x14ac:dyDescent="0.3">
      <c r="A120" t="s">
        <v>71</v>
      </c>
      <c r="B120" t="s">
        <v>151</v>
      </c>
      <c r="C120" t="s">
        <v>23</v>
      </c>
      <c r="D120" s="24">
        <v>361</v>
      </c>
      <c r="E120" s="33">
        <f>origin_widget_id_120708_sv_id_11_population_group_4924_population_collection_28[[#This Row],[Column1.individuals]]/SUM(origin_widget_id_120708_sv_id_11_population_group_4924_population_collection_28[Column1.individuals])</f>
        <v>5.0159788800889261E-3</v>
      </c>
      <c r="F120" s="23" t="str">
        <f>TEXT(origin_widget_id_120708_sv_id_11_population_group_4924_population_collection_28[[#This Row],[Column1.individuals]],"#,###")&amp;"  ("&amp;(ROUND(origin_widget_id_120708_sv_id_11_population_group_4924_population_collection_28[[#This Row],[Column1]],2)*100)&amp;"%)"</f>
        <v>361  (1%)</v>
      </c>
    </row>
    <row r="121" spans="1:6" x14ac:dyDescent="0.3">
      <c r="A121" t="s">
        <v>72</v>
      </c>
      <c r="B121" t="s">
        <v>151</v>
      </c>
      <c r="C121" t="s">
        <v>23</v>
      </c>
      <c r="D121" s="24">
        <v>304</v>
      </c>
      <c r="E121" s="33">
        <f>origin_widget_id_120708_sv_id_11_population_group_4924_population_collection_28[[#This Row],[Column1.individuals]]/SUM(origin_widget_id_120708_sv_id_11_population_group_4924_population_collection_28[Column1.individuals])</f>
        <v>4.2239822148117268E-3</v>
      </c>
      <c r="F121" s="23" t="str">
        <f>TEXT(origin_widget_id_120708_sv_id_11_population_group_4924_population_collection_28[[#This Row],[Column1.individuals]],"#,###")&amp;"  ("&amp;(ROUND(origin_widget_id_120708_sv_id_11_population_group_4924_population_collection_28[[#This Row],[Column1]],2)*100)&amp;"%)"</f>
        <v>304  (0%)</v>
      </c>
    </row>
    <row r="122" spans="1:6" x14ac:dyDescent="0.3">
      <c r="A122" t="s">
        <v>69</v>
      </c>
      <c r="B122" t="s">
        <v>151</v>
      </c>
      <c r="C122" t="s">
        <v>23</v>
      </c>
      <c r="D122" s="24">
        <v>302</v>
      </c>
      <c r="E122" s="33">
        <f>origin_widget_id_120708_sv_id_11_population_group_4924_population_collection_28[[#This Row],[Column1.individuals]]/SUM(origin_widget_id_120708_sv_id_11_population_group_4924_population_collection_28[Column1.individuals])</f>
        <v>4.1961928581353341E-3</v>
      </c>
      <c r="F122" s="23" t="str">
        <f>TEXT(origin_widget_id_120708_sv_id_11_population_group_4924_population_collection_28[[#This Row],[Column1.individuals]],"#,###")&amp;"  ("&amp;(ROUND(origin_widget_id_120708_sv_id_11_population_group_4924_population_collection_28[[#This Row],[Column1]],2)*100)&amp;"%)"</f>
        <v>302  (0%)</v>
      </c>
    </row>
    <row r="123" spans="1:6" x14ac:dyDescent="0.3">
      <c r="A123" t="s">
        <v>70</v>
      </c>
      <c r="B123" t="s">
        <v>151</v>
      </c>
      <c r="C123" t="s">
        <v>23</v>
      </c>
      <c r="D123" s="24">
        <v>202</v>
      </c>
      <c r="E123" s="33">
        <f>origin_widget_id_120708_sv_id_11_population_group_4924_population_collection_28[[#This Row],[Column1.individuals]]/SUM(origin_widget_id_120708_sv_id_11_population_group_4924_population_collection_28[Column1.individuals])</f>
        <v>2.806725024315687E-3</v>
      </c>
      <c r="F123" s="23" t="str">
        <f>TEXT(origin_widget_id_120708_sv_id_11_population_group_4924_population_collection_28[[#This Row],[Column1.individuals]],"#,###")&amp;"  ("&amp;(ROUND(origin_widget_id_120708_sv_id_11_population_group_4924_population_collection_28[[#This Row],[Column1]],2)*100)&amp;"%)"</f>
        <v>202  (0%)</v>
      </c>
    </row>
    <row r="124" spans="1:6" x14ac:dyDescent="0.3">
      <c r="A124" t="s">
        <v>74</v>
      </c>
      <c r="B124" t="s">
        <v>151</v>
      </c>
      <c r="C124" t="s">
        <v>23</v>
      </c>
      <c r="D124" s="24">
        <v>180</v>
      </c>
      <c r="E124" s="33">
        <f>origin_widget_id_120708_sv_id_11_population_group_4924_population_collection_28[[#This Row],[Column1.individuals]]/SUM(origin_widget_id_120708_sv_id_11_population_group_4924_population_collection_28[Column1.individuals])</f>
        <v>2.5010421008753647E-3</v>
      </c>
      <c r="F124" s="23" t="str">
        <f>TEXT(origin_widget_id_120708_sv_id_11_population_group_4924_population_collection_28[[#This Row],[Column1.individuals]],"#,###")&amp;"  ("&amp;(ROUND(origin_widget_id_120708_sv_id_11_population_group_4924_population_collection_28[[#This Row],[Column1]],2)*100)&amp;"%)"</f>
        <v>180  (0%)</v>
      </c>
    </row>
    <row r="125" spans="1:6" x14ac:dyDescent="0.3">
      <c r="A125" t="s">
        <v>82</v>
      </c>
      <c r="B125" t="s">
        <v>39</v>
      </c>
      <c r="C125" t="s">
        <v>23</v>
      </c>
      <c r="D125" s="24">
        <v>168</v>
      </c>
      <c r="E125" s="33">
        <f>origin_widget_id_120708_sv_id_11_population_group_4924_population_collection_28[[#This Row],[Column1.individuals]]/SUM(origin_widget_id_120708_sv_id_11_population_group_4924_population_collection_28[Column1.individuals])</f>
        <v>2.3343059608170072E-3</v>
      </c>
      <c r="F125" s="23" t="str">
        <f>TEXT(origin_widget_id_120708_sv_id_11_population_group_4924_population_collection_28[[#This Row],[Column1.individuals]],"#,###")&amp;"  ("&amp;(ROUND(origin_widget_id_120708_sv_id_11_population_group_4924_population_collection_28[[#This Row],[Column1]],2)*100)&amp;"%)"</f>
        <v>168  (0%)</v>
      </c>
    </row>
    <row r="126" spans="1:6" x14ac:dyDescent="0.3">
      <c r="A126" t="s">
        <v>66</v>
      </c>
      <c r="B126" t="s">
        <v>151</v>
      </c>
      <c r="C126" t="s">
        <v>23</v>
      </c>
      <c r="D126" s="24">
        <v>167</v>
      </c>
      <c r="E126" s="33">
        <f>origin_widget_id_120708_sv_id_11_population_group_4924_population_collection_28[[#This Row],[Column1.individuals]]/SUM(origin_widget_id_120708_sv_id_11_population_group_4924_population_collection_28[Column1.individuals])</f>
        <v>2.3204112824788108E-3</v>
      </c>
      <c r="F126" s="23" t="str">
        <f>TEXT(origin_widget_id_120708_sv_id_11_population_group_4924_population_collection_28[[#This Row],[Column1.individuals]],"#,###")&amp;"  ("&amp;(ROUND(origin_widget_id_120708_sv_id_11_population_group_4924_population_collection_28[[#This Row],[Column1]],2)*100)&amp;"%)"</f>
        <v>167  (0%)</v>
      </c>
    </row>
    <row r="127" spans="1:6" x14ac:dyDescent="0.3">
      <c r="A127" t="s">
        <v>73</v>
      </c>
      <c r="B127" t="s">
        <v>151</v>
      </c>
      <c r="C127" t="s">
        <v>23</v>
      </c>
      <c r="D127" s="24">
        <v>166</v>
      </c>
      <c r="E127" s="33">
        <f>origin_widget_id_120708_sv_id_11_population_group_4924_population_collection_28[[#This Row],[Column1.individuals]]/SUM(origin_widget_id_120708_sv_id_11_population_group_4924_population_collection_28[Column1.individuals])</f>
        <v>2.306516604140614E-3</v>
      </c>
      <c r="F127" s="23" t="str">
        <f>TEXT(origin_widget_id_120708_sv_id_11_population_group_4924_population_collection_28[[#This Row],[Column1.individuals]],"#,###")&amp;"  ("&amp;(ROUND(origin_widget_id_120708_sv_id_11_population_group_4924_population_collection_28[[#This Row],[Column1]],2)*100)&amp;"%)"</f>
        <v>166  (0%)</v>
      </c>
    </row>
    <row r="128" spans="1:6" x14ac:dyDescent="0.3">
      <c r="A128" t="s">
        <v>68</v>
      </c>
      <c r="B128" t="s">
        <v>151</v>
      </c>
      <c r="C128" t="s">
        <v>23</v>
      </c>
      <c r="D128" s="24">
        <v>128</v>
      </c>
      <c r="E128" s="33">
        <f>origin_widget_id_120708_sv_id_11_population_group_4924_population_collection_28[[#This Row],[Column1.individuals]]/SUM(origin_widget_id_120708_sv_id_11_population_group_4924_population_collection_28[Column1.individuals])</f>
        <v>1.7785188272891482E-3</v>
      </c>
      <c r="F128" s="23" t="str">
        <f>TEXT(origin_widget_id_120708_sv_id_11_population_group_4924_population_collection_28[[#This Row],[Column1.individuals]],"#,###")&amp;"  ("&amp;(ROUND(origin_widget_id_120708_sv_id_11_population_group_4924_population_collection_28[[#This Row],[Column1]],2)*100)&amp;"%)"</f>
        <v>128  (0%)</v>
      </c>
    </row>
    <row r="129" spans="1:6" x14ac:dyDescent="0.3">
      <c r="A129" t="s">
        <v>83</v>
      </c>
      <c r="B129" t="s">
        <v>75</v>
      </c>
      <c r="C129" t="s">
        <v>23</v>
      </c>
      <c r="D129" s="24">
        <v>89</v>
      </c>
      <c r="E129" s="33">
        <f>origin_widget_id_120708_sv_id_11_population_group_4924_population_collection_28[[#This Row],[Column1.individuals]]/SUM(origin_widget_id_120708_sv_id_11_population_group_4924_population_collection_28[Column1.individuals])</f>
        <v>1.236626372099486E-3</v>
      </c>
      <c r="F129" s="23" t="str">
        <f>TEXT(origin_widget_id_120708_sv_id_11_population_group_4924_population_collection_28[[#This Row],[Column1.individuals]],"#,###")&amp;"  ("&amp;(ROUND(origin_widget_id_120708_sv_id_11_population_group_4924_population_collection_28[[#This Row],[Column1]],2)*100)&amp;"%)"</f>
        <v>89  (0%)</v>
      </c>
    </row>
    <row r="130" spans="1:6" x14ac:dyDescent="0.3">
      <c r="A130" t="s">
        <v>81</v>
      </c>
      <c r="B130" t="s">
        <v>147</v>
      </c>
      <c r="C130" t="s">
        <v>23</v>
      </c>
      <c r="D130" s="24">
        <v>71</v>
      </c>
      <c r="E130" s="33">
        <f>origin_widget_id_120708_sv_id_11_population_group_4924_population_collection_28[[#This Row],[Column1.individuals]]/SUM(origin_widget_id_120708_sv_id_11_population_group_4924_population_collection_28[Column1.individuals])</f>
        <v>9.8652216201194952E-4</v>
      </c>
      <c r="F130" s="23" t="str">
        <f>TEXT(origin_widget_id_120708_sv_id_11_population_group_4924_population_collection_28[[#This Row],[Column1.individuals]],"#,###")&amp;"  ("&amp;(ROUND(origin_widget_id_120708_sv_id_11_population_group_4924_population_collection_28[[#This Row],[Column1]],2)*100)&amp;"%)"</f>
        <v>71  (0%)</v>
      </c>
    </row>
    <row r="131" spans="1:6" x14ac:dyDescent="0.3">
      <c r="A131" t="s">
        <v>90</v>
      </c>
      <c r="B131" t="s">
        <v>106</v>
      </c>
      <c r="C131" t="s">
        <v>23</v>
      </c>
      <c r="D131" s="24">
        <v>57</v>
      </c>
      <c r="E131" s="33">
        <f>origin_widget_id_120708_sv_id_11_population_group_4924_population_collection_28[[#This Row],[Column1.individuals]]/SUM(origin_widget_id_120708_sv_id_11_population_group_4924_population_collection_28[Column1.individuals])</f>
        <v>7.9199666527719878E-4</v>
      </c>
      <c r="F131" s="23" t="str">
        <f>TEXT(origin_widget_id_120708_sv_id_11_population_group_4924_population_collection_28[[#This Row],[Column1.individuals]],"#,###")&amp;"  ("&amp;(ROUND(origin_widget_id_120708_sv_id_11_population_group_4924_population_collection_28[[#This Row],[Column1]],2)*100)&amp;"%)"</f>
        <v>57  (0%)</v>
      </c>
    </row>
    <row r="132" spans="1:6" x14ac:dyDescent="0.3">
      <c r="A132" t="s">
        <v>85</v>
      </c>
      <c r="B132" t="s">
        <v>106</v>
      </c>
      <c r="C132" t="s">
        <v>23</v>
      </c>
      <c r="D132" s="24">
        <v>39</v>
      </c>
      <c r="E132" s="33">
        <f>origin_widget_id_120708_sv_id_11_population_group_4924_population_collection_28[[#This Row],[Column1.individuals]]/SUM(origin_widget_id_120708_sv_id_11_population_group_4924_population_collection_28[Column1.individuals])</f>
        <v>5.4189245518966231E-4</v>
      </c>
      <c r="F132" s="23" t="str">
        <f>TEXT(origin_widget_id_120708_sv_id_11_population_group_4924_population_collection_28[[#This Row],[Column1.individuals]],"#,###")&amp;"  ("&amp;(ROUND(origin_widget_id_120708_sv_id_11_population_group_4924_population_collection_28[[#This Row],[Column1]],2)*100)&amp;"%)"</f>
        <v>39  (0%)</v>
      </c>
    </row>
    <row r="133" spans="1:6" x14ac:dyDescent="0.3">
      <c r="A133" t="s">
        <v>84</v>
      </c>
      <c r="B133" t="s">
        <v>106</v>
      </c>
      <c r="C133" t="s">
        <v>23</v>
      </c>
      <c r="D133" s="24">
        <v>37</v>
      </c>
      <c r="E133" s="33">
        <f>origin_widget_id_120708_sv_id_11_population_group_4924_population_collection_28[[#This Row],[Column1.individuals]]/SUM(origin_widget_id_120708_sv_id_11_population_group_4924_population_collection_28[Column1.individuals])</f>
        <v>5.1410309851326939E-4</v>
      </c>
      <c r="F133" s="23" t="str">
        <f>TEXT(origin_widget_id_120708_sv_id_11_population_group_4924_population_collection_28[[#This Row],[Column1.individuals]],"#,###")&amp;"  ("&amp;(ROUND(origin_widget_id_120708_sv_id_11_population_group_4924_population_collection_28[[#This Row],[Column1]],2)*100)&amp;"%)"</f>
        <v>37  (0%)</v>
      </c>
    </row>
    <row r="134" spans="1:6" x14ac:dyDescent="0.3">
      <c r="A134" t="s">
        <v>148</v>
      </c>
      <c r="B134" t="s">
        <v>106</v>
      </c>
      <c r="C134" t="s">
        <v>23</v>
      </c>
      <c r="D134" s="24">
        <v>37</v>
      </c>
      <c r="E134" s="33">
        <f>origin_widget_id_120708_sv_id_11_population_group_4924_population_collection_28[[#This Row],[Column1.individuals]]/SUM(origin_widget_id_120708_sv_id_11_population_group_4924_population_collection_28[Column1.individuals])</f>
        <v>5.1410309851326939E-4</v>
      </c>
      <c r="F134" s="23" t="str">
        <f>TEXT(origin_widget_id_120708_sv_id_11_population_group_4924_population_collection_28[[#This Row],[Column1.individuals]],"#,###")&amp;"  ("&amp;(ROUND(origin_widget_id_120708_sv_id_11_population_group_4924_population_collection_28[[#This Row],[Column1]],2)*100)&amp;"%)"</f>
        <v>37  (0%)</v>
      </c>
    </row>
    <row r="135" spans="1:6" x14ac:dyDescent="0.3">
      <c r="A135" t="s">
        <v>76</v>
      </c>
      <c r="B135" t="s">
        <v>151</v>
      </c>
      <c r="C135" t="s">
        <v>23</v>
      </c>
      <c r="D135" s="24">
        <v>34</v>
      </c>
      <c r="E135" s="33">
        <f>origin_widget_id_120708_sv_id_11_population_group_4924_population_collection_28[[#This Row],[Column1.individuals]]/SUM(origin_widget_id_120708_sv_id_11_population_group_4924_population_collection_28[Column1.individuals])</f>
        <v>4.7241906349868002E-4</v>
      </c>
      <c r="F135" s="23" t="str">
        <f>TEXT(origin_widget_id_120708_sv_id_11_population_group_4924_population_collection_28[[#This Row],[Column1.individuals]],"#,###")&amp;"  ("&amp;(ROUND(origin_widget_id_120708_sv_id_11_population_group_4924_population_collection_28[[#This Row],[Column1]],2)*100)&amp;"%)"</f>
        <v>34  (0%)</v>
      </c>
    </row>
    <row r="136" spans="1:6" x14ac:dyDescent="0.3">
      <c r="A136" t="s">
        <v>86</v>
      </c>
      <c r="B136" t="s">
        <v>106</v>
      </c>
      <c r="C136" t="s">
        <v>23</v>
      </c>
      <c r="D136" s="24">
        <v>31</v>
      </c>
      <c r="E136" s="33">
        <f>origin_widget_id_120708_sv_id_11_population_group_4924_population_collection_28[[#This Row],[Column1.individuals]]/SUM(origin_widget_id_120708_sv_id_11_population_group_4924_population_collection_28[Column1.individuals])</f>
        <v>4.3073502848409059E-4</v>
      </c>
      <c r="F136" s="23" t="str">
        <f>TEXT(origin_widget_id_120708_sv_id_11_population_group_4924_population_collection_28[[#This Row],[Column1.individuals]],"#,###")&amp;"  ("&amp;(ROUND(origin_widget_id_120708_sv_id_11_population_group_4924_population_collection_28[[#This Row],[Column1]],2)*100)&amp;"%)"</f>
        <v>31  (0%)</v>
      </c>
    </row>
    <row r="137" spans="1:6" x14ac:dyDescent="0.3">
      <c r="A137" t="s">
        <v>77</v>
      </c>
      <c r="B137" t="s">
        <v>151</v>
      </c>
      <c r="C137" t="s">
        <v>23</v>
      </c>
      <c r="D137" s="24">
        <v>31</v>
      </c>
      <c r="E137" s="33">
        <f>origin_widget_id_120708_sv_id_11_population_group_4924_population_collection_28[[#This Row],[Column1.individuals]]/SUM(origin_widget_id_120708_sv_id_11_population_group_4924_population_collection_28[Column1.individuals])</f>
        <v>4.3073502848409059E-4</v>
      </c>
      <c r="F137" s="23" t="str">
        <f>TEXT(origin_widget_id_120708_sv_id_11_population_group_4924_population_collection_28[[#This Row],[Column1.individuals]],"#,###")&amp;"  ("&amp;(ROUND(origin_widget_id_120708_sv_id_11_population_group_4924_population_collection_28[[#This Row],[Column1]],2)*100)&amp;"%)"</f>
        <v>31  (0%)</v>
      </c>
    </row>
    <row r="138" spans="1:6" x14ac:dyDescent="0.3">
      <c r="A138" t="s">
        <v>149</v>
      </c>
      <c r="B138" t="s">
        <v>106</v>
      </c>
      <c r="C138" t="s">
        <v>23</v>
      </c>
      <c r="D138" s="24">
        <v>15</v>
      </c>
      <c r="E138" s="33">
        <f>origin_widget_id_120708_sv_id_11_population_group_4924_population_collection_28[[#This Row],[Column1.individuals]]/SUM(origin_widget_id_120708_sv_id_11_population_group_4924_population_collection_28[Column1.individuals])</f>
        <v>2.0842017507294707E-4</v>
      </c>
      <c r="F138" s="23" t="str">
        <f>TEXT(origin_widget_id_120708_sv_id_11_population_group_4924_population_collection_28[[#This Row],[Column1.individuals]],"#,###")&amp;"  ("&amp;(ROUND(origin_widget_id_120708_sv_id_11_population_group_4924_population_collection_28[[#This Row],[Column1]],2)*100)&amp;"%)"</f>
        <v>15  (0%)</v>
      </c>
    </row>
    <row r="139" spans="1:6" x14ac:dyDescent="0.3">
      <c r="A139" t="s">
        <v>87</v>
      </c>
      <c r="B139" t="s">
        <v>22</v>
      </c>
      <c r="C139" t="s">
        <v>23</v>
      </c>
      <c r="D139" s="24">
        <v>8</v>
      </c>
      <c r="E139" s="33">
        <f>origin_widget_id_120708_sv_id_11_population_group_4924_population_collection_28[[#This Row],[Column1.individuals]]/SUM(origin_widget_id_120708_sv_id_11_population_group_4924_population_collection_28[Column1.individuals])</f>
        <v>1.1115742670557176E-4</v>
      </c>
      <c r="F139" s="23" t="str">
        <f>TEXT(origin_widget_id_120708_sv_id_11_population_group_4924_population_collection_28[[#This Row],[Column1.individuals]],"#,###")&amp;"  ("&amp;(ROUND(origin_widget_id_120708_sv_id_11_population_group_4924_population_collection_28[[#This Row],[Column1]],2)*100)&amp;"%)"</f>
        <v>8  (0%)</v>
      </c>
    </row>
    <row r="140" spans="1:6" x14ac:dyDescent="0.3">
      <c r="A140" t="s">
        <v>88</v>
      </c>
      <c r="B140" t="s">
        <v>106</v>
      </c>
      <c r="C140" t="s">
        <v>23</v>
      </c>
      <c r="D140" s="24">
        <v>7</v>
      </c>
      <c r="E140" s="33">
        <f>origin_widget_id_120708_sv_id_11_population_group_4924_population_collection_28[[#This Row],[Column1.individuals]]/SUM(origin_widget_id_120708_sv_id_11_population_group_4924_population_collection_28[Column1.individuals])</f>
        <v>9.726274836737529E-5</v>
      </c>
      <c r="F140" s="23" t="str">
        <f>TEXT(origin_widget_id_120708_sv_id_11_population_group_4924_population_collection_28[[#This Row],[Column1.individuals]],"#,###")&amp;"  ("&amp;(ROUND(origin_widget_id_120708_sv_id_11_population_group_4924_population_collection_28[[#This Row],[Column1]],2)*100)&amp;"%)"</f>
        <v>7  (0%)</v>
      </c>
    </row>
    <row r="141" spans="1:6" x14ac:dyDescent="0.3">
      <c r="A141" t="s">
        <v>92</v>
      </c>
      <c r="B141" t="s">
        <v>106</v>
      </c>
      <c r="C141" t="s">
        <v>23</v>
      </c>
      <c r="D141" s="24">
        <v>5</v>
      </c>
      <c r="E141" s="33">
        <f>origin_widget_id_120708_sv_id_11_population_group_4924_population_collection_28[[#This Row],[Column1.individuals]]/SUM(origin_widget_id_120708_sv_id_11_population_group_4924_population_collection_28[Column1.individuals])</f>
        <v>6.947339169098236E-5</v>
      </c>
      <c r="F141" s="23" t="str">
        <f>TEXT(origin_widget_id_120708_sv_id_11_population_group_4924_population_collection_28[[#This Row],[Column1.individuals]],"#,###")&amp;"  ("&amp;(ROUND(origin_widget_id_120708_sv_id_11_population_group_4924_population_collection_28[[#This Row],[Column1]],2)*100)&amp;"%)"</f>
        <v>5  (0%)</v>
      </c>
    </row>
    <row r="142" spans="1:6" x14ac:dyDescent="0.3">
      <c r="A142" t="s">
        <v>94</v>
      </c>
      <c r="B142" t="s">
        <v>106</v>
      </c>
      <c r="C142" t="s">
        <v>23</v>
      </c>
      <c r="D142" s="24">
        <v>4</v>
      </c>
      <c r="E142" s="33">
        <f>origin_widget_id_120708_sv_id_11_population_group_4924_population_collection_28[[#This Row],[Column1.individuals]]/SUM(origin_widget_id_120708_sv_id_11_population_group_4924_population_collection_28[Column1.individuals])</f>
        <v>5.5578713352785881E-5</v>
      </c>
      <c r="F142" s="23" t="str">
        <f>TEXT(origin_widget_id_120708_sv_id_11_population_group_4924_population_collection_28[[#This Row],[Column1.individuals]],"#,###")&amp;"  ("&amp;(ROUND(origin_widget_id_120708_sv_id_11_population_group_4924_population_collection_28[[#This Row],[Column1]],2)*100)&amp;"%)"</f>
        <v>4  (0%)</v>
      </c>
    </row>
    <row r="143" spans="1:6" x14ac:dyDescent="0.3">
      <c r="A143" t="s">
        <v>150</v>
      </c>
      <c r="B143" t="s">
        <v>106</v>
      </c>
      <c r="C143" t="s">
        <v>23</v>
      </c>
      <c r="D143" s="24">
        <v>3</v>
      </c>
      <c r="E143" s="33">
        <f>origin_widget_id_120708_sv_id_11_population_group_4924_population_collection_28[[#This Row],[Column1.individuals]]/SUM(origin_widget_id_120708_sv_id_11_population_group_4924_population_collection_28[Column1.individuals])</f>
        <v>4.1684035014589409E-5</v>
      </c>
      <c r="F143" s="23" t="str">
        <f>TEXT(origin_widget_id_120708_sv_id_11_population_group_4924_population_collection_28[[#This Row],[Column1.individuals]],"#,###")&amp;"  ("&amp;(ROUND(origin_widget_id_120708_sv_id_11_population_group_4924_population_collection_28[[#This Row],[Column1]],2)*100)&amp;"%)"</f>
        <v>3  (0%)</v>
      </c>
    </row>
    <row r="144" spans="1:6" x14ac:dyDescent="0.3">
      <c r="A144" t="s">
        <v>91</v>
      </c>
      <c r="B144" t="s">
        <v>89</v>
      </c>
      <c r="C144" t="s">
        <v>23</v>
      </c>
      <c r="D144" s="24">
        <v>3</v>
      </c>
      <c r="E144" s="33">
        <f>origin_widget_id_120708_sv_id_11_population_group_4924_population_collection_28[[#This Row],[Column1.individuals]]/SUM(origin_widget_id_120708_sv_id_11_population_group_4924_population_collection_28[Column1.individuals])</f>
        <v>4.1684035014589409E-5</v>
      </c>
      <c r="F144" s="23" t="str">
        <f>TEXT(origin_widget_id_120708_sv_id_11_population_group_4924_population_collection_28[[#This Row],[Column1.individuals]],"#,###")&amp;"  ("&amp;(ROUND(origin_widget_id_120708_sv_id_11_population_group_4924_population_collection_28[[#This Row],[Column1]],2)*100)&amp;"%)"</f>
        <v>3  (0%)</v>
      </c>
    </row>
    <row r="145" spans="1:6" x14ac:dyDescent="0.3">
      <c r="A145" t="s">
        <v>93</v>
      </c>
      <c r="B145" t="s">
        <v>75</v>
      </c>
      <c r="C145" t="s">
        <v>23</v>
      </c>
      <c r="D145" s="24">
        <v>3</v>
      </c>
      <c r="E145" s="33">
        <f>origin_widget_id_120708_sv_id_11_population_group_4924_population_collection_28[[#This Row],[Column1.individuals]]/SUM(origin_widget_id_120708_sv_id_11_population_group_4924_population_collection_28[Column1.individuals])</f>
        <v>4.1684035014589409E-5</v>
      </c>
      <c r="F145" s="23" t="str">
        <f>TEXT(origin_widget_id_120708_sv_id_11_population_group_4924_population_collection_28[[#This Row],[Column1.individuals]],"#,###")&amp;"  ("&amp;(ROUND(origin_widget_id_120708_sv_id_11_population_group_4924_population_collection_28[[#This Row],[Column1]],2)*100)&amp;"%)"</f>
        <v>3  (0%)</v>
      </c>
    </row>
    <row r="146" spans="1:6" x14ac:dyDescent="0.3">
      <c r="B146" t="s">
        <v>22</v>
      </c>
      <c r="C146" t="s">
        <v>23</v>
      </c>
      <c r="D146" s="24">
        <v>1</v>
      </c>
      <c r="E146" s="33">
        <f>origin_widget_id_120708_sv_id_11_population_group_4924_population_collection_28[[#This Row],[Column1.individuals]]/SUM(origin_widget_id_120708_sv_id_11_population_group_4924_population_collection_28[Column1.individuals])</f>
        <v>1.389467833819647E-5</v>
      </c>
      <c r="F146" s="23" t="str">
        <f>TEXT(origin_widget_id_120708_sv_id_11_population_group_4924_population_collection_28[[#This Row],[Column1.individuals]],"#,###")&amp;"  ("&amp;(ROUND(origin_widget_id_120708_sv_id_11_population_group_4924_population_collection_28[[#This Row],[Column1]],2)*100)&amp;"%)"</f>
        <v>1  (0%)</v>
      </c>
    </row>
    <row r="147" spans="1:6" x14ac:dyDescent="0.3">
      <c r="A147" t="s">
        <v>152</v>
      </c>
      <c r="B147" t="s">
        <v>89</v>
      </c>
      <c r="C147" t="s">
        <v>23</v>
      </c>
      <c r="D147" s="24">
        <v>0</v>
      </c>
      <c r="E147" s="33">
        <f>origin_widget_id_120708_sv_id_11_population_group_4924_population_collection_28[[#This Row],[Column1.individuals]]/SUM(origin_widget_id_120708_sv_id_11_population_group_4924_population_collection_28[Column1.individuals])</f>
        <v>0</v>
      </c>
      <c r="F147" s="23" t="str">
        <f>TEXT(origin_widget_id_120708_sv_id_11_population_group_4924_population_collection_28[[#This Row],[Column1.individuals]],"#,###")&amp;"  ("&amp;(ROUND(origin_widget_id_120708_sv_id_11_population_group_4924_population_collection_28[[#This Row],[Column1]],2)*100)&amp;"%)"</f>
        <v xml:space="preserve">  (0%)</v>
      </c>
    </row>
    <row r="150" spans="1:6" x14ac:dyDescent="0.3">
      <c r="A150" t="s">
        <v>34</v>
      </c>
    </row>
    <row r="151" spans="1:6" x14ac:dyDescent="0.3">
      <c r="A151" t="s">
        <v>2</v>
      </c>
    </row>
    <row r="152" spans="1:6" x14ac:dyDescent="0.3">
      <c r="A152" t="s">
        <v>16</v>
      </c>
      <c r="B152" t="s">
        <v>17</v>
      </c>
      <c r="C152" t="s">
        <v>37</v>
      </c>
    </row>
    <row r="153" spans="1:6" x14ac:dyDescent="0.3">
      <c r="A153" t="s">
        <v>177</v>
      </c>
      <c r="B153" t="s">
        <v>23</v>
      </c>
      <c r="C153">
        <v>9942</v>
      </c>
    </row>
    <row r="155" spans="1:6" x14ac:dyDescent="0.3">
      <c r="A155" t="s">
        <v>1</v>
      </c>
    </row>
    <row r="156" spans="1:6" x14ac:dyDescent="0.3">
      <c r="A156" t="s">
        <v>16</v>
      </c>
      <c r="B156" t="s">
        <v>17</v>
      </c>
      <c r="C156" t="s">
        <v>37</v>
      </c>
    </row>
    <row r="157" spans="1:6" x14ac:dyDescent="0.3">
      <c r="A157" t="s">
        <v>177</v>
      </c>
      <c r="B157" t="s">
        <v>23</v>
      </c>
      <c r="C157" s="23">
        <v>47083</v>
      </c>
    </row>
    <row r="159" spans="1:6" x14ac:dyDescent="0.3">
      <c r="A159" t="s">
        <v>3</v>
      </c>
    </row>
    <row r="160" spans="1:6" x14ac:dyDescent="0.3">
      <c r="A160" t="s">
        <v>16</v>
      </c>
      <c r="B160" t="s">
        <v>17</v>
      </c>
      <c r="C160" t="s">
        <v>37</v>
      </c>
    </row>
    <row r="161" spans="1:6" x14ac:dyDescent="0.3">
      <c r="A161">
        <v>11</v>
      </c>
      <c r="B161">
        <v>2019</v>
      </c>
      <c r="C161">
        <v>22393</v>
      </c>
    </row>
    <row r="163" spans="1:6" x14ac:dyDescent="0.3">
      <c r="A163" t="s">
        <v>28</v>
      </c>
    </row>
    <row r="164" spans="1:6" x14ac:dyDescent="0.3">
      <c r="A164" t="s">
        <v>16</v>
      </c>
      <c r="B164" t="s">
        <v>17</v>
      </c>
      <c r="C164" t="s">
        <v>37</v>
      </c>
    </row>
    <row r="165" spans="1:6" x14ac:dyDescent="0.3">
      <c r="A165" t="s">
        <v>177</v>
      </c>
      <c r="B165" t="s">
        <v>23</v>
      </c>
      <c r="C165">
        <v>83339</v>
      </c>
    </row>
    <row r="167" spans="1:6" x14ac:dyDescent="0.3">
      <c r="A167" t="s">
        <v>102</v>
      </c>
    </row>
    <row r="168" spans="1:6" x14ac:dyDescent="0.3">
      <c r="A168" t="s">
        <v>16</v>
      </c>
      <c r="B168" t="s">
        <v>17</v>
      </c>
      <c r="C168" t="s">
        <v>37</v>
      </c>
    </row>
    <row r="169" spans="1:6" x14ac:dyDescent="0.3">
      <c r="A169" t="s">
        <v>177</v>
      </c>
      <c r="B169" t="s">
        <v>23</v>
      </c>
      <c r="C169" s="23">
        <v>100784</v>
      </c>
    </row>
    <row r="172" spans="1:6" x14ac:dyDescent="0.3">
      <c r="A172" t="s">
        <v>117</v>
      </c>
      <c r="B172">
        <v>616</v>
      </c>
    </row>
    <row r="173" spans="1:6" x14ac:dyDescent="0.3">
      <c r="A173" t="s">
        <v>54</v>
      </c>
      <c r="B173" t="s">
        <v>16</v>
      </c>
      <c r="C173" t="s">
        <v>17</v>
      </c>
      <c r="D173" t="s">
        <v>37</v>
      </c>
      <c r="E173" t="s">
        <v>95</v>
      </c>
      <c r="F173" t="s">
        <v>96</v>
      </c>
    </row>
    <row r="174" spans="1:6" x14ac:dyDescent="0.3">
      <c r="A174" t="s">
        <v>61</v>
      </c>
      <c r="B174">
        <v>4</v>
      </c>
      <c r="C174">
        <v>2019</v>
      </c>
      <c r="D174">
        <v>565</v>
      </c>
      <c r="E174" s="20">
        <f>origin_widget_id_125040_geo_id_616_sv_id_11_population_collection_28_limit_200_f[[#This Row],[Column1.individuals]]/SUM(origin_widget_id_125040_geo_id_616_sv_id_11_population_collection_28_limit_200_f[Column1.individuals])</f>
        <v>0.71158690176322414</v>
      </c>
      <c r="F174" t="str">
        <f>TEXT(origin_widget_id_125040_geo_id_616_sv_id_11_population_collection_28_limit_200_f[[#This Row],[Column1.individuals]],"#,###")&amp;"  ("&amp;(ROUND(origin_widget_id_125040_geo_id_616_sv_id_11_population_collection_28_limit_200_f[[#This Row],[Column1]],2)*100)&amp;"%)"</f>
        <v>565  (71%)</v>
      </c>
    </row>
    <row r="175" spans="1:6" x14ac:dyDescent="0.3">
      <c r="A175" t="s">
        <v>71</v>
      </c>
      <c r="B175">
        <v>4</v>
      </c>
      <c r="C175">
        <v>2019</v>
      </c>
      <c r="D175">
        <v>140</v>
      </c>
      <c r="E175" s="20">
        <f>origin_widget_id_125040_geo_id_616_sv_id_11_population_collection_28_limit_200_f[[#This Row],[Column1.individuals]]/SUM(origin_widget_id_125040_geo_id_616_sv_id_11_population_collection_28_limit_200_f[Column1.individuals])</f>
        <v>0.17632241813602015</v>
      </c>
      <c r="F175" t="str">
        <f>TEXT(origin_widget_id_125040_geo_id_616_sv_id_11_population_collection_28_limit_200_f[[#This Row],[Column1.individuals]],"#,###")&amp;"  ("&amp;(ROUND(origin_widget_id_125040_geo_id_616_sv_id_11_population_collection_28_limit_200_f[[#This Row],[Column1]],2)*100)&amp;"%)"</f>
        <v>140  (18%)</v>
      </c>
    </row>
    <row r="176" spans="1:6" x14ac:dyDescent="0.3">
      <c r="A176" t="s">
        <v>69</v>
      </c>
      <c r="B176">
        <v>4</v>
      </c>
      <c r="C176">
        <v>2019</v>
      </c>
      <c r="D176">
        <v>33</v>
      </c>
      <c r="E176" s="20">
        <f>origin_widget_id_125040_geo_id_616_sv_id_11_population_collection_28_limit_200_f[[#This Row],[Column1.individuals]]/SUM(origin_widget_id_125040_geo_id_616_sv_id_11_population_collection_28_limit_200_f[Column1.individuals])</f>
        <v>4.1561712846347604E-2</v>
      </c>
      <c r="F176" t="str">
        <f>TEXT(origin_widget_id_125040_geo_id_616_sv_id_11_population_collection_28_limit_200_f[[#This Row],[Column1.individuals]],"#,###")&amp;"  ("&amp;(ROUND(origin_widget_id_125040_geo_id_616_sv_id_11_population_collection_28_limit_200_f[[#This Row],[Column1]],2)*100)&amp;"%)"</f>
        <v>33  (4%)</v>
      </c>
    </row>
    <row r="177" spans="1:6" x14ac:dyDescent="0.3">
      <c r="A177" t="s">
        <v>4</v>
      </c>
      <c r="B177">
        <v>4</v>
      </c>
      <c r="C177">
        <v>2019</v>
      </c>
      <c r="D177">
        <v>13</v>
      </c>
      <c r="E177" s="20">
        <f>origin_widget_id_125040_geo_id_616_sv_id_11_population_collection_28_limit_200_f[[#This Row],[Column1.individuals]]/SUM(origin_widget_id_125040_geo_id_616_sv_id_11_population_collection_28_limit_200_f[Column1.individuals])</f>
        <v>1.6372795969773299E-2</v>
      </c>
      <c r="F177" t="str">
        <f>TEXT(origin_widget_id_125040_geo_id_616_sv_id_11_population_collection_28_limit_200_f[[#This Row],[Column1.individuals]],"#,###")&amp;"  ("&amp;(ROUND(origin_widget_id_125040_geo_id_616_sv_id_11_population_collection_28_limit_200_f[[#This Row],[Column1]],2)*100)&amp;"%)"</f>
        <v>13  (2%)</v>
      </c>
    </row>
    <row r="178" spans="1:6" x14ac:dyDescent="0.3">
      <c r="A178" t="s">
        <v>79</v>
      </c>
      <c r="B178">
        <v>4</v>
      </c>
      <c r="C178">
        <v>2019</v>
      </c>
      <c r="D178">
        <v>8</v>
      </c>
      <c r="E178" s="20">
        <f>origin_widget_id_125040_geo_id_616_sv_id_11_population_collection_28_limit_200_f[[#This Row],[Column1.individuals]]/SUM(origin_widget_id_125040_geo_id_616_sv_id_11_population_collection_28_limit_200_f[Column1.individuals])</f>
        <v>1.0075566750629723E-2</v>
      </c>
      <c r="F178" t="str">
        <f>TEXT(origin_widget_id_125040_geo_id_616_sv_id_11_population_collection_28_limit_200_f[[#This Row],[Column1.individuals]],"#,###")&amp;"  ("&amp;(ROUND(origin_widget_id_125040_geo_id_616_sv_id_11_population_collection_28_limit_200_f[[#This Row],[Column1]],2)*100)&amp;"%)"</f>
        <v>8  (1%)</v>
      </c>
    </row>
    <row r="179" spans="1:6" x14ac:dyDescent="0.3">
      <c r="A179" t="s">
        <v>87</v>
      </c>
      <c r="B179">
        <v>4</v>
      </c>
      <c r="C179">
        <v>2019</v>
      </c>
      <c r="D179">
        <v>8</v>
      </c>
      <c r="E179" s="20">
        <f>origin_widget_id_125040_geo_id_616_sv_id_11_population_collection_28_limit_200_f[[#This Row],[Column1.individuals]]/SUM(origin_widget_id_125040_geo_id_616_sv_id_11_population_collection_28_limit_200_f[Column1.individuals])</f>
        <v>1.0075566750629723E-2</v>
      </c>
      <c r="F179" t="str">
        <f>TEXT(origin_widget_id_125040_geo_id_616_sv_id_11_population_collection_28_limit_200_f[[#This Row],[Column1.individuals]],"#,###")&amp;"  ("&amp;(ROUND(origin_widget_id_125040_geo_id_616_sv_id_11_population_collection_28_limit_200_f[[#This Row],[Column1]],2)*100)&amp;"%)"</f>
        <v>8  (1%)</v>
      </c>
    </row>
    <row r="180" spans="1:6" x14ac:dyDescent="0.3">
      <c r="A180" t="s">
        <v>66</v>
      </c>
      <c r="B180">
        <v>4</v>
      </c>
      <c r="C180">
        <v>2019</v>
      </c>
      <c r="D180">
        <v>7</v>
      </c>
      <c r="E180" s="20">
        <f>origin_widget_id_125040_geo_id_616_sv_id_11_population_collection_28_limit_200_f[[#This Row],[Column1.individuals]]/SUM(origin_widget_id_125040_geo_id_616_sv_id_11_population_collection_28_limit_200_f[Column1.individuals])</f>
        <v>8.8161209068010078E-3</v>
      </c>
      <c r="F180" t="str">
        <f>TEXT(origin_widget_id_125040_geo_id_616_sv_id_11_population_collection_28_limit_200_f[[#This Row],[Column1.individuals]],"#,###")&amp;"  ("&amp;(ROUND(origin_widget_id_125040_geo_id_616_sv_id_11_population_collection_28_limit_200_f[[#This Row],[Column1]],2)*100)&amp;"%)"</f>
        <v>7  (1%)</v>
      </c>
    </row>
    <row r="181" spans="1:6" x14ac:dyDescent="0.3">
      <c r="A181" t="s">
        <v>80</v>
      </c>
      <c r="B181">
        <v>4</v>
      </c>
      <c r="C181">
        <v>2019</v>
      </c>
      <c r="D181">
        <v>5</v>
      </c>
      <c r="E181" s="20">
        <f>origin_widget_id_125040_geo_id_616_sv_id_11_population_collection_28_limit_200_f[[#This Row],[Column1.individuals]]/SUM(origin_widget_id_125040_geo_id_616_sv_id_11_population_collection_28_limit_200_f[Column1.individuals])</f>
        <v>6.2972292191435771E-3</v>
      </c>
      <c r="F181" t="str">
        <f>TEXT(origin_widget_id_125040_geo_id_616_sv_id_11_population_collection_28_limit_200_f[[#This Row],[Column1.individuals]],"#,###")&amp;"  ("&amp;(ROUND(origin_widget_id_125040_geo_id_616_sv_id_11_population_collection_28_limit_200_f[[#This Row],[Column1]],2)*100)&amp;"%)"</f>
        <v>5  (1%)</v>
      </c>
    </row>
    <row r="182" spans="1:6" x14ac:dyDescent="0.3">
      <c r="A182" t="s">
        <v>70</v>
      </c>
      <c r="B182">
        <v>4</v>
      </c>
      <c r="C182">
        <v>2019</v>
      </c>
      <c r="D182">
        <v>5</v>
      </c>
      <c r="E182" s="20">
        <f>origin_widget_id_125040_geo_id_616_sv_id_11_population_collection_28_limit_200_f[[#This Row],[Column1.individuals]]/SUM(origin_widget_id_125040_geo_id_616_sv_id_11_population_collection_28_limit_200_f[Column1.individuals])</f>
        <v>6.2972292191435771E-3</v>
      </c>
      <c r="F182" t="str">
        <f>TEXT(origin_widget_id_125040_geo_id_616_sv_id_11_population_collection_28_limit_200_f[[#This Row],[Column1.individuals]],"#,###")&amp;"  ("&amp;(ROUND(origin_widget_id_125040_geo_id_616_sv_id_11_population_collection_28_limit_200_f[[#This Row],[Column1]],2)*100)&amp;"%)"</f>
        <v>5  (1%)</v>
      </c>
    </row>
    <row r="183" spans="1:6" x14ac:dyDescent="0.3">
      <c r="A183" t="s">
        <v>56</v>
      </c>
      <c r="B183">
        <v>4</v>
      </c>
      <c r="C183">
        <v>2019</v>
      </c>
      <c r="D183">
        <v>3</v>
      </c>
      <c r="E183" s="20">
        <f>origin_widget_id_125040_geo_id_616_sv_id_11_population_collection_28_limit_200_f[[#This Row],[Column1.individuals]]/SUM(origin_widget_id_125040_geo_id_616_sv_id_11_population_collection_28_limit_200_f[Column1.individuals])</f>
        <v>3.778337531486146E-3</v>
      </c>
      <c r="F183" t="str">
        <f>TEXT(origin_widget_id_125040_geo_id_616_sv_id_11_population_collection_28_limit_200_f[[#This Row],[Column1.individuals]],"#,###")&amp;"  ("&amp;(ROUND(origin_widget_id_125040_geo_id_616_sv_id_11_population_collection_28_limit_200_f[[#This Row],[Column1]],2)*100)&amp;"%)"</f>
        <v>3  (0%)</v>
      </c>
    </row>
    <row r="184" spans="1:6" x14ac:dyDescent="0.3">
      <c r="A184" t="s">
        <v>94</v>
      </c>
      <c r="B184">
        <v>4</v>
      </c>
      <c r="C184">
        <v>2019</v>
      </c>
      <c r="D184">
        <v>3</v>
      </c>
      <c r="E184" s="20">
        <f>origin_widget_id_125040_geo_id_616_sv_id_11_population_collection_28_limit_200_f[[#This Row],[Column1.individuals]]/SUM(origin_widget_id_125040_geo_id_616_sv_id_11_population_collection_28_limit_200_f[Column1.individuals])</f>
        <v>3.778337531486146E-3</v>
      </c>
      <c r="F184" t="str">
        <f>TEXT(origin_widget_id_125040_geo_id_616_sv_id_11_population_collection_28_limit_200_f[[#This Row],[Column1.individuals]],"#,###")&amp;"  ("&amp;(ROUND(origin_widget_id_125040_geo_id_616_sv_id_11_population_collection_28_limit_200_f[[#This Row],[Column1]],2)*100)&amp;"%)"</f>
        <v>3  (0%)</v>
      </c>
    </row>
    <row r="185" spans="1:6" x14ac:dyDescent="0.3">
      <c r="A185" t="s">
        <v>65</v>
      </c>
      <c r="B185">
        <v>4</v>
      </c>
      <c r="C185">
        <v>2019</v>
      </c>
      <c r="D185">
        <v>2</v>
      </c>
      <c r="E185" s="20">
        <f>origin_widget_id_125040_geo_id_616_sv_id_11_population_collection_28_limit_200_f[[#This Row],[Column1.individuals]]/SUM(origin_widget_id_125040_geo_id_616_sv_id_11_population_collection_28_limit_200_f[Column1.individuals])</f>
        <v>2.5188916876574307E-3</v>
      </c>
      <c r="F185" t="str">
        <f>TEXT(origin_widget_id_125040_geo_id_616_sv_id_11_population_collection_28_limit_200_f[[#This Row],[Column1.individuals]],"#,###")&amp;"  ("&amp;(ROUND(origin_widget_id_125040_geo_id_616_sv_id_11_population_collection_28_limit_200_f[[#This Row],[Column1]],2)*100)&amp;"%)"</f>
        <v>2  (0%)</v>
      </c>
    </row>
    <row r="186" spans="1:6" x14ac:dyDescent="0.3">
      <c r="B186">
        <v>4</v>
      </c>
      <c r="C186">
        <v>2019</v>
      </c>
      <c r="D186">
        <v>1</v>
      </c>
      <c r="E186" s="20">
        <f>origin_widget_id_125040_geo_id_616_sv_id_11_population_collection_28_limit_200_f[[#This Row],[Column1.individuals]]/SUM(origin_widget_id_125040_geo_id_616_sv_id_11_population_collection_28_limit_200_f[Column1.individuals])</f>
        <v>1.2594458438287153E-3</v>
      </c>
      <c r="F186" t="str">
        <f>TEXT(origin_widget_id_125040_geo_id_616_sv_id_11_population_collection_28_limit_200_f[[#This Row],[Column1.individuals]],"#,###")&amp;"  ("&amp;(ROUND(origin_widget_id_125040_geo_id_616_sv_id_11_population_collection_28_limit_200_f[[#This Row],[Column1]],2)*100)&amp;"%)"</f>
        <v>1  (0%)</v>
      </c>
    </row>
    <row r="187" spans="1:6" x14ac:dyDescent="0.3">
      <c r="A187" t="s">
        <v>73</v>
      </c>
      <c r="B187">
        <v>4</v>
      </c>
      <c r="C187">
        <v>2019</v>
      </c>
      <c r="D187">
        <v>1</v>
      </c>
      <c r="E187" s="20">
        <f>origin_widget_id_125040_geo_id_616_sv_id_11_population_collection_28_limit_200_f[[#This Row],[Column1.individuals]]/SUM(origin_widget_id_125040_geo_id_616_sv_id_11_population_collection_28_limit_200_f[Column1.individuals])</f>
        <v>1.2594458438287153E-3</v>
      </c>
      <c r="F187" t="str">
        <f>TEXT(origin_widget_id_125040_geo_id_616_sv_id_11_population_collection_28_limit_200_f[[#This Row],[Column1.individuals]],"#,###")&amp;"  ("&amp;(ROUND(origin_widget_id_125040_geo_id_616_sv_id_11_population_collection_28_limit_200_f[[#This Row],[Column1]],2)*100)&amp;"%)"</f>
        <v>1  (0%)</v>
      </c>
    </row>
    <row r="195" spans="1:7" x14ac:dyDescent="0.3">
      <c r="A195" t="s">
        <v>116</v>
      </c>
      <c r="B195">
        <v>690</v>
      </c>
    </row>
    <row r="196" spans="1:7" x14ac:dyDescent="0.3">
      <c r="A196" t="s">
        <v>54</v>
      </c>
      <c r="B196" t="s">
        <v>139</v>
      </c>
      <c r="C196" t="s">
        <v>16</v>
      </c>
      <c r="D196" t="s">
        <v>17</v>
      </c>
      <c r="E196" t="s">
        <v>37</v>
      </c>
      <c r="F196" t="s">
        <v>95</v>
      </c>
      <c r="G196" t="s">
        <v>96</v>
      </c>
    </row>
    <row r="197" spans="1:7" x14ac:dyDescent="0.3">
      <c r="A197" t="s">
        <v>67</v>
      </c>
      <c r="B197" t="s">
        <v>157</v>
      </c>
      <c r="C197">
        <v>7</v>
      </c>
      <c r="D197">
        <v>2019</v>
      </c>
      <c r="E197">
        <v>649</v>
      </c>
      <c r="F197" s="20">
        <f>origin_widget_id_125040_geo_id_690_sv_id_11_population_collection_28_limit_200_f[[#This Row],[Column1.individuals]]/SUM(origin_widget_id_125040_geo_id_690_sv_id_11_population_collection_28_limit_200_f[Column1.individuals])</f>
        <v>0.42142857142857143</v>
      </c>
      <c r="G197" t="str">
        <f>TEXT(origin_widget_id_125040_geo_id_690_sv_id_11_population_collection_28_limit_200_f[[#This Row],[Column1.individuals]],"#,###")&amp;"  ("&amp;(ROUND(origin_widget_id_125040_geo_id_690_sv_id_11_population_collection_28_limit_200_f[[#This Row],[Column1]],2)*100)&amp;"%)"</f>
        <v>649  (42%)</v>
      </c>
    </row>
    <row r="198" spans="1:7" x14ac:dyDescent="0.3">
      <c r="A198" t="s">
        <v>72</v>
      </c>
      <c r="B198" t="s">
        <v>157</v>
      </c>
      <c r="C198">
        <v>7</v>
      </c>
      <c r="D198">
        <v>2019</v>
      </c>
      <c r="E198">
        <v>179</v>
      </c>
      <c r="F198" s="20">
        <f>origin_widget_id_125040_geo_id_690_sv_id_11_population_collection_28_limit_200_f[[#This Row],[Column1.individuals]]/SUM(origin_widget_id_125040_geo_id_690_sv_id_11_population_collection_28_limit_200_f[Column1.individuals])</f>
        <v>0.11623376623376623</v>
      </c>
      <c r="G198" t="str">
        <f>TEXT(origin_widget_id_125040_geo_id_690_sv_id_11_population_collection_28_limit_200_f[[#This Row],[Column1.individuals]],"#,###")&amp;"  ("&amp;(ROUND(origin_widget_id_125040_geo_id_690_sv_id_11_population_collection_28_limit_200_f[[#This Row],[Column1]],2)*100)&amp;"%)"</f>
        <v>179  (12%)</v>
      </c>
    </row>
    <row r="199" spans="1:7" x14ac:dyDescent="0.3">
      <c r="A199" t="s">
        <v>69</v>
      </c>
      <c r="B199" t="s">
        <v>157</v>
      </c>
      <c r="C199">
        <v>7</v>
      </c>
      <c r="D199">
        <v>2019</v>
      </c>
      <c r="E199">
        <v>106</v>
      </c>
      <c r="F199" s="20">
        <f>origin_widget_id_125040_geo_id_690_sv_id_11_population_collection_28_limit_200_f[[#This Row],[Column1.individuals]]/SUM(origin_widget_id_125040_geo_id_690_sv_id_11_population_collection_28_limit_200_f[Column1.individuals])</f>
        <v>6.8831168831168826E-2</v>
      </c>
      <c r="G199" t="str">
        <f>TEXT(origin_widget_id_125040_geo_id_690_sv_id_11_population_collection_28_limit_200_f[[#This Row],[Column1.individuals]],"#,###")&amp;"  ("&amp;(ROUND(origin_widget_id_125040_geo_id_690_sv_id_11_population_collection_28_limit_200_f[[#This Row],[Column1]],2)*100)&amp;"%)"</f>
        <v>106  (7%)</v>
      </c>
    </row>
    <row r="200" spans="1:7" x14ac:dyDescent="0.3">
      <c r="A200" t="s">
        <v>55</v>
      </c>
      <c r="B200" t="s">
        <v>157</v>
      </c>
      <c r="C200">
        <v>7</v>
      </c>
      <c r="D200">
        <v>2019</v>
      </c>
      <c r="E200">
        <v>86</v>
      </c>
      <c r="F200" s="20">
        <f>origin_widget_id_125040_geo_id_690_sv_id_11_population_collection_28_limit_200_f[[#This Row],[Column1.individuals]]/SUM(origin_widget_id_125040_geo_id_690_sv_id_11_population_collection_28_limit_200_f[Column1.individuals])</f>
        <v>5.5844155844155842E-2</v>
      </c>
      <c r="G200" t="str">
        <f>TEXT(origin_widget_id_125040_geo_id_690_sv_id_11_population_collection_28_limit_200_f[[#This Row],[Column1.individuals]],"#,###")&amp;"  ("&amp;(ROUND(origin_widget_id_125040_geo_id_690_sv_id_11_population_collection_28_limit_200_f[[#This Row],[Column1]],2)*100)&amp;"%)"</f>
        <v>86  (6%)</v>
      </c>
    </row>
    <row r="201" spans="1:7" x14ac:dyDescent="0.3">
      <c r="A201" t="s">
        <v>70</v>
      </c>
      <c r="B201" t="s">
        <v>157</v>
      </c>
      <c r="C201">
        <v>7</v>
      </c>
      <c r="D201">
        <v>2019</v>
      </c>
      <c r="E201">
        <v>73</v>
      </c>
      <c r="F201" s="20">
        <f>origin_widget_id_125040_geo_id_690_sv_id_11_population_collection_28_limit_200_f[[#This Row],[Column1.individuals]]/SUM(origin_widget_id_125040_geo_id_690_sv_id_11_population_collection_28_limit_200_f[Column1.individuals])</f>
        <v>4.7402597402597405E-2</v>
      </c>
      <c r="G201" t="str">
        <f>TEXT(origin_widget_id_125040_geo_id_690_sv_id_11_population_collection_28_limit_200_f[[#This Row],[Column1.individuals]],"#,###")&amp;"  ("&amp;(ROUND(origin_widget_id_125040_geo_id_690_sv_id_11_population_collection_28_limit_200_f[[#This Row],[Column1]],2)*100)&amp;"%)"</f>
        <v>73  (5%)</v>
      </c>
    </row>
    <row r="202" spans="1:7" x14ac:dyDescent="0.3">
      <c r="A202" t="s">
        <v>65</v>
      </c>
      <c r="B202" t="s">
        <v>157</v>
      </c>
      <c r="C202">
        <v>7</v>
      </c>
      <c r="D202">
        <v>2019</v>
      </c>
      <c r="E202">
        <v>64</v>
      </c>
      <c r="F202" s="20">
        <f>origin_widget_id_125040_geo_id_690_sv_id_11_population_collection_28_limit_200_f[[#This Row],[Column1.individuals]]/SUM(origin_widget_id_125040_geo_id_690_sv_id_11_population_collection_28_limit_200_f[Column1.individuals])</f>
        <v>4.1558441558441558E-2</v>
      </c>
      <c r="G202" t="str">
        <f>TEXT(origin_widget_id_125040_geo_id_690_sv_id_11_population_collection_28_limit_200_f[[#This Row],[Column1.individuals]],"#,###")&amp;"  ("&amp;(ROUND(origin_widget_id_125040_geo_id_690_sv_id_11_population_collection_28_limit_200_f[[#This Row],[Column1]],2)*100)&amp;"%)"</f>
        <v>64  (4%)</v>
      </c>
    </row>
    <row r="203" spans="1:7" x14ac:dyDescent="0.3">
      <c r="A203" t="s">
        <v>90</v>
      </c>
      <c r="B203" t="s">
        <v>157</v>
      </c>
      <c r="C203">
        <v>7</v>
      </c>
      <c r="D203">
        <v>2019</v>
      </c>
      <c r="E203">
        <v>53</v>
      </c>
      <c r="F203" s="20">
        <f>origin_widget_id_125040_geo_id_690_sv_id_11_population_collection_28_limit_200_f[[#This Row],[Column1.individuals]]/SUM(origin_widget_id_125040_geo_id_690_sv_id_11_population_collection_28_limit_200_f[Column1.individuals])</f>
        <v>3.4415584415584413E-2</v>
      </c>
      <c r="G203" t="str">
        <f>TEXT(origin_widget_id_125040_geo_id_690_sv_id_11_population_collection_28_limit_200_f[[#This Row],[Column1.individuals]],"#,###")&amp;"  ("&amp;(ROUND(origin_widget_id_125040_geo_id_690_sv_id_11_population_collection_28_limit_200_f[[#This Row],[Column1]],2)*100)&amp;"%)"</f>
        <v>53  (3%)</v>
      </c>
    </row>
    <row r="204" spans="1:7" x14ac:dyDescent="0.3">
      <c r="A204" t="s">
        <v>58</v>
      </c>
      <c r="B204" t="s">
        <v>157</v>
      </c>
      <c r="C204">
        <v>7</v>
      </c>
      <c r="D204">
        <v>2019</v>
      </c>
      <c r="E204">
        <v>51</v>
      </c>
      <c r="F204" s="20">
        <f>origin_widget_id_125040_geo_id_690_sv_id_11_population_collection_28_limit_200_f[[#This Row],[Column1.individuals]]/SUM(origin_widget_id_125040_geo_id_690_sv_id_11_population_collection_28_limit_200_f[Column1.individuals])</f>
        <v>3.3116883116883114E-2</v>
      </c>
      <c r="G204" t="str">
        <f>TEXT(origin_widget_id_125040_geo_id_690_sv_id_11_population_collection_28_limit_200_f[[#This Row],[Column1.individuals]],"#,###")&amp;"  ("&amp;(ROUND(origin_widget_id_125040_geo_id_690_sv_id_11_population_collection_28_limit_200_f[[#This Row],[Column1]],2)*100)&amp;"%)"</f>
        <v>51  (3%)</v>
      </c>
    </row>
    <row r="205" spans="1:7" x14ac:dyDescent="0.3">
      <c r="A205" t="s">
        <v>64</v>
      </c>
      <c r="B205" t="s">
        <v>157</v>
      </c>
      <c r="C205">
        <v>7</v>
      </c>
      <c r="D205">
        <v>2019</v>
      </c>
      <c r="E205">
        <v>40</v>
      </c>
      <c r="F205" s="20">
        <f>origin_widget_id_125040_geo_id_690_sv_id_11_population_collection_28_limit_200_f[[#This Row],[Column1.individuals]]/SUM(origin_widget_id_125040_geo_id_690_sv_id_11_population_collection_28_limit_200_f[Column1.individuals])</f>
        <v>2.5974025974025976E-2</v>
      </c>
      <c r="G205" t="str">
        <f>TEXT(origin_widget_id_125040_geo_id_690_sv_id_11_population_collection_28_limit_200_f[[#This Row],[Column1.individuals]],"#,###")&amp;"  ("&amp;(ROUND(origin_widget_id_125040_geo_id_690_sv_id_11_population_collection_28_limit_200_f[[#This Row],[Column1]],2)*100)&amp;"%)"</f>
        <v>40  (3%)</v>
      </c>
    </row>
    <row r="206" spans="1:7" x14ac:dyDescent="0.3">
      <c r="A206" t="s">
        <v>148</v>
      </c>
      <c r="B206" t="s">
        <v>157</v>
      </c>
      <c r="C206">
        <v>7</v>
      </c>
      <c r="D206">
        <v>2019</v>
      </c>
      <c r="E206">
        <v>37</v>
      </c>
      <c r="F206" s="20">
        <f>origin_widget_id_125040_geo_id_690_sv_id_11_population_collection_28_limit_200_f[[#This Row],[Column1.individuals]]/SUM(origin_widget_id_125040_geo_id_690_sv_id_11_population_collection_28_limit_200_f[Column1.individuals])</f>
        <v>2.4025974025974027E-2</v>
      </c>
      <c r="G206" t="str">
        <f>TEXT(origin_widget_id_125040_geo_id_690_sv_id_11_population_collection_28_limit_200_f[[#This Row],[Column1.individuals]],"#,###")&amp;"  ("&amp;(ROUND(origin_widget_id_125040_geo_id_690_sv_id_11_population_collection_28_limit_200_f[[#This Row],[Column1]],2)*100)&amp;"%)"</f>
        <v>37  (2%)</v>
      </c>
    </row>
    <row r="207" spans="1:7" x14ac:dyDescent="0.3">
      <c r="A207" t="s">
        <v>56</v>
      </c>
      <c r="B207" t="s">
        <v>157</v>
      </c>
      <c r="C207">
        <v>7</v>
      </c>
      <c r="D207">
        <v>2019</v>
      </c>
      <c r="E207">
        <v>33</v>
      </c>
      <c r="F207" s="20">
        <f>origin_widget_id_125040_geo_id_690_sv_id_11_population_collection_28_limit_200_f[[#This Row],[Column1.individuals]]/SUM(origin_widget_id_125040_geo_id_690_sv_id_11_population_collection_28_limit_200_f[Column1.individuals])</f>
        <v>2.1428571428571429E-2</v>
      </c>
      <c r="G207" t="str">
        <f>TEXT(origin_widget_id_125040_geo_id_690_sv_id_11_population_collection_28_limit_200_f[[#This Row],[Column1.individuals]],"#,###")&amp;"  ("&amp;(ROUND(origin_widget_id_125040_geo_id_690_sv_id_11_population_collection_28_limit_200_f[[#This Row],[Column1]],2)*100)&amp;"%)"</f>
        <v>33  (2%)</v>
      </c>
    </row>
    <row r="208" spans="1:7" x14ac:dyDescent="0.3">
      <c r="A208" t="s">
        <v>74</v>
      </c>
      <c r="B208" t="s">
        <v>157</v>
      </c>
      <c r="C208">
        <v>7</v>
      </c>
      <c r="D208">
        <v>2019</v>
      </c>
      <c r="E208">
        <v>29</v>
      </c>
      <c r="F208" s="20">
        <f>origin_widget_id_125040_geo_id_690_sv_id_11_population_collection_28_limit_200_f[[#This Row],[Column1.individuals]]/SUM(origin_widget_id_125040_geo_id_690_sv_id_11_population_collection_28_limit_200_f[Column1.individuals])</f>
        <v>1.8831168831168831E-2</v>
      </c>
      <c r="G208" t="str">
        <f>TEXT(origin_widget_id_125040_geo_id_690_sv_id_11_population_collection_28_limit_200_f[[#This Row],[Column1.individuals]],"#,###")&amp;"  ("&amp;(ROUND(origin_widget_id_125040_geo_id_690_sv_id_11_population_collection_28_limit_200_f[[#This Row],[Column1]],2)*100)&amp;"%)"</f>
        <v>29  (2%)</v>
      </c>
    </row>
    <row r="209" spans="1:7" x14ac:dyDescent="0.3">
      <c r="A209" t="s">
        <v>66</v>
      </c>
      <c r="B209" t="s">
        <v>157</v>
      </c>
      <c r="C209">
        <v>7</v>
      </c>
      <c r="D209">
        <v>2019</v>
      </c>
      <c r="E209">
        <v>23</v>
      </c>
      <c r="F209" s="20">
        <f>origin_widget_id_125040_geo_id_690_sv_id_11_population_collection_28_limit_200_f[[#This Row],[Column1.individuals]]/SUM(origin_widget_id_125040_geo_id_690_sv_id_11_population_collection_28_limit_200_f[Column1.individuals])</f>
        <v>1.4935064935064935E-2</v>
      </c>
      <c r="G209" t="str">
        <f>TEXT(origin_widget_id_125040_geo_id_690_sv_id_11_population_collection_28_limit_200_f[[#This Row],[Column1.individuals]],"#,###")&amp;"  ("&amp;(ROUND(origin_widget_id_125040_geo_id_690_sv_id_11_population_collection_28_limit_200_f[[#This Row],[Column1]],2)*100)&amp;"%)"</f>
        <v>23  (1%)</v>
      </c>
    </row>
    <row r="210" spans="1:7" x14ac:dyDescent="0.3">
      <c r="A210" t="s">
        <v>4</v>
      </c>
      <c r="B210" t="s">
        <v>157</v>
      </c>
      <c r="C210">
        <v>7</v>
      </c>
      <c r="D210">
        <v>2019</v>
      </c>
      <c r="E210">
        <v>21</v>
      </c>
      <c r="F210" s="20">
        <f>origin_widget_id_125040_geo_id_690_sv_id_11_population_collection_28_limit_200_f[[#This Row],[Column1.individuals]]/SUM(origin_widget_id_125040_geo_id_690_sv_id_11_population_collection_28_limit_200_f[Column1.individuals])</f>
        <v>1.3636363636363636E-2</v>
      </c>
      <c r="G210" t="str">
        <f>TEXT(origin_widget_id_125040_geo_id_690_sv_id_11_population_collection_28_limit_200_f[[#This Row],[Column1.individuals]],"#,###")&amp;"  ("&amp;(ROUND(origin_widget_id_125040_geo_id_690_sv_id_11_population_collection_28_limit_200_f[[#This Row],[Column1]],2)*100)&amp;"%)"</f>
        <v>21  (1%)</v>
      </c>
    </row>
    <row r="211" spans="1:7" x14ac:dyDescent="0.3">
      <c r="A211" t="s">
        <v>57</v>
      </c>
      <c r="B211" t="s">
        <v>157</v>
      </c>
      <c r="C211">
        <v>7</v>
      </c>
      <c r="D211">
        <v>2019</v>
      </c>
      <c r="E211">
        <v>20</v>
      </c>
      <c r="F211" s="20">
        <f>origin_widget_id_125040_geo_id_690_sv_id_11_population_collection_28_limit_200_f[[#This Row],[Column1.individuals]]/SUM(origin_widget_id_125040_geo_id_690_sv_id_11_population_collection_28_limit_200_f[Column1.individuals])</f>
        <v>1.2987012987012988E-2</v>
      </c>
      <c r="G211" t="str">
        <f>TEXT(origin_widget_id_125040_geo_id_690_sv_id_11_population_collection_28_limit_200_f[[#This Row],[Column1.individuals]],"#,###")&amp;"  ("&amp;(ROUND(origin_widget_id_125040_geo_id_690_sv_id_11_population_collection_28_limit_200_f[[#This Row],[Column1]],2)*100)&amp;"%)"</f>
        <v>20  (1%)</v>
      </c>
    </row>
    <row r="212" spans="1:7" x14ac:dyDescent="0.3">
      <c r="A212" t="s">
        <v>149</v>
      </c>
      <c r="B212" t="s">
        <v>157</v>
      </c>
      <c r="C212">
        <v>7</v>
      </c>
      <c r="D212">
        <v>2019</v>
      </c>
      <c r="E212">
        <v>15</v>
      </c>
      <c r="F212" s="20">
        <f>origin_widget_id_125040_geo_id_690_sv_id_11_population_collection_28_limit_200_f[[#This Row],[Column1.individuals]]/SUM(origin_widget_id_125040_geo_id_690_sv_id_11_population_collection_28_limit_200_f[Column1.individuals])</f>
        <v>9.74025974025974E-3</v>
      </c>
      <c r="G212" t="str">
        <f>TEXT(origin_widget_id_125040_geo_id_690_sv_id_11_population_collection_28_limit_200_f[[#This Row],[Column1.individuals]],"#,###")&amp;"  ("&amp;(ROUND(origin_widget_id_125040_geo_id_690_sv_id_11_population_collection_28_limit_200_f[[#This Row],[Column1]],2)*100)&amp;"%)"</f>
        <v>15  (1%)</v>
      </c>
    </row>
    <row r="213" spans="1:7" x14ac:dyDescent="0.3">
      <c r="A213" t="s">
        <v>71</v>
      </c>
      <c r="B213" t="s">
        <v>157</v>
      </c>
      <c r="C213">
        <v>7</v>
      </c>
      <c r="D213">
        <v>2019</v>
      </c>
      <c r="E213">
        <v>11</v>
      </c>
      <c r="F213" s="20">
        <f>origin_widget_id_125040_geo_id_690_sv_id_11_population_collection_28_limit_200_f[[#This Row],[Column1.individuals]]/SUM(origin_widget_id_125040_geo_id_690_sv_id_11_population_collection_28_limit_200_f[Column1.individuals])</f>
        <v>7.1428571428571426E-3</v>
      </c>
      <c r="G213" t="str">
        <f>TEXT(origin_widget_id_125040_geo_id_690_sv_id_11_population_collection_28_limit_200_f[[#This Row],[Column1.individuals]],"#,###")&amp;"  ("&amp;(ROUND(origin_widget_id_125040_geo_id_690_sv_id_11_population_collection_28_limit_200_f[[#This Row],[Column1]],2)*100)&amp;"%)"</f>
        <v>11  (1%)</v>
      </c>
    </row>
    <row r="214" spans="1:7" x14ac:dyDescent="0.3">
      <c r="A214" t="s">
        <v>59</v>
      </c>
      <c r="B214" t="s">
        <v>157</v>
      </c>
      <c r="C214">
        <v>7</v>
      </c>
      <c r="D214">
        <v>2019</v>
      </c>
      <c r="E214">
        <v>11</v>
      </c>
      <c r="F214" s="20">
        <f>origin_widget_id_125040_geo_id_690_sv_id_11_population_collection_28_limit_200_f[[#This Row],[Column1.individuals]]/SUM(origin_widget_id_125040_geo_id_690_sv_id_11_population_collection_28_limit_200_f[Column1.individuals])</f>
        <v>7.1428571428571426E-3</v>
      </c>
      <c r="G214" t="str">
        <f>TEXT(origin_widget_id_125040_geo_id_690_sv_id_11_population_collection_28_limit_200_f[[#This Row],[Column1.individuals]],"#,###")&amp;"  ("&amp;(ROUND(origin_widget_id_125040_geo_id_690_sv_id_11_population_collection_28_limit_200_f[[#This Row],[Column1]],2)*100)&amp;"%)"</f>
        <v>11  (1%)</v>
      </c>
    </row>
    <row r="215" spans="1:7" x14ac:dyDescent="0.3">
      <c r="A215" t="s">
        <v>68</v>
      </c>
      <c r="B215" t="s">
        <v>157</v>
      </c>
      <c r="C215">
        <v>7</v>
      </c>
      <c r="D215">
        <v>2019</v>
      </c>
      <c r="E215">
        <v>8</v>
      </c>
      <c r="F215" s="20">
        <f>origin_widget_id_125040_geo_id_690_sv_id_11_population_collection_28_limit_200_f[[#This Row],[Column1.individuals]]/SUM(origin_widget_id_125040_geo_id_690_sv_id_11_population_collection_28_limit_200_f[Column1.individuals])</f>
        <v>5.1948051948051948E-3</v>
      </c>
      <c r="G215" t="str">
        <f>TEXT(origin_widget_id_125040_geo_id_690_sv_id_11_population_collection_28_limit_200_f[[#This Row],[Column1.individuals]],"#,###")&amp;"  ("&amp;(ROUND(origin_widget_id_125040_geo_id_690_sv_id_11_population_collection_28_limit_200_f[[#This Row],[Column1]],2)*100)&amp;"%)"</f>
        <v>8  (1%)</v>
      </c>
    </row>
    <row r="216" spans="1:7" x14ac:dyDescent="0.3">
      <c r="A216" t="s">
        <v>73</v>
      </c>
      <c r="B216" t="s">
        <v>157</v>
      </c>
      <c r="C216">
        <v>7</v>
      </c>
      <c r="D216">
        <v>2019</v>
      </c>
      <c r="E216">
        <v>6</v>
      </c>
      <c r="F216" s="20">
        <f>origin_widget_id_125040_geo_id_690_sv_id_11_population_collection_28_limit_200_f[[#This Row],[Column1.individuals]]/SUM(origin_widget_id_125040_geo_id_690_sv_id_11_population_collection_28_limit_200_f[Column1.individuals])</f>
        <v>3.8961038961038961E-3</v>
      </c>
      <c r="G216" t="str">
        <f>TEXT(origin_widget_id_125040_geo_id_690_sv_id_11_population_collection_28_limit_200_f[[#This Row],[Column1.individuals]],"#,###")&amp;"  ("&amp;(ROUND(origin_widget_id_125040_geo_id_690_sv_id_11_population_collection_28_limit_200_f[[#This Row],[Column1]],2)*100)&amp;"%)"</f>
        <v>6  (0%)</v>
      </c>
    </row>
    <row r="217" spans="1:7" x14ac:dyDescent="0.3">
      <c r="A217" t="s">
        <v>60</v>
      </c>
      <c r="B217" t="s">
        <v>157</v>
      </c>
      <c r="C217">
        <v>7</v>
      </c>
      <c r="D217">
        <v>2019</v>
      </c>
      <c r="E217">
        <v>5</v>
      </c>
      <c r="F217" s="20">
        <f>origin_widget_id_125040_geo_id_690_sv_id_11_population_collection_28_limit_200_f[[#This Row],[Column1.individuals]]/SUM(origin_widget_id_125040_geo_id_690_sv_id_11_population_collection_28_limit_200_f[Column1.individuals])</f>
        <v>3.246753246753247E-3</v>
      </c>
      <c r="G217" t="str">
        <f>TEXT(origin_widget_id_125040_geo_id_690_sv_id_11_population_collection_28_limit_200_f[[#This Row],[Column1.individuals]],"#,###")&amp;"  ("&amp;(ROUND(origin_widget_id_125040_geo_id_690_sv_id_11_population_collection_28_limit_200_f[[#This Row],[Column1]],2)*100)&amp;"%)"</f>
        <v>5  (0%)</v>
      </c>
    </row>
    <row r="218" spans="1:7" x14ac:dyDescent="0.3">
      <c r="A218" t="s">
        <v>150</v>
      </c>
      <c r="B218" t="s">
        <v>157</v>
      </c>
      <c r="C218">
        <v>7</v>
      </c>
      <c r="D218">
        <v>2019</v>
      </c>
      <c r="E218">
        <v>3</v>
      </c>
      <c r="F218" s="20">
        <f>origin_widget_id_125040_geo_id_690_sv_id_11_population_collection_28_limit_200_f[[#This Row],[Column1.individuals]]/SUM(origin_widget_id_125040_geo_id_690_sv_id_11_population_collection_28_limit_200_f[Column1.individuals])</f>
        <v>1.9480519480519481E-3</v>
      </c>
      <c r="G218" t="str">
        <f>TEXT(origin_widget_id_125040_geo_id_690_sv_id_11_population_collection_28_limit_200_f[[#This Row],[Column1.individuals]],"#,###")&amp;"  ("&amp;(ROUND(origin_widget_id_125040_geo_id_690_sv_id_11_population_collection_28_limit_200_f[[#This Row],[Column1]],2)*100)&amp;"%)"</f>
        <v>3  (0%)</v>
      </c>
    </row>
    <row r="219" spans="1:7" x14ac:dyDescent="0.3">
      <c r="A219" t="s">
        <v>76</v>
      </c>
      <c r="B219" t="s">
        <v>157</v>
      </c>
      <c r="C219">
        <v>7</v>
      </c>
      <c r="D219">
        <v>2019</v>
      </c>
      <c r="E219">
        <v>3</v>
      </c>
      <c r="F219" s="20">
        <f>origin_widget_id_125040_geo_id_690_sv_id_11_population_collection_28_limit_200_f[[#This Row],[Column1.individuals]]/SUM(origin_widget_id_125040_geo_id_690_sv_id_11_population_collection_28_limit_200_f[Column1.individuals])</f>
        <v>1.9480519480519481E-3</v>
      </c>
      <c r="G219" t="str">
        <f>TEXT(origin_widget_id_125040_geo_id_690_sv_id_11_population_collection_28_limit_200_f[[#This Row],[Column1.individuals]],"#,###")&amp;"  ("&amp;(ROUND(origin_widget_id_125040_geo_id_690_sv_id_11_population_collection_28_limit_200_f[[#This Row],[Column1]],2)*100)&amp;"%)"</f>
        <v>3  (0%)</v>
      </c>
    </row>
    <row r="220" spans="1:7" x14ac:dyDescent="0.3">
      <c r="A220" t="s">
        <v>85</v>
      </c>
      <c r="B220" t="s">
        <v>157</v>
      </c>
      <c r="C220">
        <v>7</v>
      </c>
      <c r="D220">
        <v>2019</v>
      </c>
      <c r="E220">
        <v>3</v>
      </c>
      <c r="F220" s="20">
        <f>origin_widget_id_125040_geo_id_690_sv_id_11_population_collection_28_limit_200_f[[#This Row],[Column1.individuals]]/SUM(origin_widget_id_125040_geo_id_690_sv_id_11_population_collection_28_limit_200_f[Column1.individuals])</f>
        <v>1.9480519480519481E-3</v>
      </c>
      <c r="G220" t="str">
        <f>TEXT(origin_widget_id_125040_geo_id_690_sv_id_11_population_collection_28_limit_200_f[[#This Row],[Column1.individuals]],"#,###")&amp;"  ("&amp;(ROUND(origin_widget_id_125040_geo_id_690_sv_id_11_population_collection_28_limit_200_f[[#This Row],[Column1]],2)*100)&amp;"%)"</f>
        <v>3  (0%)</v>
      </c>
    </row>
    <row r="221" spans="1:7" x14ac:dyDescent="0.3">
      <c r="A221" t="s">
        <v>82</v>
      </c>
      <c r="B221" t="s">
        <v>158</v>
      </c>
      <c r="C221">
        <v>6</v>
      </c>
      <c r="D221">
        <v>2019</v>
      </c>
      <c r="E221">
        <v>2</v>
      </c>
      <c r="F221" s="20">
        <f>origin_widget_id_125040_geo_id_690_sv_id_11_population_collection_28_limit_200_f[[#This Row],[Column1.individuals]]/SUM(origin_widget_id_125040_geo_id_690_sv_id_11_population_collection_28_limit_200_f[Column1.individuals])</f>
        <v>1.2987012987012987E-3</v>
      </c>
      <c r="G221" t="str">
        <f>TEXT(origin_widget_id_125040_geo_id_690_sv_id_11_population_collection_28_limit_200_f[[#This Row],[Column1.individuals]],"#,###")&amp;"  ("&amp;(ROUND(origin_widget_id_125040_geo_id_690_sv_id_11_population_collection_28_limit_200_f[[#This Row],[Column1]],2)*100)&amp;"%)"</f>
        <v>2  (0%)</v>
      </c>
    </row>
    <row r="222" spans="1:7" x14ac:dyDescent="0.3">
      <c r="A222" t="s">
        <v>92</v>
      </c>
      <c r="B222" t="s">
        <v>157</v>
      </c>
      <c r="C222">
        <v>7</v>
      </c>
      <c r="D222">
        <v>2019</v>
      </c>
      <c r="E222">
        <v>2</v>
      </c>
      <c r="F222" s="20">
        <f>origin_widget_id_125040_geo_id_690_sv_id_11_population_collection_28_limit_200_f[[#This Row],[Column1.individuals]]/SUM(origin_widget_id_125040_geo_id_690_sv_id_11_population_collection_28_limit_200_f[Column1.individuals])</f>
        <v>1.2987012987012987E-3</v>
      </c>
      <c r="G222" t="str">
        <f>TEXT(origin_widget_id_125040_geo_id_690_sv_id_11_population_collection_28_limit_200_f[[#This Row],[Column1.individuals]],"#,###")&amp;"  ("&amp;(ROUND(origin_widget_id_125040_geo_id_690_sv_id_11_population_collection_28_limit_200_f[[#This Row],[Column1]],2)*100)&amp;"%)"</f>
        <v>2  (0%)</v>
      </c>
    </row>
    <row r="223" spans="1:7" x14ac:dyDescent="0.3">
      <c r="A223" t="s">
        <v>86</v>
      </c>
      <c r="B223" t="s">
        <v>157</v>
      </c>
      <c r="C223">
        <v>7</v>
      </c>
      <c r="D223">
        <v>2019</v>
      </c>
      <c r="E223">
        <v>2</v>
      </c>
      <c r="F223" s="20">
        <f>origin_widget_id_125040_geo_id_690_sv_id_11_population_collection_28_limit_200_f[[#This Row],[Column1.individuals]]/SUM(origin_widget_id_125040_geo_id_690_sv_id_11_population_collection_28_limit_200_f[Column1.individuals])</f>
        <v>1.2987012987012987E-3</v>
      </c>
      <c r="G223" t="str">
        <f>TEXT(origin_widget_id_125040_geo_id_690_sv_id_11_population_collection_28_limit_200_f[[#This Row],[Column1.individuals]],"#,###")&amp;"  ("&amp;(ROUND(origin_widget_id_125040_geo_id_690_sv_id_11_population_collection_28_limit_200_f[[#This Row],[Column1]],2)*100)&amp;"%)"</f>
        <v>2  (0%)</v>
      </c>
    </row>
    <row r="224" spans="1:7" x14ac:dyDescent="0.3">
      <c r="A224" t="s">
        <v>77</v>
      </c>
      <c r="B224" t="s">
        <v>157</v>
      </c>
      <c r="C224">
        <v>7</v>
      </c>
      <c r="D224">
        <v>2019</v>
      </c>
      <c r="E224">
        <v>2</v>
      </c>
      <c r="F224" s="20">
        <f>origin_widget_id_125040_geo_id_690_sv_id_11_population_collection_28_limit_200_f[[#This Row],[Column1.individuals]]/SUM(origin_widget_id_125040_geo_id_690_sv_id_11_population_collection_28_limit_200_f[Column1.individuals])</f>
        <v>1.2987012987012987E-3</v>
      </c>
      <c r="G224" t="str">
        <f>TEXT(origin_widget_id_125040_geo_id_690_sv_id_11_population_collection_28_limit_200_f[[#This Row],[Column1.individuals]],"#,###")&amp;"  ("&amp;(ROUND(origin_widget_id_125040_geo_id_690_sv_id_11_population_collection_28_limit_200_f[[#This Row],[Column1]],2)*100)&amp;"%)"</f>
        <v>2  (0%)</v>
      </c>
    </row>
    <row r="225" spans="1:7" x14ac:dyDescent="0.3">
      <c r="A225" t="s">
        <v>84</v>
      </c>
      <c r="B225" t="s">
        <v>157</v>
      </c>
      <c r="C225">
        <v>7</v>
      </c>
      <c r="D225">
        <v>2019</v>
      </c>
      <c r="E225">
        <v>1</v>
      </c>
      <c r="F225" s="20">
        <f>origin_widget_id_125040_geo_id_690_sv_id_11_population_collection_28_limit_200_f[[#This Row],[Column1.individuals]]/SUM(origin_widget_id_125040_geo_id_690_sv_id_11_population_collection_28_limit_200_f[Column1.individuals])</f>
        <v>6.4935064935064935E-4</v>
      </c>
      <c r="G225" t="str">
        <f>TEXT(origin_widget_id_125040_geo_id_690_sv_id_11_population_collection_28_limit_200_f[[#This Row],[Column1.individuals]],"#,###")&amp;"  ("&amp;(ROUND(origin_widget_id_125040_geo_id_690_sv_id_11_population_collection_28_limit_200_f[[#This Row],[Column1]],2)*100)&amp;"%)"</f>
        <v>1  (0%)</v>
      </c>
    </row>
    <row r="226" spans="1:7" x14ac:dyDescent="0.3">
      <c r="A226" t="s">
        <v>94</v>
      </c>
      <c r="B226" t="s">
        <v>157</v>
      </c>
      <c r="C226">
        <v>7</v>
      </c>
      <c r="D226">
        <v>2019</v>
      </c>
      <c r="E226">
        <v>1</v>
      </c>
      <c r="F226" s="20">
        <f>origin_widget_id_125040_geo_id_690_sv_id_11_population_collection_28_limit_200_f[[#This Row],[Column1.individuals]]/SUM(origin_widget_id_125040_geo_id_690_sv_id_11_population_collection_28_limit_200_f[Column1.individuals])</f>
        <v>6.4935064935064935E-4</v>
      </c>
      <c r="G226" t="str">
        <f>TEXT(origin_widget_id_125040_geo_id_690_sv_id_11_population_collection_28_limit_200_f[[#This Row],[Column1.individuals]],"#,###")&amp;"  ("&amp;(ROUND(origin_widget_id_125040_geo_id_690_sv_id_11_population_collection_28_limit_200_f[[#This Row],[Column1]],2)*100)&amp;"%)"</f>
        <v>1  (0%)</v>
      </c>
    </row>
    <row r="227" spans="1:7" x14ac:dyDescent="0.3">
      <c r="A227" t="s">
        <v>88</v>
      </c>
      <c r="B227" t="s">
        <v>157</v>
      </c>
      <c r="C227">
        <v>7</v>
      </c>
      <c r="D227">
        <v>2019</v>
      </c>
      <c r="E227">
        <v>1</v>
      </c>
      <c r="F227" s="20">
        <f>origin_widget_id_125040_geo_id_690_sv_id_11_population_collection_28_limit_200_f[[#This Row],[Column1.individuals]]/SUM(origin_widget_id_125040_geo_id_690_sv_id_11_population_collection_28_limit_200_f[Column1.individuals])</f>
        <v>6.4935064935064935E-4</v>
      </c>
      <c r="G227" t="str">
        <f>TEXT(origin_widget_id_125040_geo_id_690_sv_id_11_population_collection_28_limit_200_f[[#This Row],[Column1.individuals]],"#,###")&amp;"  ("&amp;(ROUND(origin_widget_id_125040_geo_id_690_sv_id_11_population_collection_28_limit_200_f[[#This Row],[Column1]],2)*100)&amp;"%)"</f>
        <v>1  (0%)</v>
      </c>
    </row>
    <row r="228" spans="1:7" x14ac:dyDescent="0.3">
      <c r="A228" t="s">
        <v>62</v>
      </c>
      <c r="B228" t="s">
        <v>157</v>
      </c>
      <c r="C228">
        <v>7</v>
      </c>
      <c r="D228">
        <v>2019</v>
      </c>
      <c r="E228">
        <v>0</v>
      </c>
      <c r="F228" s="20">
        <f>origin_widget_id_125040_geo_id_690_sv_id_11_population_collection_28_limit_200_f[[#This Row],[Column1.individuals]]/SUM(origin_widget_id_125040_geo_id_690_sv_id_11_population_collection_28_limit_200_f[Column1.individuals])</f>
        <v>0</v>
      </c>
      <c r="G228" t="str">
        <f>TEXT(origin_widget_id_125040_geo_id_690_sv_id_11_population_collection_28_limit_200_f[[#This Row],[Column1.individuals]],"#,###")&amp;"  ("&amp;(ROUND(origin_widget_id_125040_geo_id_690_sv_id_11_population_collection_28_limit_200_f[[#This Row],[Column1]],2)*100)&amp;"%)"</f>
        <v xml:space="preserve">  (0%)</v>
      </c>
    </row>
    <row r="242" spans="1:4" x14ac:dyDescent="0.3">
      <c r="A242" t="s">
        <v>170</v>
      </c>
    </row>
    <row r="243" spans="1:4" x14ac:dyDescent="0.3">
      <c r="A243" t="s">
        <v>139</v>
      </c>
      <c r="B243" t="s">
        <v>16</v>
      </c>
      <c r="C243" t="s">
        <v>17</v>
      </c>
      <c r="D243" t="s">
        <v>37</v>
      </c>
    </row>
    <row r="244" spans="1:4" x14ac:dyDescent="0.3">
      <c r="A244" t="s">
        <v>178</v>
      </c>
      <c r="B244">
        <v>12</v>
      </c>
      <c r="C244">
        <v>2010</v>
      </c>
      <c r="D244">
        <v>1098</v>
      </c>
    </row>
    <row r="248" spans="1:4" x14ac:dyDescent="0.3">
      <c r="A248" t="s">
        <v>174</v>
      </c>
    </row>
    <row r="249" spans="1:4" x14ac:dyDescent="0.3">
      <c r="A249" t="s">
        <v>139</v>
      </c>
      <c r="B249" t="s">
        <v>16</v>
      </c>
      <c r="C249" t="s">
        <v>17</v>
      </c>
      <c r="D249" t="s">
        <v>37</v>
      </c>
    </row>
    <row r="250" spans="1:4" x14ac:dyDescent="0.3">
      <c r="A250" t="s">
        <v>178</v>
      </c>
      <c r="B250">
        <v>1</v>
      </c>
      <c r="C250">
        <v>2019</v>
      </c>
      <c r="D250">
        <v>70</v>
      </c>
    </row>
    <row r="254" spans="1:4" x14ac:dyDescent="0.3">
      <c r="A254" t="s">
        <v>175</v>
      </c>
    </row>
    <row r="255" spans="1:4" x14ac:dyDescent="0.3">
      <c r="A255" t="s">
        <v>139</v>
      </c>
      <c r="B255" t="s">
        <v>16</v>
      </c>
      <c r="C255" t="s">
        <v>17</v>
      </c>
      <c r="D255" t="s">
        <v>37</v>
      </c>
    </row>
    <row r="256" spans="1:4" x14ac:dyDescent="0.3">
      <c r="A256" t="s">
        <v>178</v>
      </c>
      <c r="B256">
        <v>1</v>
      </c>
      <c r="C256">
        <v>2019</v>
      </c>
      <c r="D256">
        <v>702</v>
      </c>
    </row>
    <row r="260" spans="1:4" x14ac:dyDescent="0.3">
      <c r="A260" t="s">
        <v>176</v>
      </c>
    </row>
    <row r="261" spans="1:4" x14ac:dyDescent="0.3">
      <c r="A261" t="s">
        <v>139</v>
      </c>
      <c r="B261" t="s">
        <v>16</v>
      </c>
      <c r="C261" t="s">
        <v>17</v>
      </c>
      <c r="D261" t="s">
        <v>37</v>
      </c>
    </row>
    <row r="262" spans="1:4" x14ac:dyDescent="0.3">
      <c r="A262" t="s">
        <v>178</v>
      </c>
      <c r="B262">
        <v>1</v>
      </c>
      <c r="C262">
        <v>2019</v>
      </c>
      <c r="D262">
        <v>326</v>
      </c>
    </row>
  </sheetData>
  <phoneticPr fontId="16" type="noConversion"/>
  <hyperlinks>
    <hyperlink ref="B1" r:id="rId1" xr:uid="{65F2C17B-12EB-4FD2-A3C4-E52F532B33F3}"/>
  </hyperlinks>
  <pageMargins left="0.7" right="0.7" top="0.75" bottom="0.75" header="0.3" footer="0.3"/>
  <pageSetup paperSize="9" orientation="portrait" r:id="rId2"/>
  <tableParts count="33">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8 4 3 b 6 4 9 - f d b b - 4 5 d 2 - 8 9 1 0 - 3 0 f 9 1 1 4 8 0 f a 9 "   x m l n s = " h t t p : / / s c h e m a s . m i c r o s o f t . c o m / D a t a M a s h u p " > A A A A A H E I A A B Q S w M E F A A C A A g A L 1 d t T 2 S v w / G p A A A A + A A A A B I A H A B D b 2 5 m a W c v U G F j a 2 F n Z S 5 4 b W w g o h g A K K A U A A A A A A A A A A A A A A A A A A A A A A A A A A A A h Y / R C o I w G I V f R X b v N l d Z y e + E u u g m I Q i i 2 6 F L R z r D z e a 7 d d E j 9 Q o J Z X X X 5 T l 8 B 7 7 z u N 0 h 6 e v K u 8 r W q E b H K M A U e V J n T a 5 0 E a P O n v w F S j j s R H Y W h f Q G W J u o N y p G p b W X i B D n H H Y T 3 L Q F Y Z Q G 5 J h u 9 1 k p a + E r b a z Q m U S f V f 5 / h T g c X j K c 4 f k U z 8 J g i V n I g I w 1 p E p / E T Y Y Y w r k p 4 R 1 V 9 m u l V x q f 7 M C M k Y g 7 x f 8 C V B L A w Q U A A I A C A A v V 2 1 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1 d t T 7 p 1 F V h m B Q A A 6 W A A A B M A H A B G b 3 J t d W x h c y 9 T Z W N 0 a W 9 u M S 5 t I K I Y A C i g F A A A A A A A A A A A A A A A A A A A A A A A A A A A A O 2 c 7 2 + j N h j H 3 1 f q / 4 B y u i i R s s Q Q f m 6 K T l r v J m 2 a 9 u J a b S 9 O U + W C m y A B z g z 0 W l X 3 v 8 9 A S C A h j S G k Q O I q a s C O 7 a / N 5 z E P j 5 3 4 y A x s 7 A m 3 y b v 4 y / X V 9 Z W / g A R Z w o e e b 7 t L x 3 6 0 k f X p u 2 3 N U X B v W z N R 1 B R N 7 M 8 R j s 4 0 y e j 7 T 0 l 6 f 4 m X o Q O j i u 7 n B I f L m a w Z R v + R Y P c z D N B M 6 g k z w U H B 9 Z V A / 2 5 x S E x E U / 7 w s T f + j M 3 Q R V 4 w + A c 9 j G + w F 9 B j f 9 B b B M H S / 3 k y s W A A p X H o L U w y x m Q + g U t 7 s m l t Q q V N L O T i O Y H L x c u k b t 1 A N H 4 C I n 3 1 h s N R o j 4 S R L U n n f g W n f 2 7 y v n Q o / K f E A n o E A Z Y u I M P D o o 6 H h + M f 6 O V / m n 7 w S A q M h J u q c 4 g Q G Q c H / z 6 8 h c O F r Y 3 H w x H g h c 6 T v r / y 3 N A 4 N / Q C Z E / / k I I J s N 1 Y 1 + e l 9 C z a F s 3 2 A l d T 9 w 0 l e R 8 R S Y m V p I 5 K N Q 2 E n p p 2 Z H w 2 n P p 4 C + i x B c E S f T u w u R D j y g 9 M h e 2 Y x H k R c c h N H s / o n K r O s b r 8 m l C W s / 6 A z D X 6 H h T b 5 q S r T 9 N i 9 s Z X l / Z 3 t 6 e s 8 A r S Y o 0 T S F Q Z d A V e K v r B q L O 4 T 0 b e G V t D Y G i d g j e i r o 5 v O c D L 9 D E S v f c Z t G t q p r z 2 h 1 e w w c H m / F V / Z S 9 x U Z y Z v R q I z 9 4 m w B t R P / p J w W 1 L o 0 X g C U d H R f 6 V N O 9 B 9 0 4 d w d U 2 7 P s J 9 s K o e P n k d w t y w x r r s 5 N 9 2 4 W 0 J t T t X c v y 8 w o 3 h H o + Y + Y u E n p K N M f F I z F 6 P W 1 s I G R 8 L s X q P I 4 K v g j D 3 u u w T z o 0 f T U p 6 2 a K I P T T O z n H 5 J U a U O S i R 1 M Z h + l 6 d T U r Q c z O Z e i B A A M 4 9 2 I z z y 0 r e d a I E 7 o q + 4 u U T + F W 0 / j 1 l N i 8 q 4 T A G E g D T n T n O n L u S N g Y s 9 t b y t K p s q H o m S U L y e J G M 4 k v e / Y r h 3 M R E A 5 P q n 1 1 C 3 2 I p 1 2 O j D 3 y U B W M I a C w u d t D V H k A h y K X B Q B J g F K 2 D t b w 3 F i u T l w c 2 A w B 1 F h j E I b h r r F 3 f u b w x F i C 4 y E 2 w i 3 E Q Y b A R r Q 3 2 R N k v e z 9 t 4 2 c p R Y 7 k t x w 9 h n G J S w b d 9 E Y V 4 C 0 r J x z V O a R F 0 S L w B 2 d r L P E 1 8 J M C + / N 4 V v Z Y k c 3 / P G N 4 q T 6 C X i J F O 9 C Y K P V M k h b h X E q Y I M v l m B K z 1 7 c u u f w I F G H w Z b O G u X 1 c U p b x X l J w F V P g D E R + k m W r p p i t c q 8 j i 2 Z 4 Z t Y L v I R 8 R G / j Y e 0 q H p 7 J G g / 0 L k m S + z e C C S 6 M F J A x 9 1 i 1 2 F O p T j Q x 0 J Z e M 7 H K f E c B c g G h O 8 D W h k D Q f w T M r t q / A Q 8 l v N r + s r h D 3 0 7 O f 7 e J w D 6 C 4 L 8 Y 9 L b + B P T t P y y d l u L U n 6 H o P 4 i l z 8 t E b c 3 / Q n y V g l 7 3 Q l s o X i B v P 4 b 1 f P a g H T t 6 H S W 2 U B 1 c R y C z g 8 3 T P w z r D t Z S W U k T 1 w Y L P q + u a c v 6 r N s F d R L E e w D Q g W L C Y o I L P + L L Z 8 s f w o s X y 9 Y 7 V k Q b X W t + 6 R V t Y e P / l U Q Y z y H k y u T 6 P X / J j V 4 L a o C p D Y o 8 e Z i b m J W 0 d l s X X c R T a a a H 6 U 8 W 2 T U t L S N w V b a e 8 n e 6 I t s b 9 3 L w E i + 9 c h s 0 9 x z e B a U e w W p 6 I B A O e 0 a 5 z K z J d e b 5 7 T a m J 3 5 9 M S X 9 v k n L a B 0 6 m m l t j 7 0 D C n V c X y + b T r n E q a r j L / h k f T b m p l s X u n V Z n j 2 i 1 c d c D + k z N N T 6 u V x e 5 y q n F O u 8 a p x H z p m 3 Z T K 4 v l n H a G 0 + 1 t B x p Q 3 9 y n r p / 2 h 0 J K a 7 m A a H D 5 0 O / l x H e P 2 k Q x V W U j s y 8 h s 0 b R Q q + h u l g e h O 3 M b F z q 0 h u g Q 5 w y i O W c d o b T Q 8 u 8 R n F M s 5 1 r 0 m X F r o G F n k e H j i 9 S X 8 o i 9 V 4 / h N 2 V K f C D q m 5 g n q o K e G v p Q J E 0 + b 1 c d S Y t F 2 A T 3 F W v e 5 s + A 1 l K i y h X O O W c 8 p N Q r r a I c p V T z i k v p v x / U E s B A i 0 A F A A C A A g A L 1 d t T 2 S v w / G p A A A A + A A A A B I A A A A A A A A A A A A A A A A A A A A A A E N v b m Z p Z y 9 Q Y W N r Y W d l L n h t b F B L A Q I t A B Q A A g A I A C 9 X b U 8 P y u m r p A A A A O k A A A A T A A A A A A A A A A A A A A A A A P U A A A B b Q 2 9 u d G V u d F 9 U e X B l c 1 0 u e G 1 s U E s B A i 0 A F A A C A A g A L 1 d t T 7 p 1 F V h m B Q A A 6 W A A A B M A A A A A A A A A A A A A A A A A 5 g E A A E Z v c m 1 1 b G F z L 1 N l Y 3 R p b 2 4 x L m 1 Q S w U G A A A A A A M A A w D C A A A A m Q c 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z w M C A A A A A A C t A w I 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c 2 l t c G x p Z m l l Z C U z R n d p Z G d l d F 9 p Z C U z R D E x N z U 3 M S U y N m d l b 1 9 p Z C U z R D c y O S U y N n N 2 X 2 l k J T N E M T E l M j Z w b 3 B 1 b G F 0 a W 9 u X 2 d y b 3 V w J T N E N D c 5 O S U y N m Z y b 2 1 E Y X R l J T N E M j 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z a W 1 w b G l m a W V k X 3 d p Z G d l d F 9 p Z F 8 x M T c 1 N z F f Z 2 V v X 2 l k X z c y O V 9 z d l 9 p Z F 8 x M V 9 w b 3 B 1 b G F 0 a W 9 u X 2 d y b 3 V w X z Q 3 O T l f Z n J v b U R h d G V f M i I g L z 4 8 R W 5 0 c n k g V H l w Z T 0 i R m l s b G V k Q 2 9 t c G x l d G V S Z X N 1 b H R U b 1 d v c m t z a G V l d C I g V m F s d W U 9 I m w x I i A v P j x F b n R y e S B U e X B l P S J R d W V y e U l E I i B W Y W x 1 Z T 0 i c z d j O G V k Z T M 5 L W Y 1 Y T Q t N D c 1 O C 0 4 N m E 0 L W N j N 2 J k Z D A y M D d h N y I g L z 4 8 R W 5 0 c n k g V H l w Z T 0 i R m l s b E V y c m 9 y Q 2 9 1 b n Q i I F Z h b H V l P S J s M C I g L z 4 8 R W 5 0 c n k g V H l w Z T 0 i R m l s b E x h c 3 R V c G R h d G V k I i B W Y W x 1 Z T 0 i Z D I w M T k t M T E t M T N U M D k 6 N T c 6 M z A u O D c x N D A 5 N l o i I C 8 + P E V u d H J 5 I F R 5 c G U 9 I k Z p b G x F c n J v c k N v Z G U i I F Z h b H V l P S J z V W 5 r b m 9 3 b i I g L z 4 8 R W 5 0 c n k g V H l w Z T 0 i R m l s b E N v b H V t b l R 5 c G V z I i B W Y W x 1 Z T 0 i c 0 F B Q U F B Q U F B I i A v P j x F b n R y e S B U e X B l P S J G a W x s Q 2 9 1 b n Q i I F Z h b H V l P S J s M S I g L z 4 8 R W 5 0 c n k g V H l w Z T 0 i R m l s b E N v b H V t b k 5 h b W V z I i B W Y W x 1 Z T 0 i c 1 s m c X V v d D t D b 2 x 1 b W 4 x L m 1 v b n R o J n F 1 b 3 Q 7 L C Z x d W 9 0 O 0 N v b H V t b j E u e W V h c i Z x d W 9 0 O y w m c X V v d D t D b 2 x 1 b W 4 x L m 1 h b G U m c X V v d D s s J n F 1 b 3 Q 7 Q 2 9 s d W 1 u M S 5 m Z W 1 h b G U m c X V v d D s s J n F 1 b 3 Q 7 Q 2 9 s d W 1 u M S 5 j a G l s Z H J l b i Z x d W 9 0 O y w m c X V v d D t D b 2 x 1 b W 4 x L n V h Y y 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c 2 l t c G x p Z m l l Z D 9 3 a W R n Z X R f a W Q 9 M T E 3 N T c x X H U w M D I 2 Z 2 V v X 2 l k P T c y O V x 1 M D A y N n N 2 X 2 l k P T E x X H U w M D I 2 c G 9 w d W x h d G l v b l 9 n c m 9 1 c D 0 0 N z k 5 X H U w M D I 2 Z n J v b U R h d G U 9 M i 9 F e H B h b m R l Z C B D b 2 x 1 b W 4 x L n t D b 2 x 1 b W 4 x L m 1 v b n R o L D B 9 J n F 1 b 3 Q 7 L C Z x d W 9 0 O 1 N l Y 3 R p b 2 4 x L 3 N p b X B s a W Z p Z W Q / d 2 l k Z 2 V 0 X 2 l k P T E x N z U 3 M V x 1 M D A y N m d l b 1 9 p Z D 0 3 M j l c d T A w M j Z z d l 9 p Z D 0 x M V x 1 M D A y N n B v c H V s Y X R p b 2 5 f Z 3 J v d X A 9 N D c 5 O V x 1 M D A y N m Z y b 2 1 E Y X R l P T I v R X h w Y W 5 k Z W Q g Q 2 9 s d W 1 u M S 5 7 Q 2 9 s d W 1 u M S 5 5 Z W F y L D F 9 J n F 1 b 3 Q 7 L C Z x d W 9 0 O 1 N l Y 3 R p b 2 4 x L 3 N p b X B s a W Z p Z W Q / d 2 l k Z 2 V 0 X 2 l k P T E x N z U 3 M V x 1 M D A y N m d l b 1 9 p Z D 0 3 M j l c d T A w M j Z z d l 9 p Z D 0 x M V x 1 M D A y N n B v c H V s Y X R p b 2 5 f Z 3 J v d X A 9 N D c 5 O V x 1 M D A y N m Z y b 2 1 E Y X R l P T I v R X h w Y W 5 k Z W Q g Q 2 9 s d W 1 u M S 5 7 Q 2 9 s d W 1 u M S 5 t Y W x l L D J 9 J n F 1 b 3 Q 7 L C Z x d W 9 0 O 1 N l Y 3 R p b 2 4 x L 3 N p b X B s a W Z p Z W Q / d 2 l k Z 2 V 0 X 2 l k P T E x N z U 3 M V x 1 M D A y N m d l b 1 9 p Z D 0 3 M j l c d T A w M j Z z d l 9 p Z D 0 x M V x 1 M D A y N n B v c H V s Y X R p b 2 5 f Z 3 J v d X A 9 N D c 5 O V x 1 M D A y N m Z y b 2 1 E Y X R l P T I v R X h w Y W 5 k Z W Q g Q 2 9 s d W 1 u M S 5 7 Q 2 9 s d W 1 u M S 5 m Z W 1 h b G U s M 3 0 m c X V v d D s s J n F 1 b 3 Q 7 U 2 V j d G l v b j E v c 2 l t c G x p Z m l l Z D 9 3 a W R n Z X R f a W Q 9 M T E 3 N T c x X H U w M D I 2 Z 2 V v X 2 l k P T c y O V x 1 M D A y N n N 2 X 2 l k P T E x X H U w M D I 2 c G 9 w d W x h d G l v b l 9 n c m 9 1 c D 0 0 N z k 5 X H U w M D I 2 Z n J v b U R h d G U 9 M i 9 F e H B h b m R l Z C B D b 2 x 1 b W 4 x L n t D b 2 x 1 b W 4 x L m N o a W x k c m V u L D R 9 J n F 1 b 3 Q 7 L C Z x d W 9 0 O 1 N l Y 3 R p b 2 4 x L 3 N p b X B s a W Z p Z W Q / d 2 l k Z 2 V 0 X 2 l k P T E x N z U 3 M V x 1 M D A y N m d l b 1 9 p Z D 0 3 M j l c d T A w M j Z z d l 9 p Z D 0 x M V x 1 M D A y N n B v c H V s Y X R p b 2 5 f Z 3 J v d X A 9 N D c 5 O V x 1 M D A y N m Z y b 2 1 E Y X R l P T I v R X h w Y W 5 k Z W Q g Q 2 9 s d W 1 u M S 5 7 Q 2 9 s d W 1 u M S 5 1 Y W M s N X 0 m c X V v d D t d L C Z x d W 9 0 O 0 N v b H V t b k N v d W 5 0 J n F 1 b 3 Q 7 O j Y s J n F 1 b 3 Q 7 S 2 V 5 Q 2 9 s d W 1 u T m F t Z X M m c X V v d D s 6 W 1 0 s J n F 1 b 3 Q 7 Q 2 9 s d W 1 u S W R l b n R p d G l l c y Z x d W 9 0 O z p b J n F 1 b 3 Q 7 U 2 V j d G l v b j E v c 2 l t c G x p Z m l l Z D 9 3 a W R n Z X R f a W Q 9 M T E 3 N T c x X H U w M D I 2 Z 2 V v X 2 l k P T c y O V x 1 M D A y N n N 2 X 2 l k P T E x X H U w M D I 2 c G 9 w d W x h d G l v b l 9 n c m 9 1 c D 0 0 N z k 5 X H U w M D I 2 Z n J v b U R h d G U 9 M i 9 F e H B h b m R l Z C B D b 2 x 1 b W 4 x L n t D b 2 x 1 b W 4 x L m 1 v b n R o L D B 9 J n F 1 b 3 Q 7 L C Z x d W 9 0 O 1 N l Y 3 R p b 2 4 x L 3 N p b X B s a W Z p Z W Q / d 2 l k Z 2 V 0 X 2 l k P T E x N z U 3 M V x 1 M D A y N m d l b 1 9 p Z D 0 3 M j l c d T A w M j Z z d l 9 p Z D 0 x M V x 1 M D A y N n B v c H V s Y X R p b 2 5 f Z 3 J v d X A 9 N D c 5 O V x 1 M D A y N m Z y b 2 1 E Y X R l P T I v R X h w Y W 5 k Z W Q g Q 2 9 s d W 1 u M S 5 7 Q 2 9 s d W 1 u M S 5 5 Z W F y L D F 9 J n F 1 b 3 Q 7 L C Z x d W 9 0 O 1 N l Y 3 R p b 2 4 x L 3 N p b X B s a W Z p Z W Q / d 2 l k Z 2 V 0 X 2 l k P T E x N z U 3 M V x 1 M D A y N m d l b 1 9 p Z D 0 3 M j l c d T A w M j Z z d l 9 p Z D 0 x M V x 1 M D A y N n B v c H V s Y X R p b 2 5 f Z 3 J v d X A 9 N D c 5 O V x 1 M D A y N m Z y b 2 1 E Y X R l P T I v R X h w Y W 5 k Z W Q g Q 2 9 s d W 1 u M S 5 7 Q 2 9 s d W 1 u M S 5 t Y W x l L D J 9 J n F 1 b 3 Q 7 L C Z x d W 9 0 O 1 N l Y 3 R p b 2 4 x L 3 N p b X B s a W Z p Z W Q / d 2 l k Z 2 V 0 X 2 l k P T E x N z U 3 M V x 1 M D A y N m d l b 1 9 p Z D 0 3 M j l c d T A w M j Z z d l 9 p Z D 0 x M V x 1 M D A y N n B v c H V s Y X R p b 2 5 f Z 3 J v d X A 9 N D c 5 O V x 1 M D A y N m Z y b 2 1 E Y X R l P T I v R X h w Y W 5 k Z W Q g Q 2 9 s d W 1 u M S 5 7 Q 2 9 s d W 1 u M S 5 m Z W 1 h b G U s M 3 0 m c X V v d D s s J n F 1 b 3 Q 7 U 2 V j d G l v b j E v c 2 l t c G x p Z m l l Z D 9 3 a W R n Z X R f a W Q 9 M T E 3 N T c x X H U w M D I 2 Z 2 V v X 2 l k P T c y O V x 1 M D A y N n N 2 X 2 l k P T E x X H U w M D I 2 c G 9 w d W x h d G l v b l 9 n c m 9 1 c D 0 0 N z k 5 X H U w M D I 2 Z n J v b U R h d G U 9 M i 9 F e H B h b m R l Z C B D b 2 x 1 b W 4 x L n t D b 2 x 1 b W 4 x L m N o a W x k c m V u L D R 9 J n F 1 b 3 Q 7 L C Z x d W 9 0 O 1 N l Y 3 R p b 2 4 x L 3 N p b X B s a W Z p Z W Q / d 2 l k Z 2 V 0 X 2 l k P T E x N z U 3 M V x 1 M D A y N m d l b 1 9 p Z D 0 3 M j l c d T A w M j Z z d l 9 p Z D 0 x M V x 1 M D A y N n B v c H V s Y X R p b 2 5 f Z 3 J v d X A 9 N D c 5 O V x 1 M D A y N m Z y b 2 1 E Y X R l P T I v R X h w Y W 5 k Z W Q g Q 2 9 s d W 1 u M S 5 7 Q 2 9 s d W 1 u M S 5 1 Y W M s N X 0 m c X V v d D t d L C Z x d W 9 0 O 1 J l b G F 0 a W 9 u c 2 h p c E l u Z m 8 m c X V v d D s 6 W 1 1 9 I i A v P j w v U 3 R h Y m x l R W 5 0 c m l l c z 4 8 L 0 l 0 Z W 0 + P E l 0 Z W 0 + P E l 0 Z W 1 M b 2 N h d G l v b j 4 8 S X R l b V R 5 c G U + R m 9 y b X V s Y T w v S X R l b V R 5 c G U + P E l 0 Z W 1 Q Y X R o P l N l Y 3 R p b 2 4 x L 3 N p b X B s a W Z p Z W Q l M 0 Z 3 a W R n Z X R f a W Q l M 0 Q x M T c 1 N z E l M j Z n Z W 9 f a W Q l M 0 Q 3 M j k l M j Z z d l 9 p Z C U z R D E x J T I 2 c G 9 w d W x h d G l v b l 9 n c m 9 1 c C U z R D Q 3 O T k l M j Z m c m 9 t R G F 0 Z S U z R D I v U 2 9 1 c m N l P C 9 J d G V t U G F 0 a D 4 8 L 0 l 0 Z W 1 M b 2 N h d G l v b j 4 8 U 3 R h Y m x l R W 5 0 c m l l c y A v P j w v S X R l b T 4 8 S X R l b T 4 8 S X R l b U x v Y 2 F 0 a W 9 u P j x J d G V t V H l w Z T 5 G b 3 J t d W x h P C 9 J d G V t V H l w Z T 4 8 S X R l b V B h d G g + U 2 V j d G l v b j E v c 2 l t c G x p Z m l l Z C U z R n d p Z G d l d F 9 p Z C U z R D E x N z U 3 M S U y N m d l b 1 9 p Z C U z R D c y O S U y N n N 2 X 2 l k J T N E M T E l M j Z w b 3 B 1 b G F 0 a W 9 u X 2 d y b 3 V w J T N E N D c 5 O S U y N m Z y b 2 1 E Y X R l J T N E M i 9 k Y X R h P C 9 J d G V t U G F 0 a D 4 8 L 0 l 0 Z W 1 M b 2 N h d G l v b j 4 8 U 3 R h Y m x l R W 5 0 c m l l c y A v P j w v S X R l b T 4 8 S X R l b T 4 8 S X R l b U x v Y 2 F 0 a W 9 u P j x J d G V t V H l w Z T 5 G b 3 J t d W x h P C 9 J d G V t V H l w Z T 4 8 S X R l b V B h d G g + U 2 V j d G l v b j E v c 2 l t c G x p Z m l l Z C U z R n d p Z G d l d F 9 p Z C U z R D E x N z U 3 M S U y N m d l b 1 9 p Z C U z R D c y O S U y N n N 2 X 2 l k J T N E M T E l M j Z w b 3 B 1 b G F 0 a W 9 u X 2 d y b 3 V w J T N E N D c 5 O S U y N m Z y b 2 1 E Y X R l J T N E M i 9 D b 2 5 2 Z X J 0 Z W Q l M j B 0 b y U y M F R h Y m x l P C 9 J d G V t U G F 0 a D 4 8 L 0 l 0 Z W 1 M b 2 N h d G l v b j 4 8 U 3 R h Y m x l R W 5 0 c m l l c y A v P j w v S X R l b T 4 8 S X R l b T 4 8 S X R l b U x v Y 2 F 0 a W 9 u P j x J d G V t V H l w Z T 5 G b 3 J t d W x h P C 9 J d G V t V H l w Z T 4 8 S X R l b V B h d G g + U 2 V j d G l v b j E v c 2 l t c G x p Z m l l Z C U z R n d p Z G d l d F 9 p Z C U z R D E x N z U 3 M S U y N m d l b 1 9 p Z C U z R D c y O S U y N n N 2 X 2 l k J T N E M T E l M j Z w b 3 B 1 b G F 0 a W 9 u X 2 d y b 3 V w J T N E N D c 5 O S U y N m Z y b 2 1 E Y X R l J T N E M i 9 F e H B h b m R l Z C U y M E N v b H V t b j E 8 L 0 l 0 Z W 1 Q Y X R o P j w v S X R l b U x v Y 2 F 0 a W 9 u P j x T d G F i b G V F b n R y a W V z I C 8 + P C 9 J d G V t P j x J d G V t P j x J d G V t T G 9 j Y X R p b 2 4 + P E l 0 Z W 1 U e X B l P k Z v c m 1 1 b G E 8 L 0 l 0 Z W 1 U e X B l P j x J d G V t U G F 0 a D 5 T Z W N 0 a W 9 u M S 9 z a W 1 w b G l m a W V k J T N G d 2 l k Z 2 V 0 X 2 l k J T N E M T I y N T I z J T I 2 Z 2 V v X 2 l k J T N E N j Q w J T I 2 c 3 Z f a W Q l M 0 Q x M S U y N n B v c H V s Y X R p b 2 5 f Z 3 J v d X A l M 0 Q 0 N z k 5 J T I 2 Z n J v b U R h d G U l M 0 Q y 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N p b X B s a W Z p Z W R f d 2 l k Z 2 V 0 X 2 l k X z E y M j U y M 1 9 n Z W 9 f a W R f N j Q w X 3 N 2 X 2 l k X z E x X 3 B v c H V s Y X R p b 2 5 f Z 3 J v d X B f N D c 5 O V 9 m c m 9 t R G F 0 Z V 8 y I i A v P j x F b n R y e S B U e X B l P S J G a W x s Z W R D b 2 1 w b G V 0 Z V J l c 3 V s d F R v V 2 9 y a 3 N o Z W V 0 I i B W Y W x 1 Z T 0 i b D E i I C 8 + P E V u d H J 5 I F R 5 c G U 9 I l F 1 Z X J 5 S U Q i I F Z h b H V l P S J z Z D Q w O D B i Z T k t M T E 3 O S 0 0 O D Y 2 L T h i Z T E t Z G Y 3 N T A z N D V m N z B i I i A v P j x F b n R y e S B U e X B l P S J G a W x s R X J y b 3 J D b 3 V u d C I g V m F s d W U 9 I m w w I i A v P j x F b n R y e S B U e X B l P S J G a W x s T G F z d F V w Z G F 0 Z W Q i I F Z h b H V l P S J k M j A x O S 0 x M S 0 x M 1 Q w O T o 1 N z o z M C 4 4 M j U 1 O D I y W i I g L z 4 8 R W 5 0 c n k g V H l w Z T 0 i R m l s b E V y c m 9 y Q 2 9 k Z S I g V m F s d W U 9 I n N V b m t u b 3 d u I i A v P j x F b n R y e S B U e X B l P S J G a W x s Q 2 9 s d W 1 u V H l w Z X M i I F Z h b H V l P S J z Q U F B Q U F B Q U E i I C 8 + P E V u d H J 5 I F R 5 c G U 9 I k Z p b G x D b 3 V u d C I g V m F s d W U 9 I m w x I i A v P j x F b n R y e S B U e X B l P S J G a W x s Q 2 9 s d W 1 u T m F t Z X M i I F Z h b H V l P S J z W y Z x d W 9 0 O 0 N v b H V t b j E u b W 9 u d G g m c X V v d D s s J n F 1 b 3 Q 7 Q 2 9 s d W 1 u M S 5 5 Z W F y J n F 1 b 3 Q 7 L C Z x d W 9 0 O 0 N v b H V t b j E u b W F s Z S Z x d W 9 0 O y w m c X V v d D t D b 2 x 1 b W 4 x L m Z l b W F s Z S Z x d W 9 0 O y w m c X V v d D t D b 2 x 1 b W 4 x L m N o a W x k c m V u J n F 1 b 3 Q 7 L C Z x d W 9 0 O 0 N v b H V t b j E u d W F j 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z a W 1 w b G l m a W V k P 3 d p Z G d l d F 9 p Z D 0 x M j I 1 M j N c d T A w M j Z n Z W 9 f a W Q 9 N j Q w X H U w M D I 2 c 3 Z f a W Q 9 M T F c d T A w M j Z w b 3 B 1 b G F 0 a W 9 u X 2 d y b 3 V w P T Q 3 O T l c d T A w M j Z m c m 9 t R G F 0 Z T 0 y L 0 V 4 c G F u Z G V k I E N v b H V t b j E u e 0 N v b H V t b j E u b W 9 u d G g s M H 0 m c X V v d D s s J n F 1 b 3 Q 7 U 2 V j d G l v b j E v c 2 l t c G x p Z m l l Z D 9 3 a W R n Z X R f a W Q 9 M T I y N T I z X H U w M D I 2 Z 2 V v X 2 l k P T Y 0 M F x 1 M D A y N n N 2 X 2 l k P T E x X H U w M D I 2 c G 9 w d W x h d G l v b l 9 n c m 9 1 c D 0 0 N z k 5 X H U w M D I 2 Z n J v b U R h d G U 9 M i 9 F e H B h b m R l Z C B D b 2 x 1 b W 4 x L n t D b 2 x 1 b W 4 x L n l l Y X I s M X 0 m c X V v d D s s J n F 1 b 3 Q 7 U 2 V j d G l v b j E v c 2 l t c G x p Z m l l Z D 9 3 a W R n Z X R f a W Q 9 M T I y N T I z X H U w M D I 2 Z 2 V v X 2 l k P T Y 0 M F x 1 M D A y N n N 2 X 2 l k P T E x X H U w M D I 2 c G 9 w d W x h d G l v b l 9 n c m 9 1 c D 0 0 N z k 5 X H U w M D I 2 Z n J v b U R h d G U 9 M i 9 F e H B h b m R l Z C B D b 2 x 1 b W 4 x L n t D b 2 x 1 b W 4 x L m 1 h b G U s M n 0 m c X V v d D s s J n F 1 b 3 Q 7 U 2 V j d G l v b j E v c 2 l t c G x p Z m l l Z D 9 3 a W R n Z X R f a W Q 9 M T I y N T I z X H U w M D I 2 Z 2 V v X 2 l k P T Y 0 M F x 1 M D A y N n N 2 X 2 l k P T E x X H U w M D I 2 c G 9 w d W x h d G l v b l 9 n c m 9 1 c D 0 0 N z k 5 X H U w M D I 2 Z n J v b U R h d G U 9 M i 9 F e H B h b m R l Z C B D b 2 x 1 b W 4 x L n t D b 2 x 1 b W 4 x L m Z l b W F s Z S w z f S Z x d W 9 0 O y w m c X V v d D t T Z W N 0 a W 9 u M S 9 z a W 1 w b G l m a W V k P 3 d p Z G d l d F 9 p Z D 0 x M j I 1 M j N c d T A w M j Z n Z W 9 f a W Q 9 N j Q w X H U w M D I 2 c 3 Z f a W Q 9 M T F c d T A w M j Z w b 3 B 1 b G F 0 a W 9 u X 2 d y b 3 V w P T Q 3 O T l c d T A w M j Z m c m 9 t R G F 0 Z T 0 y L 0 V 4 c G F u Z G V k I E N v b H V t b j E u e 0 N v b H V t b j E u Y 2 h p b G R y Z W 4 s N H 0 m c X V v d D s s J n F 1 b 3 Q 7 U 2 V j d G l v b j E v c 2 l t c G x p Z m l l Z D 9 3 a W R n Z X R f a W Q 9 M T I y N T I z X H U w M D I 2 Z 2 V v X 2 l k P T Y 0 M F x 1 M D A y N n N 2 X 2 l k P T E x X H U w M D I 2 c G 9 w d W x h d G l v b l 9 n c m 9 1 c D 0 0 N z k 5 X H U w M D I 2 Z n J v b U R h d G U 9 M i 9 F e H B h b m R l Z C B D b 2 x 1 b W 4 x L n t D b 2 x 1 b W 4 x L n V h Y y w 1 f S Z x d W 9 0 O 1 0 s J n F 1 b 3 Q 7 Q 2 9 s d W 1 u Q 2 9 1 b n Q m c X V v d D s 6 N i w m c X V v d D t L Z X l D b 2 x 1 b W 5 O Y W 1 l c y Z x d W 9 0 O z p b X S w m c X V v d D t D b 2 x 1 b W 5 J Z G V u d G l 0 a W V z J n F 1 b 3 Q 7 O l s m c X V v d D t T Z W N 0 a W 9 u M S 9 z a W 1 w b G l m a W V k P 3 d p Z G d l d F 9 p Z D 0 x M j I 1 M j N c d T A w M j Z n Z W 9 f a W Q 9 N j Q w X H U w M D I 2 c 3 Z f a W Q 9 M T F c d T A w M j Z w b 3 B 1 b G F 0 a W 9 u X 2 d y b 3 V w P T Q 3 O T l c d T A w M j Z m c m 9 t R G F 0 Z T 0 y L 0 V 4 c G F u Z G V k I E N v b H V t b j E u e 0 N v b H V t b j E u b W 9 u d G g s M H 0 m c X V v d D s s J n F 1 b 3 Q 7 U 2 V j d G l v b j E v c 2 l t c G x p Z m l l Z D 9 3 a W R n Z X R f a W Q 9 M T I y N T I z X H U w M D I 2 Z 2 V v X 2 l k P T Y 0 M F x 1 M D A y N n N 2 X 2 l k P T E x X H U w M D I 2 c G 9 w d W x h d G l v b l 9 n c m 9 1 c D 0 0 N z k 5 X H U w M D I 2 Z n J v b U R h d G U 9 M i 9 F e H B h b m R l Z C B D b 2 x 1 b W 4 x L n t D b 2 x 1 b W 4 x L n l l Y X I s M X 0 m c X V v d D s s J n F 1 b 3 Q 7 U 2 V j d G l v b j E v c 2 l t c G x p Z m l l Z D 9 3 a W R n Z X R f a W Q 9 M T I y N T I z X H U w M D I 2 Z 2 V v X 2 l k P T Y 0 M F x 1 M D A y N n N 2 X 2 l k P T E x X H U w M D I 2 c G 9 w d W x h d G l v b l 9 n c m 9 1 c D 0 0 N z k 5 X H U w M D I 2 Z n J v b U R h d G U 9 M i 9 F e H B h b m R l Z C B D b 2 x 1 b W 4 x L n t D b 2 x 1 b W 4 x L m 1 h b G U s M n 0 m c X V v d D s s J n F 1 b 3 Q 7 U 2 V j d G l v b j E v c 2 l t c G x p Z m l l Z D 9 3 a W R n Z X R f a W Q 9 M T I y N T I z X H U w M D I 2 Z 2 V v X 2 l k P T Y 0 M F x 1 M D A y N n N 2 X 2 l k P T E x X H U w M D I 2 c G 9 w d W x h d G l v b l 9 n c m 9 1 c D 0 0 N z k 5 X H U w M D I 2 Z n J v b U R h d G U 9 M i 9 F e H B h b m R l Z C B D b 2 x 1 b W 4 x L n t D b 2 x 1 b W 4 x L m Z l b W F s Z S w z f S Z x d W 9 0 O y w m c X V v d D t T Z W N 0 a W 9 u M S 9 z a W 1 w b G l m a W V k P 3 d p Z G d l d F 9 p Z D 0 x M j I 1 M j N c d T A w M j Z n Z W 9 f a W Q 9 N j Q w X H U w M D I 2 c 3 Z f a W Q 9 M T F c d T A w M j Z w b 3 B 1 b G F 0 a W 9 u X 2 d y b 3 V w P T Q 3 O T l c d T A w M j Z m c m 9 t R G F 0 Z T 0 y L 0 V 4 c G F u Z G V k I E N v b H V t b j E u e 0 N v b H V t b j E u Y 2 h p b G R y Z W 4 s N H 0 m c X V v d D s s J n F 1 b 3 Q 7 U 2 V j d G l v b j E v c 2 l t c G x p Z m l l Z D 9 3 a W R n Z X R f a W Q 9 M T I y N T I z X H U w M D I 2 Z 2 V v X 2 l k P T Y 0 M F x 1 M D A y N n N 2 X 2 l k P T E x X H U w M D I 2 c G 9 w d W x h d G l v b l 9 n c m 9 1 c D 0 0 N z k 5 X H U w M D I 2 Z n J v b U R h d G U 9 M i 9 F e H B h b m R l Z C B D b 2 x 1 b W 4 x L n t D b 2 x 1 b W 4 x L n V h Y y w 1 f S Z x d W 9 0 O 1 0 s J n F 1 b 3 Q 7 U m V s Y X R p b 2 5 z a G l w S W 5 m b y Z x d W 9 0 O z p b X X 0 i I C 8 + P C 9 T d G F i b G V F b n R y a W V z P j w v S X R l b T 4 8 S X R l b T 4 8 S X R l b U x v Y 2 F 0 a W 9 u P j x J d G V t V H l w Z T 5 G b 3 J t d W x h P C 9 J d G V t V H l w Z T 4 8 S X R l b V B h d G g + U 2 V j d G l v b j E v c 2 l t c G x p Z m l l Z C U z R n d p Z G d l d F 9 p Z C U z R D E y M j U y M y U y N m d l b 1 9 p Z C U z R D Y 0 M C U y N n N 2 X 2 l k J T N E M T E l M j Z w b 3 B 1 b G F 0 a W 9 u X 2 d y b 3 V w J T N E N D c 5 O S U y N m Z y b 2 1 E Y X R l J T N E M i 9 T b 3 V y Y 2 U 8 L 0 l 0 Z W 1 Q Y X R o P j w v S X R l b U x v Y 2 F 0 a W 9 u P j x T d G F i b G V F b n R y a W V z I C 8 + P C 9 J d G V t P j x J d G V t P j x J d G V t T G 9 j Y X R p b 2 4 + P E l 0 Z W 1 U e X B l P k Z v c m 1 1 b G E 8 L 0 l 0 Z W 1 U e X B l P j x J d G V t U G F 0 a D 5 T Z W N 0 a W 9 u M S 9 z a W 1 w b G l m a W V k J T N G d 2 l k Z 2 V 0 X 2 l k J T N E M T I y N T I z J T I 2 Z 2 V v X 2 l k J T N E N j Q w J T I 2 c 3 Z f a W Q l M 0 Q x M S U y N n B v c H V s Y X R p b 2 5 f Z 3 J v d X A l M 0 Q 0 N z k 5 J T I 2 Z n J v b U R h d G U l M 0 Q y L 2 R h d G E 8 L 0 l 0 Z W 1 Q Y X R o P j w v S X R l b U x v Y 2 F 0 a W 9 u P j x T d G F i b G V F b n R y a W V z I C 8 + P C 9 J d G V t P j x J d G V t P j x J d G V t T G 9 j Y X R p b 2 4 + P E l 0 Z W 1 U e X B l P k Z v c m 1 1 b G E 8 L 0 l 0 Z W 1 U e X B l P j x J d G V t U G F 0 a D 5 T Z W N 0 a W 9 u M S 9 z a W 1 w b G l m a W V k J T N G d 2 l k Z 2 V 0 X 2 l k J T N E M T I y N T I z J T I 2 Z 2 V v X 2 l k J T N E N j Q w J T I 2 c 3 Z f a W Q l M 0 Q x M S U y N n B v c H V s Y X R p b 2 5 f Z 3 J v d X A l M 0 Q 0 N z k 5 J T I 2 Z n J v b U R h d G U l M 0 Q y L 0 N v b n Z l c n R l Z C U y M H R v J T I w V G F i b G U 8 L 0 l 0 Z W 1 Q Y X R o P j w v S X R l b U x v Y 2 F 0 a W 9 u P j x T d G F i b G V F b n R y a W V z I C 8 + P C 9 J d G V t P j x J d G V t P j x J d G V t T G 9 j Y X R p b 2 4 + P E l 0 Z W 1 U e X B l P k Z v c m 1 1 b G E 8 L 0 l 0 Z W 1 U e X B l P j x J d G V t U G F 0 a D 5 T Z W N 0 a W 9 u M S 9 z a W 1 w b G l m a W V k J T N G d 2 l k Z 2 V 0 X 2 l k J T N E M T I y N T I z J T I 2 Z 2 V v X 2 l k J T N E N j Q w J T I 2 c 3 Z f a W Q l M 0 Q x M S U y N n B v c H V s Y X R p b 2 5 f Z 3 J v d X A l M 0 Q 0 N z k 5 J T I 2 Z n J v b U R h d G U l M 0 Q y L 0 V 4 c G F u Z G V k J T I w Q 2 9 s d W 1 u M T w v S X R l b V B h d G g + P C 9 J d G V t T G 9 j Y X R p b 2 4 + P F N 0 Y W J s Z U V u d H J p Z X M g L z 4 8 L 0 l 0 Z W 0 + P E l 0 Z W 0 + P E l 0 Z W 1 M b 2 N h d G l v b j 4 8 S X R l b V R 5 c G U + R m 9 y b X V s Y T w v S X R l b V R 5 c G U + P E l 0 Z W 1 Q Y X R o P l N l Y 3 R p b 2 4 x L 3 N p b X B s a W Z p Z W Q l M 0 Z 3 a W R n Z X R f a W Q l M 0 Q x M j I 1 N D c l M j Z n Z W 9 f a W Q l M 0 Q 2 N T Y l M j Z z d l 9 p Z C U z R D E x J T I 2 c G 9 w d W x h d G l v b l 9 n c m 9 1 c C U z R D Q 3 O T k l M j Z m c m 9 t R G F 0 Z S U z R D I 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c 2 l t c G x p Z m l l Z F 9 3 a W R n Z X R f a W R f M T I y N T Q 3 X 2 d l b 1 9 p Z F 8 2 N T Z f c 3 Z f a W R f M T F f c G 9 w d W x h d G l v b l 9 n c m 9 1 c F 8 0 N z k 5 X 2 Z y b 2 1 E Y X R l X z I i I C 8 + P E V u d H J 5 I F R 5 c G U 9 I k Z p b G x l Z E N v b X B s Z X R l U m V z d W x 0 V G 9 X b 3 J r c 2 h l Z X Q i I F Z h b H V l P S J s M S I g L z 4 8 R W 5 0 c n k g V H l w Z T 0 i U X V l c n l J R C I g V m F s d W U 9 I n N m O T g y Y T F h O C 0 4 M j Y w L T Q 5 O T g t O T I 5 N S 1 h Y T U 0 Z T g x N z c w Y m U i I C 8 + P E V u d H J 5 I F R 5 c G U 9 I k Z p b G x F c n J v c k N v d W 5 0 I i B W Y W x 1 Z T 0 i b D A i I C 8 + P E V u d H J 5 I F R 5 c G U 9 I k Z p b G x M Y X N 0 V X B k Y X R l Z C I g V m F s d W U 9 I m Q y M D E 5 L T E x L T E z V D A 5 O j U 3 O j I 4 L j U 2 O D U 0 N z N a I i A v P j x F b n R y e S B U e X B l P S J G a W x s R X J y b 3 J D b 2 R l I i B W Y W x 1 Z T 0 i c 1 V u a 2 5 v d 2 4 i I C 8 + P E V u d H J 5 I F R 5 c G U 9 I k Z p b G x D b 2 x 1 b W 5 U e X B l c y I g V m F s d W U 9 I n N B Q U F B Q U F B Q S I g L z 4 8 R W 5 0 c n k g V H l w Z T 0 i R m l s b E N v d W 5 0 I i B W Y W x 1 Z T 0 i b D E i I C 8 + P E V u d H J 5 I F R 5 c G U 9 I k Z p b G x D b 2 x 1 b W 5 O Y W 1 l c y I g V m F s d W U 9 I n N b J n F 1 b 3 Q 7 Q 2 9 s d W 1 u M S 5 t b 2 5 0 a C Z x d W 9 0 O y w m c X V v d D t D b 2 x 1 b W 4 x L n l l Y X I m c X V v d D s s J n F 1 b 3 Q 7 Q 2 9 s d W 1 u M S 5 t Y W x l J n F 1 b 3 Q 7 L C Z x d W 9 0 O 0 N v b H V t b j E u Z m V t Y W x l J n F 1 b 3 Q 7 L C Z x d W 9 0 O 0 N v b H V t b j E u Y 2 h p b G R y Z W 4 m c X V v d D s s J n F 1 b 3 Q 7 Q 2 9 s d W 1 u M S 5 1 Y W M 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3 N p b X B s a W Z p Z W Q / d 2 l k Z 2 V 0 X 2 l k P T E y M j U 0 N 1 x 1 M D A y N m d l b 1 9 p Z D 0 2 N T Z c d T A w M j Z z d l 9 p Z D 0 x M V x 1 M D A y N n B v c H V s Y X R p b 2 5 f Z 3 J v d X A 9 N D c 5 O V x 1 M D A y N m Z y b 2 1 E Y X R l P T I v R X h w Y W 5 k Z W Q g Q 2 9 s d W 1 u M S 5 7 Q 2 9 s d W 1 u M S 5 t b 2 5 0 a C w w f S Z x d W 9 0 O y w m c X V v d D t T Z W N 0 a W 9 u M S 9 z a W 1 w b G l m a W V k P 3 d p Z G d l d F 9 p Z D 0 x M j I 1 N D d c d T A w M j Z n Z W 9 f a W Q 9 N j U 2 X H U w M D I 2 c 3 Z f a W Q 9 M T F c d T A w M j Z w b 3 B 1 b G F 0 a W 9 u X 2 d y b 3 V w P T Q 3 O T l c d T A w M j Z m c m 9 t R G F 0 Z T 0 y L 0 V 4 c G F u Z G V k I E N v b H V t b j E u e 0 N v b H V t b j E u e W V h c i w x f S Z x d W 9 0 O y w m c X V v d D t T Z W N 0 a W 9 u M S 9 z a W 1 w b G l m a W V k P 3 d p Z G d l d F 9 p Z D 0 x M j I 1 N D d c d T A w M j Z n Z W 9 f a W Q 9 N j U 2 X H U w M D I 2 c 3 Z f a W Q 9 M T F c d T A w M j Z w b 3 B 1 b G F 0 a W 9 u X 2 d y b 3 V w P T Q 3 O T l c d T A w M j Z m c m 9 t R G F 0 Z T 0 y L 0 V 4 c G F u Z G V k I E N v b H V t b j E u e 0 N v b H V t b j E u b W F s Z S w y f S Z x d W 9 0 O y w m c X V v d D t T Z W N 0 a W 9 u M S 9 z a W 1 w b G l m a W V k P 3 d p Z G d l d F 9 p Z D 0 x M j I 1 N D d c d T A w M j Z n Z W 9 f a W Q 9 N j U 2 X H U w M D I 2 c 3 Z f a W Q 9 M T F c d T A w M j Z w b 3 B 1 b G F 0 a W 9 u X 2 d y b 3 V w P T Q 3 O T l c d T A w M j Z m c m 9 t R G F 0 Z T 0 y L 0 V 4 c G F u Z G V k I E N v b H V t b j E u e 0 N v b H V t b j E u Z m V t Y W x l L D N 9 J n F 1 b 3 Q 7 L C Z x d W 9 0 O 1 N l Y 3 R p b 2 4 x L 3 N p b X B s a W Z p Z W Q / d 2 l k Z 2 V 0 X 2 l k P T E y M j U 0 N 1 x 1 M D A y N m d l b 1 9 p Z D 0 2 N T Z c d T A w M j Z z d l 9 p Z D 0 x M V x 1 M D A y N n B v c H V s Y X R p b 2 5 f Z 3 J v d X A 9 N D c 5 O V x 1 M D A y N m Z y b 2 1 E Y X R l P T I v R X h w Y W 5 k Z W Q g Q 2 9 s d W 1 u M S 5 7 Q 2 9 s d W 1 u M S 5 j a G l s Z H J l b i w 0 f S Z x d W 9 0 O y w m c X V v d D t T Z W N 0 a W 9 u M S 9 z a W 1 w b G l m a W V k P 3 d p Z G d l d F 9 p Z D 0 x M j I 1 N D d c d T A w M j Z n Z W 9 f a W Q 9 N j U 2 X H U w M D I 2 c 3 Z f a W Q 9 M T F c d T A w M j Z w b 3 B 1 b G F 0 a W 9 u X 2 d y b 3 V w P T Q 3 O T l c d T A w M j Z m c m 9 t R G F 0 Z T 0 y L 0 V 4 c G F u Z G V k I E N v b H V t b j E u e 0 N v b H V t b j E u d W F j L D V 9 J n F 1 b 3 Q 7 X S w m c X V v d D t D b 2 x 1 b W 5 D b 3 V u d C Z x d W 9 0 O z o 2 L C Z x d W 9 0 O 0 t l e U N v b H V t b k 5 h b W V z J n F 1 b 3 Q 7 O l t d L C Z x d W 9 0 O 0 N v b H V t b k l k Z W 5 0 a X R p Z X M m c X V v d D s 6 W y Z x d W 9 0 O 1 N l Y 3 R p b 2 4 x L 3 N p b X B s a W Z p Z W Q / d 2 l k Z 2 V 0 X 2 l k P T E y M j U 0 N 1 x 1 M D A y N m d l b 1 9 p Z D 0 2 N T Z c d T A w M j Z z d l 9 p Z D 0 x M V x 1 M D A y N n B v c H V s Y X R p b 2 5 f Z 3 J v d X A 9 N D c 5 O V x 1 M D A y N m Z y b 2 1 E Y X R l P T I v R X h w Y W 5 k Z W Q g Q 2 9 s d W 1 u M S 5 7 Q 2 9 s d W 1 u M S 5 t b 2 5 0 a C w w f S Z x d W 9 0 O y w m c X V v d D t T Z W N 0 a W 9 u M S 9 z a W 1 w b G l m a W V k P 3 d p Z G d l d F 9 p Z D 0 x M j I 1 N D d c d T A w M j Z n Z W 9 f a W Q 9 N j U 2 X H U w M D I 2 c 3 Z f a W Q 9 M T F c d T A w M j Z w b 3 B 1 b G F 0 a W 9 u X 2 d y b 3 V w P T Q 3 O T l c d T A w M j Z m c m 9 t R G F 0 Z T 0 y L 0 V 4 c G F u Z G V k I E N v b H V t b j E u e 0 N v b H V t b j E u e W V h c i w x f S Z x d W 9 0 O y w m c X V v d D t T Z W N 0 a W 9 u M S 9 z a W 1 w b G l m a W V k P 3 d p Z G d l d F 9 p Z D 0 x M j I 1 N D d c d T A w M j Z n Z W 9 f a W Q 9 N j U 2 X H U w M D I 2 c 3 Z f a W Q 9 M T F c d T A w M j Z w b 3 B 1 b G F 0 a W 9 u X 2 d y b 3 V w P T Q 3 O T l c d T A w M j Z m c m 9 t R G F 0 Z T 0 y L 0 V 4 c G F u Z G V k I E N v b H V t b j E u e 0 N v b H V t b j E u b W F s Z S w y f S Z x d W 9 0 O y w m c X V v d D t T Z W N 0 a W 9 u M S 9 z a W 1 w b G l m a W V k P 3 d p Z G d l d F 9 p Z D 0 x M j I 1 N D d c d T A w M j Z n Z W 9 f a W Q 9 N j U 2 X H U w M D I 2 c 3 Z f a W Q 9 M T F c d T A w M j Z w b 3 B 1 b G F 0 a W 9 u X 2 d y b 3 V w P T Q 3 O T l c d T A w M j Z m c m 9 t R G F 0 Z T 0 y L 0 V 4 c G F u Z G V k I E N v b H V t b j E u e 0 N v b H V t b j E u Z m V t Y W x l L D N 9 J n F 1 b 3 Q 7 L C Z x d W 9 0 O 1 N l Y 3 R p b 2 4 x L 3 N p b X B s a W Z p Z W Q / d 2 l k Z 2 V 0 X 2 l k P T E y M j U 0 N 1 x 1 M D A y N m d l b 1 9 p Z D 0 2 N T Z c d T A w M j Z z d l 9 p Z D 0 x M V x 1 M D A y N n B v c H V s Y X R p b 2 5 f Z 3 J v d X A 9 N D c 5 O V x 1 M D A y N m Z y b 2 1 E Y X R l P T I v R X h w Y W 5 k Z W Q g Q 2 9 s d W 1 u M S 5 7 Q 2 9 s d W 1 u M S 5 j a G l s Z H J l b i w 0 f S Z x d W 9 0 O y w m c X V v d D t T Z W N 0 a W 9 u M S 9 z a W 1 w b G l m a W V k P 3 d p Z G d l d F 9 p Z D 0 x M j I 1 N D d c d T A w M j Z n Z W 9 f a W Q 9 N j U 2 X H U w M D I 2 c 3 Z f a W Q 9 M T F c d T A w M j Z w b 3 B 1 b G F 0 a W 9 u X 2 d y b 3 V w P T Q 3 O T l c d T A w M j Z m c m 9 t R G F 0 Z T 0 y L 0 V 4 c G F u Z G V k I E N v b H V t b j E u e 0 N v b H V t b j E u d W F j L D V 9 J n F 1 b 3 Q 7 X S w m c X V v d D t S Z W x h d G l v b n N o a X B J b m Z v J n F 1 b 3 Q 7 O l t d f S I g L z 4 8 L 1 N 0 Y W J s Z U V u d H J p Z X M + P C 9 J d G V t P j x J d G V t P j x J d G V t T G 9 j Y X R p b 2 4 + P E l 0 Z W 1 U e X B l P k Z v c m 1 1 b G E 8 L 0 l 0 Z W 1 U e X B l P j x J d G V t U G F 0 a D 5 T Z W N 0 a W 9 u M S 9 z a W 1 w b G l m a W V k J T N G d 2 l k Z 2 V 0 X 2 l k J T N E M T I y N T Q 3 J T I 2 Z 2 V v X 2 l k J T N E N j U 2 J T I 2 c 3 Z f a W Q l M 0 Q x M S U y N n B v c H V s Y X R p b 2 5 f Z 3 J v d X A l M 0 Q 0 N z k 5 J T I 2 Z n J v b U R h d G U l M 0 Q y L 1 N v d X J j Z T w v S X R l b V B h d G g + P C 9 J d G V t T G 9 j Y X R p b 2 4 + P F N 0 Y W J s Z U V u d H J p Z X M g L z 4 8 L 0 l 0 Z W 0 + P E l 0 Z W 0 + P E l 0 Z W 1 M b 2 N h d G l v b j 4 8 S X R l b V R 5 c G U + R m 9 y b X V s Y T w v S X R l b V R 5 c G U + P E l 0 Z W 1 Q Y X R o P l N l Y 3 R p b 2 4 x L 3 N p b X B s a W Z p Z W Q l M 0 Z 3 a W R n Z X R f a W Q l M 0 Q x M j I 1 N D c l M j Z n Z W 9 f a W Q l M 0 Q 2 N T Y l M j Z z d l 9 p Z C U z R D E x J T I 2 c G 9 w d W x h d G l v b l 9 n c m 9 1 c C U z R D Q 3 O T k l M j Z m c m 9 t R G F 0 Z S U z R D I v Z G F 0 Y T w v S X R l b V B h d G g + P C 9 J d G V t T G 9 j Y X R p b 2 4 + P F N 0 Y W J s Z U V u d H J p Z X M g L z 4 8 L 0 l 0 Z W 0 + P E l 0 Z W 0 + P E l 0 Z W 1 M b 2 N h d G l v b j 4 8 S X R l b V R 5 c G U + R m 9 y b X V s Y T w v S X R l b V R 5 c G U + P E l 0 Z W 1 Q Y X R o P l N l Y 3 R p b 2 4 x L 3 N p b X B s a W Z p Z W Q l M 0 Z 3 a W R n Z X R f a W Q l M 0 Q x M j I 1 N D c l M j Z n Z W 9 f a W Q l M 0 Q 2 N T Y l M j Z z d l 9 p Z C U z R D E x J T I 2 c G 9 w d W x h d G l v b l 9 n c m 9 1 c C U z R D Q 3 O T k l M j Z m c m 9 t R G F 0 Z S U z R D I v Q 2 9 u d m V y d G V k J T I w d G 8 l M j B U Y W J s Z T w v S X R l b V B h d G g + P C 9 J d G V t T G 9 j Y X R p b 2 4 + P F N 0 Y W J s Z U V u d H J p Z X M g L z 4 8 L 0 l 0 Z W 0 + P E l 0 Z W 0 + P E l 0 Z W 1 M b 2 N h d G l v b j 4 8 S X R l b V R 5 c G U + R m 9 y b X V s Y T w v S X R l b V R 5 c G U + P E l 0 Z W 1 Q Y X R o P l N l Y 3 R p b 2 4 x L 3 N p b X B s a W Z p Z W Q l M 0 Z 3 a W R n Z X R f a W Q l M 0 Q x M j I 1 N D c l M j Z n Z W 9 f a W Q l M 0 Q 2 N T Y l M j Z z d l 9 p Z C U z R D E x J T I 2 c G 9 w d W x h d G l v b l 9 n c m 9 1 c C U z R D Q 3 O T k l M j Z m c m 9 t R G F 0 Z S U z R D I v R X h w Y W 5 k Z W Q l M j B D b 2 x 1 b W 4 x P C 9 J d G V t U G F 0 a D 4 8 L 0 l 0 Z W 1 M b 2 N h d G l v b j 4 8 U 3 R h Y m x l R W 5 0 c m l l c y A v P j w v S X R l b T 4 8 S X R l b T 4 8 S X R l b U x v Y 2 F 0 a W 9 u P j x J d G V t V H l w Z T 5 G b 3 J t d W x h P C 9 J d G V t V H l w Z T 4 8 S X R l b V B h d G g + U 2 V j d G l v b j E v c 2 l t c G x p Z m l l Z C U z R n d p Z G d l d F 9 p Z C U z R D E y M D c x O S U y N n N 2 X 2 l k J T N E M T E l M j Z w b 3 B 1 b G F 0 a W 9 u X 2 d y b 3 V w J T N E N D c 5 O S U y N m Z y b 2 1 E Y X R l J T N E M j A x O S 0 w M S 0 w M 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z a W 1 w b G l m a W V k X 3 d p Z G d l d F 9 p Z F 8 x M j A 3 M T l f c 3 Z f a W R f M T F f c G 9 w d W x h d G l v b l 9 n c m 9 1 c F 8 0 N z k 5 X 2 Z y b 2 1 E Y X R l X z I w M T l f M D F f M D E i I C 8 + P E V u d H J 5 I F R 5 c G U 9 I k Z p b G x l Z E N v b X B s Z X R l U m V z d W x 0 V G 9 X b 3 J r c 2 h l Z X Q i I F Z h b H V l P S J s M S I g L z 4 8 R W 5 0 c n k g V H l w Z T 0 i U X V l c n l J R C I g V m F s d W U 9 I n N h M T E x O G M y Z i 1 l Z G Q 3 L T R l Z D k t O T c x Z i 0 1 Y z h j Z W I 4 N 2 Q 2 Y T U i I C 8 + P E V u d H J 5 I F R 5 c G U 9 I k Z p b G x F c n J v c k N v d W 5 0 I i B W Y W x 1 Z T 0 i b D A i I C 8 + P E V u d H J 5 I F R 5 c G U 9 I k Z p b G x M Y X N 0 V X B k Y X R l Z C I g V m F s d W U 9 I m Q y M D E 5 L T E x L T E z V D A 5 O j U 3 O j I 4 L j U y M z Y 2 O D h a I i A v P j x F b n R y e S B U e X B l P S J G a W x s R X J y b 3 J D b 2 R l I i B W Y W x 1 Z T 0 i c 1 V u a 2 5 v d 2 4 i I C 8 + P E V u d H J 5 I F R 5 c G U 9 I k Z p b G x D b 2 x 1 b W 5 U e X B l c y I g V m F s d W U 9 I n N B Q U F B Q U F B Q S I g L z 4 8 R W 5 0 c n k g V H l w Z T 0 i R m l s b E N v d W 5 0 I i B W Y W x 1 Z T 0 i b D E i I C 8 + P E V u d H J 5 I F R 5 c G U 9 I k Z p b G x D b 2 x 1 b W 5 O Y W 1 l c y I g V m F s d W U 9 I n N b J n F 1 b 3 Q 7 Q 2 9 s d W 1 u M S 5 t b 2 5 0 a C Z x d W 9 0 O y w m c X V v d D t D b 2 x 1 b W 4 x L n l l Y X I m c X V v d D s s J n F 1 b 3 Q 7 Q 2 9 s d W 1 u M S 5 t Y W x l J n F 1 b 3 Q 7 L C Z x d W 9 0 O 0 N v b H V t b j E u Z m V t Y W x l J n F 1 b 3 Q 7 L C Z x d W 9 0 O 0 N v b H V t b j E u Y 2 h p b G R y Z W 4 m c X V v d D s s J n F 1 b 3 Q 7 Q 2 9 s d W 1 u M S 5 1 Y W M 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3 N p b X B s a W Z p Z W Q / d 2 l k Z 2 V 0 X 2 l k P T E y M D c x O V x 1 M D A y N n N 2 X 2 l k P T E x X H U w M D I 2 c G 9 w d W x h d G l v b l 9 n c m 9 1 c D 0 0 N z k 5 X H U w M D I 2 Z n J v b U R h d G U 9 M j A x O S 0 w M S 0 w M S 9 F e H B h b m R l Z C B D b 2 x 1 b W 4 x L n t D b 2 x 1 b W 4 x L m 1 v b n R o L D B 9 J n F 1 b 3 Q 7 L C Z x d W 9 0 O 1 N l Y 3 R p b 2 4 x L 3 N p b X B s a W Z p Z W Q / d 2 l k Z 2 V 0 X 2 l k P T E y M D c x O V x 1 M D A y N n N 2 X 2 l k P T E x X H U w M D I 2 c G 9 w d W x h d G l v b l 9 n c m 9 1 c D 0 0 N z k 5 X H U w M D I 2 Z n J v b U R h d G U 9 M j A x O S 0 w M S 0 w M S 9 F e H B h b m R l Z C B D b 2 x 1 b W 4 x L n t D b 2 x 1 b W 4 x L n l l Y X I s M X 0 m c X V v d D s s J n F 1 b 3 Q 7 U 2 V j d G l v b j E v c 2 l t c G x p Z m l l Z D 9 3 a W R n Z X R f a W Q 9 M T I w N z E 5 X H U w M D I 2 c 3 Z f a W Q 9 M T F c d T A w M j Z w b 3 B 1 b G F 0 a W 9 u X 2 d y b 3 V w P T Q 3 O T l c d T A w M j Z m c m 9 t R G F 0 Z T 0 y M D E 5 L T A x L T A x L 0 V 4 c G F u Z G V k I E N v b H V t b j E u e 0 N v b H V t b j E u b W F s Z S w y f S Z x d W 9 0 O y w m c X V v d D t T Z W N 0 a W 9 u M S 9 z a W 1 w b G l m a W V k P 3 d p Z G d l d F 9 p Z D 0 x M j A 3 M T l c d T A w M j Z z d l 9 p Z D 0 x M V x 1 M D A y N n B v c H V s Y X R p b 2 5 f Z 3 J v d X A 9 N D c 5 O V x 1 M D A y N m Z y b 2 1 E Y X R l P T I w M T k t M D E t M D E v R X h w Y W 5 k Z W Q g Q 2 9 s d W 1 u M S 5 7 Q 2 9 s d W 1 u M S 5 m Z W 1 h b G U s M 3 0 m c X V v d D s s J n F 1 b 3 Q 7 U 2 V j d G l v b j E v c 2 l t c G x p Z m l l Z D 9 3 a W R n Z X R f a W Q 9 M T I w N z E 5 X H U w M D I 2 c 3 Z f a W Q 9 M T F c d T A w M j Z w b 3 B 1 b G F 0 a W 9 u X 2 d y b 3 V w P T Q 3 O T l c d T A w M j Z m c m 9 t R G F 0 Z T 0 y M D E 5 L T A x L T A x L 0 V 4 c G F u Z G V k I E N v b H V t b j E u e 0 N v b H V t b j E u Y 2 h p b G R y Z W 4 s N H 0 m c X V v d D s s J n F 1 b 3 Q 7 U 2 V j d G l v b j E v c 2 l t c G x p Z m l l Z D 9 3 a W R n Z X R f a W Q 9 M T I w N z E 5 X H U w M D I 2 c 3 Z f a W Q 9 M T F c d T A w M j Z w b 3 B 1 b G F 0 a W 9 u X 2 d y b 3 V w P T Q 3 O T l c d T A w M j Z m c m 9 t R G F 0 Z T 0 y M D E 5 L T A x L T A x L 0 V 4 c G F u Z G V k I E N v b H V t b j E u e 0 N v b H V t b j E u d W F j L D V 9 J n F 1 b 3 Q 7 X S w m c X V v d D t D b 2 x 1 b W 5 D b 3 V u d C Z x d W 9 0 O z o 2 L C Z x d W 9 0 O 0 t l e U N v b H V t b k 5 h b W V z J n F 1 b 3 Q 7 O l t d L C Z x d W 9 0 O 0 N v b H V t b k l k Z W 5 0 a X R p Z X M m c X V v d D s 6 W y Z x d W 9 0 O 1 N l Y 3 R p b 2 4 x L 3 N p b X B s a W Z p Z W Q / d 2 l k Z 2 V 0 X 2 l k P T E y M D c x O V x 1 M D A y N n N 2 X 2 l k P T E x X H U w M D I 2 c G 9 w d W x h d G l v b l 9 n c m 9 1 c D 0 0 N z k 5 X H U w M D I 2 Z n J v b U R h d G U 9 M j A x O S 0 w M S 0 w M S 9 F e H B h b m R l Z C B D b 2 x 1 b W 4 x L n t D b 2 x 1 b W 4 x L m 1 v b n R o L D B 9 J n F 1 b 3 Q 7 L C Z x d W 9 0 O 1 N l Y 3 R p b 2 4 x L 3 N p b X B s a W Z p Z W Q / d 2 l k Z 2 V 0 X 2 l k P T E y M D c x O V x 1 M D A y N n N 2 X 2 l k P T E x X H U w M D I 2 c G 9 w d W x h d G l v b l 9 n c m 9 1 c D 0 0 N z k 5 X H U w M D I 2 Z n J v b U R h d G U 9 M j A x O S 0 w M S 0 w M S 9 F e H B h b m R l Z C B D b 2 x 1 b W 4 x L n t D b 2 x 1 b W 4 x L n l l Y X I s M X 0 m c X V v d D s s J n F 1 b 3 Q 7 U 2 V j d G l v b j E v c 2 l t c G x p Z m l l Z D 9 3 a W R n Z X R f a W Q 9 M T I w N z E 5 X H U w M D I 2 c 3 Z f a W Q 9 M T F c d T A w M j Z w b 3 B 1 b G F 0 a W 9 u X 2 d y b 3 V w P T Q 3 O T l c d T A w M j Z m c m 9 t R G F 0 Z T 0 y M D E 5 L T A x L T A x L 0 V 4 c G F u Z G V k I E N v b H V t b j E u e 0 N v b H V t b j E u b W F s Z S w y f S Z x d W 9 0 O y w m c X V v d D t T Z W N 0 a W 9 u M S 9 z a W 1 w b G l m a W V k P 3 d p Z G d l d F 9 p Z D 0 x M j A 3 M T l c d T A w M j Z z d l 9 p Z D 0 x M V x 1 M D A y N n B v c H V s Y X R p b 2 5 f Z 3 J v d X A 9 N D c 5 O V x 1 M D A y N m Z y b 2 1 E Y X R l P T I w M T k t M D E t M D E v R X h w Y W 5 k Z W Q g Q 2 9 s d W 1 u M S 5 7 Q 2 9 s d W 1 u M S 5 m Z W 1 h b G U s M 3 0 m c X V v d D s s J n F 1 b 3 Q 7 U 2 V j d G l v b j E v c 2 l t c G x p Z m l l Z D 9 3 a W R n Z X R f a W Q 9 M T I w N z E 5 X H U w M D I 2 c 3 Z f a W Q 9 M T F c d T A w M j Z w b 3 B 1 b G F 0 a W 9 u X 2 d y b 3 V w P T Q 3 O T l c d T A w M j Z m c m 9 t R G F 0 Z T 0 y M D E 5 L T A x L T A x L 0 V 4 c G F u Z G V k I E N v b H V t b j E u e 0 N v b H V t b j E u Y 2 h p b G R y Z W 4 s N H 0 m c X V v d D s s J n F 1 b 3 Q 7 U 2 V j d G l v b j E v c 2 l t c G x p Z m l l Z D 9 3 a W R n Z X R f a W Q 9 M T I w N z E 5 X H U w M D I 2 c 3 Z f a W Q 9 M T F c d T A w M j Z w b 3 B 1 b G F 0 a W 9 u X 2 d y b 3 V w P T Q 3 O T l c d T A w M j Z m c m 9 t R G F 0 Z T 0 y M D E 5 L T A x L T A x L 0 V 4 c G F u Z G V k I E N v b H V t b j E u e 0 N v b H V t b j E u d W F j L D V 9 J n F 1 b 3 Q 7 X S w m c X V v d D t S Z W x h d G l v b n N o a X B J b m Z v J n F 1 b 3 Q 7 O l t d f S I g L z 4 8 L 1 N 0 Y W J s Z U V u d H J p Z X M + P C 9 J d G V t P j x J d G V t P j x J d G V t T G 9 j Y X R p b 2 4 + P E l 0 Z W 1 U e X B l P k Z v c m 1 1 b G E 8 L 0 l 0 Z W 1 U e X B l P j x J d G V t U G F 0 a D 5 T Z W N 0 a W 9 u M S 9 z a W 1 w b G l m a W V k J T N G d 2 l k Z 2 V 0 X 2 l k J T N E M T I w N z E 5 J T I 2 c 3 Z f a W Q l M 0 Q x M S U y N n B v c H V s Y X R p b 2 5 f Z 3 J v d X A l M 0 Q 0 N z k 5 J T I 2 Z n J v b U R h d G U l M 0 Q y M D E 5 L T A x L T A x L 1 N v d X J j Z T w v S X R l b V B h d G g + P C 9 J d G V t T G 9 j Y X R p b 2 4 + P F N 0 Y W J s Z U V u d H J p Z X M g L z 4 8 L 0 l 0 Z W 0 + P E l 0 Z W 0 + P E l 0 Z W 1 M b 2 N h d G l v b j 4 8 S X R l b V R 5 c G U + R m 9 y b X V s Y T w v S X R l b V R 5 c G U + P E l 0 Z W 1 Q Y X R o P l N l Y 3 R p b 2 4 x L 3 N p b X B s a W Z p Z W Q l M 0 Z 3 a W R n Z X R f a W Q l M 0 Q x M j A 3 M T k l M j Z z d l 9 p Z C U z R D E x J T I 2 c G 9 w d W x h d G l v b l 9 n c m 9 1 c C U z R D Q 3 O T k l M j Z m c m 9 t R G F 0 Z S U z R D I w M T k t M D E t M D E v Z G F 0 Y T w v S X R l b V B h d G g + P C 9 J d G V t T G 9 j Y X R p b 2 4 + P F N 0 Y W J s Z U V u d H J p Z X M g L z 4 8 L 0 l 0 Z W 0 + P E l 0 Z W 0 + P E l 0 Z W 1 M b 2 N h d G l v b j 4 8 S X R l b V R 5 c G U + R m 9 y b X V s Y T w v S X R l b V R 5 c G U + P E l 0 Z W 1 Q Y X R o P l N l Y 3 R p b 2 4 x L 3 N p b X B s a W Z p Z W Q l M 0 Z 3 a W R n Z X R f a W Q l M 0 Q x M j A 3 M T k l M j Z z d l 9 p Z C U z R D E x J T I 2 c G 9 w d W x h d G l v b l 9 n c m 9 1 c C U z R D Q 3 O T k l M j Z m c m 9 t R G F 0 Z S U z R D I w M T k t M D E t M D E v Q 2 9 u d m V y d G V k J T I w d G 8 l M j B U Y W J s Z T w v S X R l b V B h d G g + P C 9 J d G V t T G 9 j Y X R p b 2 4 + P F N 0 Y W J s Z U V u d H J p Z X M g L z 4 8 L 0 l 0 Z W 0 + P E l 0 Z W 0 + P E l 0 Z W 1 M b 2 N h d G l v b j 4 8 S X R l b V R 5 c G U + R m 9 y b X V s Y T w v S X R l b V R 5 c G U + P E l 0 Z W 1 Q Y X R o P l N l Y 3 R p b 2 4 x L 3 N p b X B s a W Z p Z W Q l M 0 Z 3 a W R n Z X R f a W Q l M 0 Q x M j A 3 M T k l M j Z z d l 9 p Z C U z R D E x J T I 2 c G 9 w d W x h d G l v b l 9 n c m 9 1 c C U z R D Q 3 O T k l M j Z m c m 9 t R G F 0 Z S U z R D I w M T k t M D E t M D E v R X h w Y W 5 k Z W Q l M j B D b 2 x 1 b W 4 x P C 9 J d G V t U G F 0 a D 4 8 L 0 l 0 Z W 1 M b 2 N h d G l v b j 4 8 U 3 R h Y m x l R W 5 0 c m l l c y A v P j w v S X R l b T 4 8 S X R l b T 4 8 S X R l b U x v Y 2 F 0 a W 9 u P j x J d G V t V H l w Z T 5 G b 3 J t d W x h P C 9 J d G V t V H l w Z T 4 8 S X R l b V B h d G g + U 2 V j d G l v b j E v c 3 V i b G 9 j Y X R p b 2 4 l M 0 Y l M j Z n Z W 9 f a W Q l M 0 Q 2 N D A l M j Z 5 Z W F y J T N E b G F 0 Z X N 0 J T I 2 c 3 Z f a W Q l M 0 Q x M S U y N n B v c H V s Y X R p b 2 5 f Z 3 J v d X A l M 0 Q 0 N z k 3 J T J D N D c 5 O 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z d W J s b 2 N h d G l v b l 9 f Z 2 V v X 2 l k X z Y 0 M F 9 5 Z W F y X 2 x h d G V z d F 9 z d l 9 p Z F 8 x M V 9 w b 3 B 1 b G F 0 a W 9 u X 2 d y b 3 V w X z Q 3 O T d f N D c 5 O C I g L z 4 8 R W 5 0 c n k g V H l w Z T 0 i R m l s b G V k Q 2 9 t c G x l d G V S Z X N 1 b H R U b 1 d v c m t z a G V l d C I g V m F s d W U 9 I m w x I i A v P j x F b n R y e S B U e X B l P S J R d W V y e U l E I i B W Y W x 1 Z T 0 i c 2 U 4 O T U y Y 2 Z h L T g y N G I t N D U 1 Z S 1 i O D Y 2 L W F k N T Q 5 N G N k Z G Q x M i I g L z 4 8 R W 5 0 c n k g V H l w Z T 0 i R m l s b E V y c m 9 y Q 2 9 1 b n Q i I F Z h b H V l P S J s M C I g L z 4 8 R W 5 0 c n k g V H l w Z T 0 i R m l s b E x h c 3 R V c G R h d G V k I i B W Y W x 1 Z T 0 i Z D I w M T k t M T E t M T N U M D k 6 N T c 6 M j Y u M T I y N T M w M l o i I C 8 + P E V u d H J 5 I F R 5 c G U 9 I k Z p b G x F c n J v c k N v Z G U i I F Z h b H V l P S J z V W 5 r b m 9 3 b i I g L z 4 8 R W 5 0 c n k g V H l w Z T 0 i R m l s b E N v b H V t b l R 5 c G V z I i B W Y W x 1 Z T 0 i c 0 F B Q U F B d z 0 9 I i A v P j x F b n R y e S B U e X B l P S J G a W x s Q 2 9 1 b n Q i I F Z h b H V l P S J s M T E i I C 8 + P E V u d H J 5 I F R 5 c G U 9 I k Z p b G x D b 2 x 1 b W 5 O Y W 1 l c y I g V m F s d W U 9 I n N b J n F 1 b 3 Q 7 Q 2 9 s d W 1 u M S 5 n Z W 9 t Y X N 0 Z X J f b m F t Z S Z x d W 9 0 O y w m c X V v d D t D b 2 x 1 b W 4 x L m 1 v b n R o J n F 1 b 3 Q 7 L C Z x d W 9 0 O 0 N v b H V t b j E u e W V h c i Z x d W 9 0 O y w m c X V v d D t D b 2 x 1 b W 4 x L m l u Z G l 2 a W R 1 Y W x z J n F 1 b 3 Q 7 X 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z d W J s b 2 N h d G l v b j 9 c d T A w M j Z n Z W 9 f a W Q 9 N j Q w X H U w M D I 2 e W V h c j 1 s Y X R l c 3 R c d T A w M j Z z d l 9 p Z D 0 x M V x 1 M D A y N n B v c H V s Y X R p b 2 5 f Z 3 J v d X A 9 N D c 5 N y w 0 N z k 4 L 0 V 4 c G F u Z G V k I E N v b H V t b j E u e 0 N v b H V t b j E u Z 2 V v b W F z d G V y X 2 5 h b W U s M H 0 m c X V v d D s s J n F 1 b 3 Q 7 U 2 V j d G l v b j E v c 3 V i b G 9 j Y X R p b 2 4 / X H U w M D I 2 Z 2 V v X 2 l k P T Y 0 M F x 1 M D A y N n l l Y X I 9 b G F 0 Z X N 0 X H U w M D I 2 c 3 Z f a W Q 9 M T F c d T A w M j Z w b 3 B 1 b G F 0 a W 9 u X 2 d y b 3 V w P T Q 3 O T c s N D c 5 O C 9 F e H B h b m R l Z C B D b 2 x 1 b W 4 x L n t D b 2 x 1 b W 4 x L m 1 v b n R o L D F 9 J n F 1 b 3 Q 7 L C Z x d W 9 0 O 1 N l Y 3 R p b 2 4 x L 3 N 1 Y m x v Y 2 F 0 a W 9 u P 1 x 1 M D A y N m d l b 1 9 p Z D 0 2 N D B c d T A w M j Z 5 Z W F y P W x h d G V z d F x 1 M D A y N n N 2 X 2 l k P T E x X H U w M D I 2 c G 9 w d W x h d G l v b l 9 n c m 9 1 c D 0 0 N z k 3 L D Q 3 O T g v R X h w Y W 5 k Z W Q g Q 2 9 s d W 1 u M S 5 7 Q 2 9 s d W 1 u M S 5 5 Z W F y L D J 9 J n F 1 b 3 Q 7 L C Z x d W 9 0 O 1 N l Y 3 R p b 2 4 x L 3 N 1 Y m x v Y 2 F 0 a W 9 u P 1 x 1 M D A y N m d l b 1 9 p Z D 0 2 N D B c d T A w M j Z 5 Z W F y P W x h d G V z d F x 1 M D A y N n N 2 X 2 l k P T E x X H U w M D I 2 c G 9 w d W x h d G l v b l 9 n c m 9 1 c D 0 0 N z k 3 L D Q 3 O T g v Q 2 h h b m d l Z C B U e X B l L n t D b 2 x 1 b W 4 x L m l u Z G l 2 a W R 1 Y W x z L D N 9 J n F 1 b 3 Q 7 X S w m c X V v d D t D b 2 x 1 b W 5 D b 3 V u d C Z x d W 9 0 O z o 0 L C Z x d W 9 0 O 0 t l e U N v b H V t b k 5 h b W V z J n F 1 b 3 Q 7 O l t d L C Z x d W 9 0 O 0 N v b H V t b k l k Z W 5 0 a X R p Z X M m c X V v d D s 6 W y Z x d W 9 0 O 1 N l Y 3 R p b 2 4 x L 3 N 1 Y m x v Y 2 F 0 a W 9 u P 1 x 1 M D A y N m d l b 1 9 p Z D 0 2 N D B c d T A w M j Z 5 Z W F y P W x h d G V z d F x 1 M D A y N n N 2 X 2 l k P T E x X H U w M D I 2 c G 9 w d W x h d G l v b l 9 n c m 9 1 c D 0 0 N z k 3 L D Q 3 O T g v R X h w Y W 5 k Z W Q g Q 2 9 s d W 1 u M S 5 7 Q 2 9 s d W 1 u M S 5 n Z W 9 t Y X N 0 Z X J f b m F t Z S w w f S Z x d W 9 0 O y w m c X V v d D t T Z W N 0 a W 9 u M S 9 z d W J s b 2 N h d G l v b j 9 c d T A w M j Z n Z W 9 f a W Q 9 N j Q w X H U w M D I 2 e W V h c j 1 s Y X R l c 3 R c d T A w M j Z z d l 9 p Z D 0 x M V x 1 M D A y N n B v c H V s Y X R p b 2 5 f Z 3 J v d X A 9 N D c 5 N y w 0 N z k 4 L 0 V 4 c G F u Z G V k I E N v b H V t b j E u e 0 N v b H V t b j E u b W 9 u d G g s M X 0 m c X V v d D s s J n F 1 b 3 Q 7 U 2 V j d G l v b j E v c 3 V i b G 9 j Y X R p b 2 4 / X H U w M D I 2 Z 2 V v X 2 l k P T Y 0 M F x 1 M D A y N n l l Y X I 9 b G F 0 Z X N 0 X H U w M D I 2 c 3 Z f a W Q 9 M T F c d T A w M j Z w b 3 B 1 b G F 0 a W 9 u X 2 d y b 3 V w P T Q 3 O T c s N D c 5 O C 9 F e H B h b m R l Z C B D b 2 x 1 b W 4 x L n t D b 2 x 1 b W 4 x L n l l Y X I s M n 0 m c X V v d D s s J n F 1 b 3 Q 7 U 2 V j d G l v b j E v c 3 V i b G 9 j Y X R p b 2 4 / X H U w M D I 2 Z 2 V v X 2 l k P T Y 0 M F x 1 M D A y N n l l Y X I 9 b G F 0 Z X N 0 X H U w M D I 2 c 3 Z f a W Q 9 M T F c d T A w M j Z w b 3 B 1 b G F 0 a W 9 u X 2 d y b 3 V w P T Q 3 O T c s N D c 5 O C 9 D a G F u Z 2 V k I F R 5 c G U u e 0 N v b H V t b j E u a W 5 k a X Z p Z H V h b H M s M 3 0 m c X V v d D t d L C Z x d W 9 0 O 1 J l b G F 0 a W 9 u c 2 h p c E l u Z m 8 m c X V v d D s 6 W 1 1 9 I i A v P j w v U 3 R h Y m x l R W 5 0 c m l l c z 4 8 L 0 l 0 Z W 0 + P E l 0 Z W 0 + P E l 0 Z W 1 M b 2 N h d G l v b j 4 8 S X R l b V R 5 c G U + R m 9 y b X V s Y T w v S X R l b V R 5 c G U + P E l 0 Z W 1 Q Y X R o P l N l Y 3 R p b 2 4 x L 3 N 1 Y m x v Y 2 F 0 a W 9 u J T N G J T I 2 Z 2 V v X 2 l k J T N E N j Q w J T I 2 e W V h c i U z R G x h d G V z d C U y N n N 2 X 2 l k J T N E M T E l M j Z w b 3 B 1 b G F 0 a W 9 u X 2 d y b 3 V w J T N E N D c 5 N y U y Q z Q 3 O T g v U 2 9 1 c m N l P C 9 J d G V t U G F 0 a D 4 8 L 0 l 0 Z W 1 M b 2 N h d G l v b j 4 8 U 3 R h Y m x l R W 5 0 c m l l c y A v P j w v S X R l b T 4 8 S X R l b T 4 8 S X R l b U x v Y 2 F 0 a W 9 u P j x J d G V t V H l w Z T 5 G b 3 J t d W x h P C 9 J d G V t V H l w Z T 4 8 S X R l b V B h d G g + U 2 V j d G l v b j E v c 3 V i b G 9 j Y X R p b 2 4 l M 0 Y l M j Z n Z W 9 f a W Q l M 0 Q 2 N D A l M j Z 5 Z W F y J T N E b G F 0 Z X N 0 J T I 2 c 3 Z f a W Q l M 0 Q x M S U y N n B v c H V s Y X R p b 2 5 f Z 3 J v d X A l M 0 Q 0 N z k 3 J T J D N D c 5 O C 9 k Y X R h P C 9 J d G V t U G F 0 a D 4 8 L 0 l 0 Z W 1 M b 2 N h d G l v b j 4 8 U 3 R h Y m x l R W 5 0 c m l l c y A v P j w v S X R l b T 4 8 S X R l b T 4 8 S X R l b U x v Y 2 F 0 a W 9 u P j x J d G V t V H l w Z T 5 G b 3 J t d W x h P C 9 J d G V t V H l w Z T 4 8 S X R l b V B h d G g + U 2 V j d G l v b j E v c 3 V i b G 9 j Y X R p b 2 4 l M 0 Y l M j Z n Z W 9 f a W Q l M 0 Q 2 N D A l M j Z 5 Z W F y J T N E b G F 0 Z X N 0 J T I 2 c 3 Z f a W Q l M 0 Q x M S U y N n B v c H V s Y X R p b 2 5 f Z 3 J v d X A l M 0 Q 0 N z k 3 J T J D N D c 5 O C 9 D b 2 5 2 Z X J 0 Z W Q l M j B 0 b y U y M F R h Y m x l P C 9 J d G V t U G F 0 a D 4 8 L 0 l 0 Z W 1 M b 2 N h d G l v b j 4 8 U 3 R h Y m x l R W 5 0 c m l l c y A v P j w v S X R l b T 4 8 S X R l b T 4 8 S X R l b U x v Y 2 F 0 a W 9 u P j x J d G V t V H l w Z T 5 G b 3 J t d W x h P C 9 J d G V t V H l w Z T 4 8 S X R l b V B h d G g + U 2 V j d G l v b j E v c 3 V i b G 9 j Y X R p b 2 4 l M 0 Y l M j Z n Z W 9 f a W Q l M 0 Q 2 N D A l M j Z 5 Z W F y J T N E b G F 0 Z X N 0 J T I 2 c 3 Z f a W Q l M 0 Q x M S U y N n B v c H V s Y X R p b 2 5 f Z 3 J v d X A l M 0 Q 0 N z k 3 J T J D N D c 5 O C 9 F e H B h b m R l Z C U y M E N v b H V t b j E 8 L 0 l 0 Z W 1 Q Y X R o P j w v S X R l b U x v Y 2 F 0 a W 9 u P j x T d G F i b G V F b n R y a W V z I C 8 + P C 9 J d G V t P j x J d G V t P j x J d G V t T G 9 j Y X R p b 2 4 + P E l 0 Z W 1 U e X B l P k Z v c m 1 1 b G E 8 L 0 l 0 Z W 1 U e X B l P j x J d G V t U G F 0 a D 5 T Z W N 0 a W 9 u M S 8 y M D E 5 J T I 2 Z m 9 y Y 2 V z d W J s b 2 N h d G l v b i U z R D E l M j Z 3 a W R n Z X R f a W Q l M 0 Q x M T c 1 N j I l M j Z z d l 9 p Z C U z R D E x J T I 2 Y 2 9 s b 3 I l M 0 Q l M j U y M z N j O G R i Y y U y N m N v b G 9 y M i U z R C U y N T I z M D A 5 O 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E 5 L T A 2 L T I 3 V D E x O j Q w O j I 5 L j I z N D Y 1 O D h a I i A v P j x F b n R y e S B U e X B l P S J G a W x s Q 2 9 s d W 1 u V H l w Z X M i I F Z h b H V l P S J z Q U F B Q U F B P T 0 i I C 8 + P E V u d H J 5 I F R 5 c G U 9 I k Z p b G x D b 2 x 1 b W 5 O Y W 1 l c y I g V m F s d W U 9 I n N b J n F 1 b 3 Q 7 Q 2 9 s d W 1 u M S 5 n Z W 9 t Y X N 0 Z X J f b m F t Z S Z x d W 9 0 O y w m c X V v d D t D b 2 x 1 b W 4 x L m 1 v b n R o J n F 1 b 3 Q 7 L C Z x d W 9 0 O 0 N v b H V t b j E u e W V h c i Z x d W 9 0 O y w m c X V v d D t D b 2 x 1 b W 4 x L m l u Z G l 2 a W R 1 Y W x z 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M j A x O V x 1 M D A y N m Z v c m N l c 3 V i b G 9 j Y X R p b 2 4 9 M V x 1 M D A y N n d p Z G d l d F 9 p Z D 0 x M T c 1 N j J c d T A w M j Z z d l 9 p Z D 0 x M V x 1 M D A y N m N v b G 9 y P S U y M z N j O G R i Y 1 x 1 M D A y N m N v b G 9 y M j 0 l M j M w M D k 5 L 0 V 4 c G F u Z G V k I E N v b H V t b j E u e 0 N v b H V t b j E u Z 2 V v b W F z d G V y X 2 5 h b W U s M H 0 m c X V v d D s s J n F 1 b 3 Q 7 U 2 V j d G l v b j E v M j A x O V x 1 M D A y N m Z v c m N l c 3 V i b G 9 j Y X R p b 2 4 9 M V x 1 M D A y N n d p Z G d l d F 9 p Z D 0 x M T c 1 N j J c d T A w M j Z z d l 9 p Z D 0 x M V x 1 M D A y N m N v b G 9 y P S U y M z N j O G R i Y 1 x 1 M D A y N m N v b G 9 y M j 0 l M j M w M D k 5 L 0 V 4 c G F u Z G V k I E N v b H V t b j E u e 0 N v b H V t b j E u b W 9 u d G g s M X 0 m c X V v d D s s J n F 1 b 3 Q 7 U 2 V j d G l v b j E v M j A x O V x 1 M D A y N m Z v c m N l c 3 V i b G 9 j Y X R p b 2 4 9 M V x 1 M D A y N n d p Z G d l d F 9 p Z D 0 x M T c 1 N j J c d T A w M j Z z d l 9 p Z D 0 x M V x 1 M D A y N m N v b G 9 y P S U y M z N j O G R i Y 1 x 1 M D A y N m N v b G 9 y M j 0 l M j M w M D k 5 L 0 V 4 c G F u Z G V k I E N v b H V t b j E u e 0 N v b H V t b j E u e W V h c i w y f S Z x d W 9 0 O y w m c X V v d D t T Z W N 0 a W 9 u M S 8 y M D E 5 X H U w M D I 2 Z m 9 y Y 2 V z d W J s b 2 N h d G l v b j 0 x X H U w M D I 2 d 2 l k Z 2 V 0 X 2 l k P T E x N z U 2 M l x 1 M D A y N n N 2 X 2 l k P T E x X H U w M D I 2 Y 2 9 s b 3 I 9 J T I z M 2 M 4 Z G J j X H U w M D I 2 Y 2 9 s b 3 I y P S U y M z A w O T k v R X h w Y W 5 k Z W Q g Q 2 9 s d W 1 u M S 5 7 Q 2 9 s d W 1 u M S 5 p b m R p d m l k d W F s c y w z f S Z x d W 9 0 O 1 0 s J n F 1 b 3 Q 7 Q 2 9 s d W 1 u Q 2 9 1 b n Q m c X V v d D s 6 N C w m c X V v d D t L Z X l D b 2 x 1 b W 5 O Y W 1 l c y Z x d W 9 0 O z p b X S w m c X V v d D t D b 2 x 1 b W 5 J Z G V u d G l 0 a W V z J n F 1 b 3 Q 7 O l s m c X V v d D t T Z W N 0 a W 9 u M S 8 y M D E 5 X H U w M D I 2 Z m 9 y Y 2 V z d W J s b 2 N h d G l v b j 0 x X H U w M D I 2 d 2 l k Z 2 V 0 X 2 l k P T E x N z U 2 M l x 1 M D A y N n N 2 X 2 l k P T E x X H U w M D I 2 Y 2 9 s b 3 I 9 J T I z M 2 M 4 Z G J j X H U w M D I 2 Y 2 9 s b 3 I y P S U y M z A w O T k v R X h w Y W 5 k Z W Q g Q 2 9 s d W 1 u M S 5 7 Q 2 9 s d W 1 u M S 5 n Z W 9 t Y X N 0 Z X J f b m F t Z S w w f S Z x d W 9 0 O y w m c X V v d D t T Z W N 0 a W 9 u M S 8 y M D E 5 X H U w M D I 2 Z m 9 y Y 2 V z d W J s b 2 N h d G l v b j 0 x X H U w M D I 2 d 2 l k Z 2 V 0 X 2 l k P T E x N z U 2 M l x 1 M D A y N n N 2 X 2 l k P T E x X H U w M D I 2 Y 2 9 s b 3 I 9 J T I z M 2 M 4 Z G J j X H U w M D I 2 Y 2 9 s b 3 I y P S U y M z A w O T k v R X h w Y W 5 k Z W Q g Q 2 9 s d W 1 u M S 5 7 Q 2 9 s d W 1 u M S 5 t b 2 5 0 a C w x f S Z x d W 9 0 O y w m c X V v d D t T Z W N 0 a W 9 u M S 8 y M D E 5 X H U w M D I 2 Z m 9 y Y 2 V z d W J s b 2 N h d G l v b j 0 x X H U w M D I 2 d 2 l k Z 2 V 0 X 2 l k P T E x N z U 2 M l x 1 M D A y N n N 2 X 2 l k P T E x X H U w M D I 2 Y 2 9 s b 3 I 9 J T I z M 2 M 4 Z G J j X H U w M D I 2 Y 2 9 s b 3 I y P S U y M z A w O T k v R X h w Y W 5 k Z W Q g Q 2 9 s d W 1 u M S 5 7 Q 2 9 s d W 1 u M S 5 5 Z W F y L D J 9 J n F 1 b 3 Q 7 L C Z x d W 9 0 O 1 N l Y 3 R p b 2 4 x L z I w M T l c d T A w M j Z m b 3 J j Z X N 1 Y m x v Y 2 F 0 a W 9 u P T F c d T A w M j Z 3 a W R n Z X R f a W Q 9 M T E 3 N T Y y X H U w M D I 2 c 3 Z f a W Q 9 M T F c d T A w M j Z j b 2 x v c j 0 l M j M z Y z h k Y m N c d T A w M j Z j b 2 x v c j I 9 J T I z M D A 5 O S 9 F e H B h b m R l Z C B D b 2 x 1 b W 4 x L n t D b 2 x 1 b W 4 x L m l u Z G l 2 a W R 1 Y W x z L D N 9 J n F 1 b 3 Q 7 X S w m c X V v d D t S Z W x h d G l v b n N o a X B J b m Z v J n F 1 b 3 Q 7 O l t d f S I g L z 4 8 L 1 N 0 Y W J s Z U V u d H J p Z X M + P C 9 J d G V t P j x J d G V t P j x J d G V t T G 9 j Y X R p b 2 4 + P E l 0 Z W 1 U e X B l P k Z v c m 1 1 b G E 8 L 0 l 0 Z W 1 U e X B l P j x J d G V t U G F 0 a D 5 T Z W N 0 a W 9 u M S 8 y M D E 5 J T I 2 Z m 9 y Y 2 V z d W J s b 2 N h d G l v b i U z R D E l M j Z 3 a W R n Z X R f a W Q l M 0 Q x M T c 1 N j I l M j Z z d l 9 p Z C U z R D E x J T I 2 Y 2 9 s b 3 I l M 0 Q l M j U y M z N j O G R i Y y U y N m N v b G 9 y M i U z R C U y N T I z M D A 5 O S 9 T b 3 V y Y 2 U 8 L 0 l 0 Z W 1 Q Y X R o P j w v S X R l b U x v Y 2 F 0 a W 9 u P j x T d G F i b G V F b n R y a W V z I C 8 + P C 9 J d G V t P j x J d G V t P j x J d G V t T G 9 j Y X R p b 2 4 + P E l 0 Z W 1 U e X B l P k Z v c m 1 1 b G E 8 L 0 l 0 Z W 1 U e X B l P j x J d G V t U G F 0 a D 5 T Z W N 0 a W 9 u M S 8 y M D E 5 J T I 2 Z m 9 y Y 2 V z d W J s b 2 N h d G l v b i U z R D E l M j Z 3 a W R n Z X R f a W Q l M 0 Q x M T c 1 N j I l M j Z z d l 9 p Z C U z R D E x J T I 2 Y 2 9 s b 3 I l M 0 Q l M j U y M z N j O G R i Y y U y N m N v b G 9 y M i U z R C U y N T I z M D A 5 O S 9 k Y X R h P C 9 J d G V t U G F 0 a D 4 8 L 0 l 0 Z W 1 M b 2 N h d G l v b j 4 8 U 3 R h Y m x l R W 5 0 c m l l c y A v P j w v S X R l b T 4 8 S X R l b T 4 8 S X R l b U x v Y 2 F 0 a W 9 u P j x J d G V t V H l w Z T 5 G b 3 J t d W x h P C 9 J d G V t V H l w Z T 4 8 S X R l b V B h d G g + U 2 V j d G l v b j E v M j A x O S U y N m Z v c m N l c 3 V i b G 9 j Y X R p b 2 4 l M 0 Q x J T I 2 d 2 l k Z 2 V 0 X 2 l k J T N E M T E 3 N T Y y J T I 2 c 3 Z f a W Q l M 0 Q x M S U y N m N v b G 9 y J T N E J T I 1 M j M z Y z h k Y m M l M j Z j b 2 x v c j I l M 0 Q l M j U y M z A w O T k v Q 2 9 u d m V y d G V k J T I w d G 8 l M j B U Y W J s Z T w v S X R l b V B h d G g + P C 9 J d G V t T G 9 j Y X R p b 2 4 + P F N 0 Y W J s Z U V u d H J p Z X M g L z 4 8 L 0 l 0 Z W 0 + P E l 0 Z W 0 + P E l 0 Z W 1 M b 2 N h d G l v b j 4 8 S X R l b V R 5 c G U + R m 9 y b X V s Y T w v S X R l b V R 5 c G U + P E l 0 Z W 1 Q Y X R o P l N l Y 3 R p b 2 4 x L z I w M T k l M j Z m b 3 J j Z X N 1 Y m x v Y 2 F 0 a W 9 u J T N E M S U y N n d p Z G d l d F 9 p Z C U z R D E x N z U 2 M i U y N n N 2 X 2 l k J T N E M T E l M j Z j b 2 x v c i U z R C U y N T I z M 2 M 4 Z G J j J T I 2 Y 2 9 s b 3 I y J T N E J T I 1 M j M w M D k 5 L 0 V 4 c G F u Z G V k J T I w Q 2 9 s d W 1 u M T w v S X R l b V B h d G g + P C 9 J d G V t T G 9 j Y X R p b 2 4 + P F N 0 Y W J s Z U V u d H J p Z X M g L z 4 8 L 0 l 0 Z W 0 + P E l 0 Z W 0 + P E l 0 Z W 1 M b 2 N h d G l v b j 4 8 S X R l b V R 5 c G U + R m 9 y b X V s Y T w v S X R l b V R 5 c G U + P E l 0 Z W 1 Q Y X R o P l N l Y 3 R p b 2 4 x L z I w M T k l M j Z m b 3 J j Z X N 1 Y m x v Y 2 F 0 a W 9 u J T N E M S U y N n d p Z G d l d F 9 p Z C U z R D E x N z U 2 M i U y N n N 2 X 2 l k J T N E M T E l M j Z j b 2 x v c i U z R C U y N T I z M 2 M 4 Z G J j J T I 2 Y 2 9 s b 3 I y J T N E J T I 1 M j M l M j A o M i 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l f Z m 9 y Y 2 V z d W J s b 2 N h d G l v b l 8 x X 3 d p Z G d l d F 9 p Z F 8 x M T c 1 N j J f c 3 Z f a W R f M T F f Y 2 9 s b 3 J f X z I z M 2 M 4 Z G J j X 2 N v b G 9 y M l 9 f M j M w M D k 5 O S I g L z 4 8 R W 5 0 c n k g V H l w Z T 0 i R m l s b G V k Q 2 9 t c G x l d G V S Z X N 1 b H R U b 1 d v c m t z a G V l d C I g V m F s d W U 9 I m w x I i A v P j x F b n R y e S B U e X B l P S J R d W V y e U l E I i B W Y W x 1 Z T 0 i c z M 0 M G I 0 Y T l h L W F m M T E t N D A z N S 0 4 M D I 0 L W M 5 N 2 U 5 O W Z j Z G F m Y S I g L z 4 8 R W 5 0 c n k g V H l w Z T 0 i T G 9 h Z G V k V G 9 B b m F s e X N p c 1 N l c n Z p Y 2 V z I i B W Y W x 1 Z T 0 i b D A i I C 8 + P E V u d H J 5 I F R 5 c G U 9 I k Z p b G x F c n J v c k N v d W 5 0 I i B W Y W x 1 Z T 0 i b D A i I C 8 + P E V u d H J 5 I F R 5 c G U 9 I k Z p b G x M Y X N 0 V X B k Y X R l Z C I g V m F s d W U 9 I m Q y M D E 5 L T E x L T E z V D A 5 O j U 3 O j I 2 L j A 1 N T c w O D h a I i A v P j x F b n R y e S B U e X B l P S J G a W x s R X J y b 3 J D b 2 R l I i B W Y W x 1 Z T 0 i c 1 V u a 2 5 v d 2 4 i I C 8 + P E V u d H J 5 I F R 5 c G U 9 I k Z p b G x D b 2 x 1 b W 5 U e X B l c y I g V m F s d W U 9 I n N B Q U F B Q X c 9 P S I g L z 4 8 R W 5 0 c n k g V H l w Z T 0 i R m l s b E N v d W 5 0 I i B W Y W x 1 Z T 0 i b D Y i I C 8 + P E V u d H J 5 I F R 5 c G U 9 I k Z p b G x D b 2 x 1 b W 5 O Y W 1 l c y I g V m F s d W U 9 I n N b J n F 1 b 3 Q 7 Q 2 9 s d W 1 u M S 5 n Z W 9 t Y X N 0 Z X J f b m F t Z S Z x d W 9 0 O y w m c X V v d D t D b 2 x 1 b W 4 x L m 1 v b n R o J n F 1 b 3 Q 7 L C Z x d W 9 0 O 0 N v b H V t b j E u e W V h c i Z x d W 9 0 O y w m c X V v d D t D b 2 x 1 b W 4 x L m l u Z G l 2 a W R 1 Y W x z J n F 1 b 3 Q 7 X 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8 y M D E 5 X H U w M D I 2 Z m 9 y Y 2 V z d W J s b 2 N h d G l v b j 0 x X H U w M D I 2 d 2 l k Z 2 V 0 X 2 l k P T E x N z U 2 M l x 1 M D A y N n N 2 X 2 l k P T E x X H U w M D I 2 Y 2 9 s b 3 I 9 J T I z M 2 M 4 Z G J j X H U w M D I 2 Y 2 9 s b 3 I y P S U y M y A o M i k v R X h w Y W 5 k Z W Q g Q 2 9 s d W 1 u M S 5 7 Q 2 9 s d W 1 u M S 5 n Z W 9 t Y X N 0 Z X J f b m F t Z S w w f S Z x d W 9 0 O y w m c X V v d D t T Z W N 0 a W 9 u M S 8 y M D E 5 X H U w M D I 2 Z m 9 y Y 2 V z d W J s b 2 N h d G l v b j 0 x X H U w M D I 2 d 2 l k Z 2 V 0 X 2 l k P T E x N z U 2 M l x 1 M D A y N n N 2 X 2 l k P T E x X H U w M D I 2 Y 2 9 s b 3 I 9 J T I z M 2 M 4 Z G J j X H U w M D I 2 Y 2 9 s b 3 I y P S U y M y A o M i k v R X h w Y W 5 k Z W Q g Q 2 9 s d W 1 u M S 5 7 Q 2 9 s d W 1 u M S 5 t b 2 5 0 a C w x f S Z x d W 9 0 O y w m c X V v d D t T Z W N 0 a W 9 u M S 8 y M D E 5 X H U w M D I 2 Z m 9 y Y 2 V z d W J s b 2 N h d G l v b j 0 x X H U w M D I 2 d 2 l k Z 2 V 0 X 2 l k P T E x N z U 2 M l x 1 M D A y N n N 2 X 2 l k P T E x X H U w M D I 2 Y 2 9 s b 3 I 9 J T I z M 2 M 4 Z G J j X H U w M D I 2 Y 2 9 s b 3 I y P S U y M y A o M i k v R X h w Y W 5 k Z W Q g Q 2 9 s d W 1 u M S 5 7 Q 2 9 s d W 1 u M S 5 5 Z W F y L D J 9 J n F 1 b 3 Q 7 L C Z x d W 9 0 O 1 N l Y 3 R p b 2 4 x L z I w M T l c d T A w M j Z m b 3 J j Z X N 1 Y m x v Y 2 F 0 a W 9 u P T F c d T A w M j Z 3 a W R n Z X R f a W Q 9 M T E 3 N T Y y X H U w M D I 2 c 3 Z f a W Q 9 M T F c d T A w M j Z j b 2 x v c j 0 l M j M z Y z h k Y m N c d T A w M j Z j b 2 x v c j I 9 J T I z I C g y K S 9 D a G F u Z 2 V k I F R 5 c G U u e 0 N v b H V t b j E u a W 5 k a X Z p Z H V h b H M s M 3 0 m c X V v d D t d L C Z x d W 9 0 O 0 N v b H V t b k N v d W 5 0 J n F 1 b 3 Q 7 O j Q s J n F 1 b 3 Q 7 S 2 V 5 Q 2 9 s d W 1 u T m F t Z X M m c X V v d D s 6 W 1 0 s J n F 1 b 3 Q 7 Q 2 9 s d W 1 u S W R l b n R p d G l l c y Z x d W 9 0 O z p b J n F 1 b 3 Q 7 U 2 V j d G l v b j E v M j A x O V x 1 M D A y N m Z v c m N l c 3 V i b G 9 j Y X R p b 2 4 9 M V x 1 M D A y N n d p Z G d l d F 9 p Z D 0 x M T c 1 N j J c d T A w M j Z z d l 9 p Z D 0 x M V x 1 M D A y N m N v b G 9 y P S U y M z N j O G R i Y 1 x 1 M D A y N m N v b G 9 y M j 0 l M j M g K D I p L 0 V 4 c G F u Z G V k I E N v b H V t b j E u e 0 N v b H V t b j E u Z 2 V v b W F z d G V y X 2 5 h b W U s M H 0 m c X V v d D s s J n F 1 b 3 Q 7 U 2 V j d G l v b j E v M j A x O V x 1 M D A y N m Z v c m N l c 3 V i b G 9 j Y X R p b 2 4 9 M V x 1 M D A y N n d p Z G d l d F 9 p Z D 0 x M T c 1 N j J c d T A w M j Z z d l 9 p Z D 0 x M V x 1 M D A y N m N v b G 9 y P S U y M z N j O G R i Y 1 x 1 M D A y N m N v b G 9 y M j 0 l M j M g K D I p L 0 V 4 c G F u Z G V k I E N v b H V t b j E u e 0 N v b H V t b j E u b W 9 u d G g s M X 0 m c X V v d D s s J n F 1 b 3 Q 7 U 2 V j d G l v b j E v M j A x O V x 1 M D A y N m Z v c m N l c 3 V i b G 9 j Y X R p b 2 4 9 M V x 1 M D A y N n d p Z G d l d F 9 p Z D 0 x M T c 1 N j J c d T A w M j Z z d l 9 p Z D 0 x M V x 1 M D A y N m N v b G 9 y P S U y M z N j O G R i Y 1 x 1 M D A y N m N v b G 9 y M j 0 l M j M g K D I p L 0 V 4 c G F u Z G V k I E N v b H V t b j E u e 0 N v b H V t b j E u e W V h c i w y f S Z x d W 9 0 O y w m c X V v d D t T Z W N 0 a W 9 u M S 8 y M D E 5 X H U w M D I 2 Z m 9 y Y 2 V z d W J s b 2 N h d G l v b j 0 x X H U w M D I 2 d 2 l k Z 2 V 0 X 2 l k P T E x N z U 2 M l x 1 M D A y N n N 2 X 2 l k P T E x X H U w M D I 2 Y 2 9 s b 3 I 9 J T I z M 2 M 4 Z G J j X H U w M D I 2 Y 2 9 s b 3 I y P S U y M y A o M i k v Q 2 h h b m d l Z C B U e X B l L n t D b 2 x 1 b W 4 x L m l u Z G l 2 a W R 1 Y W x z L D N 9 J n F 1 b 3 Q 7 X S w m c X V v d D t S Z W x h d G l v b n N o a X B J b m Z v J n F 1 b 3 Q 7 O l t d f S I g L z 4 8 L 1 N 0 Y W J s Z U V u d H J p Z X M + P C 9 J d G V t P j x J d G V t P j x J d G V t T G 9 j Y X R p b 2 4 + P E l 0 Z W 1 U e X B l P k Z v c m 1 1 b G E 8 L 0 l 0 Z W 1 U e X B l P j x J d G V t U G F 0 a D 5 T Z W N 0 a W 9 u M S 8 y M D E 5 J T I 2 Z m 9 y Y 2 V z d W J s b 2 N h d G l v b i U z R D E l M j Z 3 a W R n Z X R f a W Q l M 0 Q x M T c 1 N j I l M j Z z d l 9 p Z C U z R D E x J T I 2 Y 2 9 s b 3 I l M 0 Q l M j U y M z N j O G R i Y y U y N m N v b G 9 y M i U z R C U y N T I z J T I w K D I p L 1 N v d X J j Z T w v S X R l b V B h d G g + P C 9 J d G V t T G 9 j Y X R p b 2 4 + P F N 0 Y W J s Z U V u d H J p Z X M g L z 4 8 L 0 l 0 Z W 0 + P E l 0 Z W 0 + P E l 0 Z W 1 M b 2 N h d G l v b j 4 8 S X R l b V R 5 c G U + R m 9 y b X V s Y T w v S X R l b V R 5 c G U + P E l 0 Z W 1 Q Y X R o P l N l Y 3 R p b 2 4 x L z I w M T k l M j Z m b 3 J j Z X N 1 Y m x v Y 2 F 0 a W 9 u J T N E M S U y N n d p Z G d l d F 9 p Z C U z R D E x N z U 2 M i U y N n N 2 X 2 l k J T N E M T E l M j Z j b 2 x v c i U z R C U y N T I z M 2 M 4 Z G J j J T I 2 Y 2 9 s b 3 I y J T N E J T I 1 M j M l M j A o M i k v Z G F 0 Y T w v S X R l b V B h d G g + P C 9 J d G V t T G 9 j Y X R p b 2 4 + P F N 0 Y W J s Z U V u d H J p Z X M g L z 4 8 L 0 l 0 Z W 0 + P E l 0 Z W 0 + P E l 0 Z W 1 M b 2 N h d G l v b j 4 8 S X R l b V R 5 c G U + R m 9 y b X V s Y T w v S X R l b V R 5 c G U + P E l 0 Z W 1 Q Y X R o P l N l Y 3 R p b 2 4 x L z I w M T k l M j Z m b 3 J j Z X N 1 Y m x v Y 2 F 0 a W 9 u J T N E M S U y N n d p Z G d l d F 9 p Z C U z R D E x N z U 2 M i U y N n N 2 X 2 l k J T N E M T E l M j Z j b 2 x v c i U z R C U y N T I z M 2 M 4 Z G J j J T I 2 Y 2 9 s b 3 I y J T N E J T I 1 M j M l M j A o M i k v Q 2 9 u d m V y d G V k J T I w d G 8 l M j B U Y W J s Z T w v S X R l b V B h d G g + P C 9 J d G V t T G 9 j Y X R p b 2 4 + P F N 0 Y W J s Z U V u d H J p Z X M g L z 4 8 L 0 l 0 Z W 0 + P E l 0 Z W 0 + P E l 0 Z W 1 M b 2 N h d G l v b j 4 8 S X R l b V R 5 c G U + R m 9 y b X V s Y T w v S X R l b V R 5 c G U + P E l 0 Z W 1 Q Y X R o P l N l Y 3 R p b 2 4 x L z I w M T k l M j Z m b 3 J j Z X N 1 Y m x v Y 2 F 0 a W 9 u J T N E M S U y N n d p Z G d l d F 9 p Z C U z R D E x N z U 2 M i U y N n N 2 X 2 l k J T N E M T E l M j Z j b 2 x v c i U z R C U y N T I z M 2 M 4 Z G J j J T I 2 Y 2 9 s b 3 I y J T N E J T I 1 M j M l M j A o M i k v R X h w Y W 5 k Z W Q l M j B D b 2 x 1 b W 4 x P C 9 J d G V t U G F 0 a D 4 8 L 0 l 0 Z W 1 M b 2 N h d G l v b j 4 8 U 3 R h Y m x l R W 5 0 c m l l c y A v P j w v S X R l b T 4 8 S X R l b T 4 8 S X R l b U x v Y 2 F 0 a W 9 u P j x J d G V t V H l w Z T 5 G b 3 J t d W x h P C 9 J d G V t V H l w Z T 4 8 S X R l b V B h d G g + U 2 V j d G l v b j E v b 3 J p Z 2 l u J T N G d 2 l k Z 2 V 0 X 2 l k J T N E M T E 3 N T Y 0 J T I 2 Z 2 V v X 2 l k J T N E N z I 5 J T I 2 c 3 Z f a W Q l M 0 Q x M S U y N n B v c H V s Y X R p b 2 5 f Y 2 9 s b G V j d G l v b i U z R D I 4 J T I 2 b G l t a X Q l M 0 Q x M C U y N m Z y 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9 y a W d p b l 9 3 a W R n Z X R f a W R f M T E 3 N T Y 0 X 2 d l b 1 9 p Z F 8 3 M j l f c 3 Z f a W R f M T F f c G 9 w d W x h d G l v b l 9 j b 2 x s Z W N 0 a W 9 u X z I 4 X 2 x p b W l 0 X z E w X 2 Z y I i A v P j x F b n R y e S B U e X B l P S J G a W x s Z W R D b 2 1 w b G V 0 Z V J l c 3 V s d F R v V 2 9 y a 3 N o Z W V 0 I i B W Y W x 1 Z T 0 i b D E i I C 8 + P E V u d H J 5 I F R 5 c G U 9 I l F 1 Z X J 5 S U Q i I F Z h b H V l P S J z M W R l M j E y O D c t M m Q 2 Z i 0 0 Y 2 U y L T k 1 Z D A t Z j c w M 2 Z l N m F i Z T U 1 I i A v P j x F b n R y e S B U e X B l P S J G a W x s R X J y b 3 J D b 3 V u d C I g V m F s d W U 9 I m w w I i A v P j x F b n R y e S B U e X B l P S J G a W x s T G F z d F V w Z G F 0 Z W Q i I F Z h b H V l P S J k M j A x O S 0 x M S 0 x M 1 Q w O T o 1 N z o y N C 4 4 M z c 5 N D U y W i I g L z 4 8 R W 5 0 c n k g V H l w Z T 0 i R m l s b E V y c m 9 y Q 2 9 k Z S I g V m F s d W U 9 I n N V b m t u b 3 d u I i A v P j x F b n R y e S B U e X B l P S J G a W x s Q 2 9 s d W 1 u V H l w Z X M i I F Z h b H V l P S J z Q U F B Q U F 3 P T 0 i I C 8 + P E V u d H J 5 I F R 5 c G U 9 I k Z p b G x D b 3 V u d C I g V m F s d W U 9 I m w x M C I g L z 4 8 R W 5 0 c n k g V H l w Z T 0 i R m l s b E N v b H V t b k 5 h b W V z I i B W Y W x 1 Z T 0 i c 1 s m c X V v d D t D b 2 x 1 b W 4 x L n B v c F 9 v c m l n a W 5 f b m F t Z S Z x d W 9 0 O y w m c X V v d D t D b 2 x 1 b W 4 x L m 1 v b n R o J n F 1 b 3 Q 7 L C Z x d W 9 0 O 0 N v b H V t b j E u e W V h c i Z x d W 9 0 O y w m c X V v d D t D b 2 x 1 b W 4 x L m l u Z G l 2 a W R 1 Y W x z J n F 1 b 3 Q 7 X 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v c m l n a W 4 / d 2 l k Z 2 V 0 X 2 l k P T E x N z U 2 N F x 1 M D A y N m d l b 1 9 p Z D 0 3 M j l c d T A w M j Z z d l 9 p Z D 0 x M V x 1 M D A y N n B v c H V s Y X R p b 2 5 f Y 2 9 s b G V j d G l v b j 0 y O F x 1 M D A y N m x p b W l 0 P T E w X H U w M D I 2 Z n I v R X h w Y W 5 k Z W Q g Q 2 9 s d W 1 u M S 5 7 Q 2 9 s d W 1 u M S 5 w b 3 B f b 3 J p Z 2 l u X 2 5 h b W U s M H 0 m c X V v d D s s J n F 1 b 3 Q 7 U 2 V j d G l v b j E v b 3 J p Z 2 l u P 3 d p Z G d l d F 9 p Z D 0 x M T c 1 N j R c d T A w M j Z n Z W 9 f a W Q 9 N z I 5 X H U w M D I 2 c 3 Z f a W Q 9 M T F c d T A w M j Z w b 3 B 1 b G F 0 a W 9 u X 2 N v b G x l Y 3 R p b 2 4 9 M j h c d T A w M j Z s a W 1 p d D 0 x M F x 1 M D A y N m Z y L 0 V 4 c G F u Z G V k I E N v b H V t b j E u e 0 N v b H V t b j E u b W 9 u d G g s M X 0 m c X V v d D s s J n F 1 b 3 Q 7 U 2 V j d G l v b j E v b 3 J p Z 2 l u P 3 d p Z G d l d F 9 p Z D 0 x M T c 1 N j R c d T A w M j Z n Z W 9 f a W Q 9 N z I 5 X H U w M D I 2 c 3 Z f a W Q 9 M T F c d T A w M j Z w b 3 B 1 b G F 0 a W 9 u X 2 N v b G x l Y 3 R p b 2 4 9 M j h c d T A w M j Z s a W 1 p d D 0 x M F x 1 M D A y N m Z y L 0 V 4 c G F u Z G V k I E N v b H V t b j E u e 0 N v b H V t b j E u e W V h c i w y f S Z x d W 9 0 O y w m c X V v d D t T Z W N 0 a W 9 u M S 9 v c m l n a W 4 / d 2 l k Z 2 V 0 X 2 l k P T E x N z U 2 N F x 1 M D A y N m d l b 1 9 p Z D 0 3 M j l c d T A w M j Z z d l 9 p Z D 0 x M V x 1 M D A y N n B v c H V s Y X R p b 2 5 f Y 2 9 s b G V j d G l v b j 0 y O F x 1 M D A y N m x p b W l 0 P T E w X H U w M D I 2 Z n I v Q 2 h h b m d l Z C B U e X B l L n t D b 2 x 1 b W 4 x L m l u Z G l 2 a W R 1 Y W x z L D N 9 J n F 1 b 3 Q 7 X S w m c X V v d D t D b 2 x 1 b W 5 D b 3 V u d C Z x d W 9 0 O z o 0 L C Z x d W 9 0 O 0 t l e U N v b H V t b k 5 h b W V z J n F 1 b 3 Q 7 O l t d L C Z x d W 9 0 O 0 N v b H V t b k l k Z W 5 0 a X R p Z X M m c X V v d D s 6 W y Z x d W 9 0 O 1 N l Y 3 R p b 2 4 x L 2 9 y a W d p b j 9 3 a W R n Z X R f a W Q 9 M T E 3 N T Y 0 X H U w M D I 2 Z 2 V v X 2 l k P T c y O V x 1 M D A y N n N 2 X 2 l k P T E x X H U w M D I 2 c G 9 w d W x h d G l v b l 9 j b 2 x s Z W N 0 a W 9 u P T I 4 X H U w M D I 2 b G l t a X Q 9 M T B c d T A w M j Z m c i 9 F e H B h b m R l Z C B D b 2 x 1 b W 4 x L n t D b 2 x 1 b W 4 x L n B v c F 9 v c m l n a W 5 f b m F t Z S w w f S Z x d W 9 0 O y w m c X V v d D t T Z W N 0 a W 9 u M S 9 v c m l n a W 4 / d 2 l k Z 2 V 0 X 2 l k P T E x N z U 2 N F x 1 M D A y N m d l b 1 9 p Z D 0 3 M j l c d T A w M j Z z d l 9 p Z D 0 x M V x 1 M D A y N n B v c H V s Y X R p b 2 5 f Y 2 9 s b G V j d G l v b j 0 y O F x 1 M D A y N m x p b W l 0 P T E w X H U w M D I 2 Z n I v R X h w Y W 5 k Z W Q g Q 2 9 s d W 1 u M S 5 7 Q 2 9 s d W 1 u M S 5 t b 2 5 0 a C w x f S Z x d W 9 0 O y w m c X V v d D t T Z W N 0 a W 9 u M S 9 v c m l n a W 4 / d 2 l k Z 2 V 0 X 2 l k P T E x N z U 2 N F x 1 M D A y N m d l b 1 9 p Z D 0 3 M j l c d T A w M j Z z d l 9 p Z D 0 x M V x 1 M D A y N n B v c H V s Y X R p b 2 5 f Y 2 9 s b G V j d G l v b j 0 y O F x 1 M D A y N m x p b W l 0 P T E w X H U w M D I 2 Z n I v R X h w Y W 5 k Z W Q g Q 2 9 s d W 1 u M S 5 7 Q 2 9 s d W 1 u M S 5 5 Z W F y L D J 9 J n F 1 b 3 Q 7 L C Z x d W 9 0 O 1 N l Y 3 R p b 2 4 x L 2 9 y a W d p b j 9 3 a W R n Z X R f a W Q 9 M T E 3 N T Y 0 X H U w M D I 2 Z 2 V v X 2 l k P T c y O V x 1 M D A y N n N 2 X 2 l k P T E x X H U w M D I 2 c G 9 w d W x h d G l v b l 9 j b 2 x s Z W N 0 a W 9 u P T I 4 X H U w M D I 2 b G l t a X Q 9 M T B c d T A w M j Z m c i 9 D a G F u Z 2 V k I F R 5 c G U u e 0 N v b H V t b j E u a W 5 k a X Z p Z H V h b H M s M 3 0 m c X V v d D t d L C Z x d W 9 0 O 1 J l b G F 0 a W 9 u c 2 h p c E l u Z m 8 m c X V v d D s 6 W 1 1 9 I i A v P j w v U 3 R h Y m x l R W 5 0 c m l l c z 4 8 L 0 l 0 Z W 0 + P E l 0 Z W 0 + P E l 0 Z W 1 M b 2 N h d G l v b j 4 8 S X R l b V R 5 c G U + R m 9 y b X V s Y T w v S X R l b V R 5 c G U + P E l 0 Z W 1 Q Y X R o P l N l Y 3 R p b 2 4 x L 2 9 y a W d p b i U z R n d p Z G d l d F 9 p Z C U z R D E x N z U 2 N C U y N m d l b 1 9 p Z C U z R D c y O S U y N n N 2 X 2 l k J T N E M T E l M j Z w b 3 B 1 b G F 0 a W 9 u X 2 N v b G x l Y 3 R p b 2 4 l M 0 Q y O C U y N m x p b W l 0 J T N E M T A l M j Z m c i 9 T b 3 V y Y 2 U 8 L 0 l 0 Z W 1 Q Y X R o P j w v S X R l b U x v Y 2 F 0 a W 9 u P j x T d G F i b G V F b n R y a W V z I C 8 + P C 9 J d G V t P j x J d G V t P j x J d G V t T G 9 j Y X R p b 2 4 + P E l 0 Z W 1 U e X B l P k Z v c m 1 1 b G E 8 L 0 l 0 Z W 1 U e X B l P j x J d G V t U G F 0 a D 5 T Z W N 0 a W 9 u M S 9 v c m l n a W 4 l M 0 Z 3 a W R n Z X R f a W Q l M 0 Q x M T c 1 N j Q l M j Z n Z W 9 f a W Q l M 0 Q 3 M j k l M j Z z d l 9 p Z C U z R D E x J T I 2 c G 9 w d W x h d G l v b l 9 j b 2 x s Z W N 0 a W 9 u J T N E M j g l M j Z s a W 1 p d C U z R D E w J T I 2 Z n I v Z G F 0 Y T w v S X R l b V B h d G g + P C 9 J d G V t T G 9 j Y X R p b 2 4 + P F N 0 Y W J s Z U V u d H J p Z X M g L z 4 8 L 0 l 0 Z W 0 + P E l 0 Z W 0 + P E l 0 Z W 1 M b 2 N h d G l v b j 4 8 S X R l b V R 5 c G U + R m 9 y b X V s Y T w v S X R l b V R 5 c G U + P E l 0 Z W 1 Q Y X R o P l N l Y 3 R p b 2 4 x L 2 9 y a W d p b i U z R n d p Z G d l d F 9 p Z C U z R D E x N z U 2 N C U y N m d l b 1 9 p Z C U z R D c y O S U y N n N 2 X 2 l k J T N E M T E l M j Z w b 3 B 1 b G F 0 a W 9 u X 2 N v b G x l Y 3 R p b 2 4 l M 0 Q y O C U y N m x p b W l 0 J T N E M T A l M j Z m c i 9 D b 2 5 2 Z X J 0 Z W Q l M j B 0 b y U y M F R h Y m x l P C 9 J d G V t U G F 0 a D 4 8 L 0 l 0 Z W 1 M b 2 N h d G l v b j 4 8 U 3 R h Y m x l R W 5 0 c m l l c y A v P j w v S X R l b T 4 8 S X R l b T 4 8 S X R l b U x v Y 2 F 0 a W 9 u P j x J d G V t V H l w Z T 5 G b 3 J t d W x h P C 9 J d G V t V H l w Z T 4 8 S X R l b V B h d G g + U 2 V j d G l v b j E v b 3 J p Z 2 l u J T N G d 2 l k Z 2 V 0 X 2 l k J T N E M T E 3 N T Y 0 J T I 2 Z 2 V v X 2 l k J T N E N z I 5 J T I 2 c 3 Z f a W Q l M 0 Q x M S U y N n B v c H V s Y X R p b 2 5 f Y 2 9 s b G V j d G l v b i U z R D I 4 J T I 2 b G l t a X Q l M 0 Q x M C U y N m Z y L 0 V 4 c G F u Z G V k J T I w Q 2 9 s d W 1 u M T w v S X R l b V B h d G g + P C 9 J d G V t T G 9 j Y X R p b 2 4 + P F N 0 Y W J s Z U V u d H J p Z X M g L z 4 8 L 0 l 0 Z W 0 + P E l 0 Z W 0 + P E l 0 Z W 1 M b 2 N h d G l v b j 4 8 S X R l b V R 5 c G U + R m 9 y b X V s Y T w v S X R l b V R 5 c G U + P E l 0 Z W 1 Q Y X R o P l N l Y 3 R p b 2 4 x L 2 9 y a W d p b i U z R n d p Z G d l d F 9 p Z C U z R D E y M j U 0 M C U y N m d l b 1 9 p Z C U z R D Y 1 N i U y N n N 2 X 2 l k J T N E M T E l M j Z w b 3 B 1 b G F 0 a W 9 u X 2 N v b G x l Y 3 R p b 2 4 l M 0 Q y O C U y N m x p b W l 0 J T N E M j A w J T I 2 Z j 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v c m l n a W 5 f d 2 l k Z 2 V 0 X 2 l k X z E y M j U 0 M F 9 n Z W 9 f a W R f N j U 2 X 3 N 2 X 2 l k X z E x X 3 B v c H V s Y X R p b 2 5 f Y 2 9 s b G V j d G l v b l 8 y O F 9 s a W 1 p d F 8 y M D B f Z i I g L z 4 8 R W 5 0 c n k g V H l w Z T 0 i R m l s b G V k Q 2 9 t c G x l d G V S Z X N 1 b H R U b 1 d v c m t z a G V l d C I g V m F s d W U 9 I m w x I i A v P j x F b n R y e S B U e X B l P S J R d W V y e U l E I i B W Y W x 1 Z T 0 i c z l m M 2 E 3 M z R k L T J i Z j Q t N D Y 5 O S 0 5 N T E z L T I 2 Y j I 1 N W V m Y z M y N C I g L z 4 8 R W 5 0 c n k g V H l w Z T 0 i R m l s b E V y c m 9 y Q 2 9 1 b n Q i I F Z h b H V l P S J s M C I g L z 4 8 R W 5 0 c n k g V H l w Z T 0 i R m l s b E x h c 3 R V c G R h d G V k I i B W Y W x 1 Z T 0 i Z D I w M T k t M T E t M T N U M D k 6 N T c 6 M j M u N j M 1 M T Y w N F o i I C 8 + P E V u d H J 5 I F R 5 c G U 9 I k Z p b G x F c n J v c k N v Z G U i I F Z h b H V l P S J z V W 5 r b m 9 3 b i I g L z 4 8 R W 5 0 c n k g V H l w Z T 0 i R m l s b E N v b H V t b l R 5 c G V z I i B W Y W x 1 Z T 0 i c 0 F B Q U F B d z 0 9 I i A v P j x F b n R y e S B U e X B l P S J G a W x s Q 2 9 1 b n Q i I F Z h b H V l P S J s M j M i I C 8 + P E V u d H J 5 I F R 5 c G U 9 I k Z p b G x D b 2 x 1 b W 5 O Y W 1 l c y I g V m F s d W U 9 I n N b J n F 1 b 3 Q 7 Q 2 9 s d W 1 u M S 5 w b 3 B f b 3 J p Z 2 l u X 2 5 h b W U m c X V v d D s s J n F 1 b 3 Q 7 Q 2 9 s d W 1 u M S 5 t b 2 5 0 a C Z x d W 9 0 O y w m c X V v d D t D b 2 x 1 b W 4 x L n l l Y X I m c X V v d D s s J n F 1 b 3 Q 7 Q 2 9 s d W 1 u M S 5 p b m R p d m l k d W F s c y Z x d W 9 0 O 1 0 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b 3 J p Z 2 l u P 3 d p Z G d l d F 9 p Z D 0 x M j I 1 N D B c d T A w M j Z n Z W 9 f a W Q 9 N j U 2 X H U w M D I 2 c 3 Z f a W Q 9 M T F c d T A w M j Z w b 3 B 1 b G F 0 a W 9 u X 2 N v b G x l Y 3 R p b 2 4 9 M j h c d T A w M j Z s a W 1 p d D 0 y M D B c d T A w M j Z m L 0 V 4 c G F u Z G V k I E N v b H V t b j E u e 0 N v b H V t b j E u c G 9 w X 2 9 y a W d p b l 9 u Y W 1 l L D B 9 J n F 1 b 3 Q 7 L C Z x d W 9 0 O 1 N l Y 3 R p b 2 4 x L 2 9 y a W d p b j 9 3 a W R n Z X R f a W Q 9 M T I y N T Q w X H U w M D I 2 Z 2 V v X 2 l k P T Y 1 N l x 1 M D A y N n N 2 X 2 l k P T E x X H U w M D I 2 c G 9 w d W x h d G l v b l 9 j b 2 x s Z W N 0 a W 9 u P T I 4 X H U w M D I 2 b G l t a X Q 9 M j A w X H U w M D I 2 Z i 9 F e H B h b m R l Z C B D b 2 x 1 b W 4 x L n t D b 2 x 1 b W 4 x L m 1 v b n R o L D F 9 J n F 1 b 3 Q 7 L C Z x d W 9 0 O 1 N l Y 3 R p b 2 4 x L 2 9 y a W d p b j 9 3 a W R n Z X R f a W Q 9 M T I y N T Q w X H U w M D I 2 Z 2 V v X 2 l k P T Y 1 N l x 1 M D A y N n N 2 X 2 l k P T E x X H U w M D I 2 c G 9 w d W x h d G l v b l 9 j b 2 x s Z W N 0 a W 9 u P T I 4 X H U w M D I 2 b G l t a X Q 9 M j A w X H U w M D I 2 Z i 9 F e H B h b m R l Z C B D b 2 x 1 b W 4 x L n t D b 2 x 1 b W 4 x L n l l Y X I s M n 0 m c X V v d D s s J n F 1 b 3 Q 7 U 2 V j d G l v b j E v b 3 J p Z 2 l u P 3 d p Z G d l d F 9 p Z D 0 x M j I 1 N D B c d T A w M j Z n Z W 9 f a W Q 9 N j U 2 X H U w M D I 2 c 3 Z f a W Q 9 M T F c d T A w M j Z w b 3 B 1 b G F 0 a W 9 u X 2 N v b G x l Y 3 R p b 2 4 9 M j h c d T A w M j Z s a W 1 p d D 0 y M D B c d T A w M j Z m L 0 N o Y W 5 n Z W Q g V H l w Z S 5 7 Q 2 9 s d W 1 u M S 5 p b m R p d m l k d W F s c y w z f S Z x d W 9 0 O 1 0 s J n F 1 b 3 Q 7 Q 2 9 s d W 1 u Q 2 9 1 b n Q m c X V v d D s 6 N C w m c X V v d D t L Z X l D b 2 x 1 b W 5 O Y W 1 l c y Z x d W 9 0 O z p b X S w m c X V v d D t D b 2 x 1 b W 5 J Z G V u d G l 0 a W V z J n F 1 b 3 Q 7 O l s m c X V v d D t T Z W N 0 a W 9 u M S 9 v c m l n a W 4 / d 2 l k Z 2 V 0 X 2 l k P T E y M j U 0 M F x 1 M D A y N m d l b 1 9 p Z D 0 2 N T Z c d T A w M j Z z d l 9 p Z D 0 x M V x 1 M D A y N n B v c H V s Y X R p b 2 5 f Y 2 9 s b G V j d G l v b j 0 y O F x 1 M D A y N m x p b W l 0 P T I w M F x 1 M D A y N m Y v R X h w Y W 5 k Z W Q g Q 2 9 s d W 1 u M S 5 7 Q 2 9 s d W 1 u M S 5 w b 3 B f b 3 J p Z 2 l u X 2 5 h b W U s M H 0 m c X V v d D s s J n F 1 b 3 Q 7 U 2 V j d G l v b j E v b 3 J p Z 2 l u P 3 d p Z G d l d F 9 p Z D 0 x M j I 1 N D B c d T A w M j Z n Z W 9 f a W Q 9 N j U 2 X H U w M D I 2 c 3 Z f a W Q 9 M T F c d T A w M j Z w b 3 B 1 b G F 0 a W 9 u X 2 N v b G x l Y 3 R p b 2 4 9 M j h c d T A w M j Z s a W 1 p d D 0 y M D B c d T A w M j Z m L 0 V 4 c G F u Z G V k I E N v b H V t b j E u e 0 N v b H V t b j E u b W 9 u d G g s M X 0 m c X V v d D s s J n F 1 b 3 Q 7 U 2 V j d G l v b j E v b 3 J p Z 2 l u P 3 d p Z G d l d F 9 p Z D 0 x M j I 1 N D B c d T A w M j Z n Z W 9 f a W Q 9 N j U 2 X H U w M D I 2 c 3 Z f a W Q 9 M T F c d T A w M j Z w b 3 B 1 b G F 0 a W 9 u X 2 N v b G x l Y 3 R p b 2 4 9 M j h c d T A w M j Z s a W 1 p d D 0 y M D B c d T A w M j Z m L 0 V 4 c G F u Z G V k I E N v b H V t b j E u e 0 N v b H V t b j E u e W V h c i w y f S Z x d W 9 0 O y w m c X V v d D t T Z W N 0 a W 9 u M S 9 v c m l n a W 4 / d 2 l k Z 2 V 0 X 2 l k P T E y M j U 0 M F x 1 M D A y N m d l b 1 9 p Z D 0 2 N T Z c d T A w M j Z z d l 9 p Z D 0 x M V x 1 M D A y N n B v c H V s Y X R p b 2 5 f Y 2 9 s b G V j d G l v b j 0 y O F x 1 M D A y N m x p b W l 0 P T I w M F x 1 M D A y N m Y v Q 2 h h b m d l Z C B U e X B l L n t D b 2 x 1 b W 4 x L m l u Z G l 2 a W R 1 Y W x z L D N 9 J n F 1 b 3 Q 7 X S w m c X V v d D t S Z W x h d G l v b n N o a X B J b m Z v J n F 1 b 3 Q 7 O l t d f S I g L z 4 8 L 1 N 0 Y W J s Z U V u d H J p Z X M + P C 9 J d G V t P j x J d G V t P j x J d G V t T G 9 j Y X R p b 2 4 + P E l 0 Z W 1 U e X B l P k Z v c m 1 1 b G E 8 L 0 l 0 Z W 1 U e X B l P j x J d G V t U G F 0 a D 5 T Z W N 0 a W 9 u M S 9 v c m l n a W 4 l M 0 Z 3 a W R n Z X R f a W Q l M 0 Q x M j I 1 N D A l M j Z n Z W 9 f a W Q l M 0 Q 2 N T Y l M j Z z d l 9 p Z C U z R D E x J T I 2 c G 9 w d W x h d G l v b l 9 j b 2 x s Z W N 0 a W 9 u J T N E M j g l M j Z s a W 1 p d C U z R D I w M C U y N m Y v U 2 9 1 c m N l P C 9 J d G V t U G F 0 a D 4 8 L 0 l 0 Z W 1 M b 2 N h d G l v b j 4 8 U 3 R h Y m x l R W 5 0 c m l l c y A v P j w v S X R l b T 4 8 S X R l b T 4 8 S X R l b U x v Y 2 F 0 a W 9 u P j x J d G V t V H l w Z T 5 G b 3 J t d W x h P C 9 J d G V t V H l w Z T 4 8 S X R l b V B h d G g + U 2 V j d G l v b j E v b 3 J p Z 2 l u J T N G d 2 l k Z 2 V 0 X 2 l k J T N E M T I y N T Q w J T I 2 Z 2 V v X 2 l k J T N E N j U 2 J T I 2 c 3 Z f a W Q l M 0 Q x M S U y N n B v c H V s Y X R p b 2 5 f Y 2 9 s b G V j d G l v b i U z R D I 4 J T I 2 b G l t a X Q l M 0 Q y M D A l M j Z m L 2 R h d G E 8 L 0 l 0 Z W 1 Q Y X R o P j w v S X R l b U x v Y 2 F 0 a W 9 u P j x T d G F i b G V F b n R y a W V z I C 8 + P C 9 J d G V t P j x J d G V t P j x J d G V t T G 9 j Y X R p b 2 4 + P E l 0 Z W 1 U e X B l P k Z v c m 1 1 b G E 8 L 0 l 0 Z W 1 U e X B l P j x J d G V t U G F 0 a D 5 T Z W N 0 a W 9 u M S 9 v c m l n a W 4 l M 0 Z 3 a W R n Z X R f a W Q l M 0 Q x M j I 1 N D A l M j Z n Z W 9 f a W Q l M 0 Q 2 N T Y l M j Z z d l 9 p Z C U z R D E x J T I 2 c G 9 w d W x h d G l v b l 9 j b 2 x s Z W N 0 a W 9 u J T N E M j g l M j Z s a W 1 p d C U z R D I w M C U y N m Y v Q 2 9 u d m V y d G V k J T I w d G 8 l M j B U Y W J s Z T w v S X R l b V B h d G g + P C 9 J d G V t T G 9 j Y X R p b 2 4 + P F N 0 Y W J s Z U V u d H J p Z X M g L z 4 8 L 0 l 0 Z W 0 + P E l 0 Z W 0 + P E l 0 Z W 1 M b 2 N h d G l v b j 4 8 S X R l b V R 5 c G U + R m 9 y b X V s Y T w v S X R l b V R 5 c G U + P E l 0 Z W 1 Q Y X R o P l N l Y 3 R p b 2 4 x L 2 9 y a W d p b i U z R n d p Z G d l d F 9 p Z C U z R D E y M j U 0 M C U y N m d l b 1 9 p Z C U z R D Y 1 N i U y N n N 2 X 2 l k J T N E M T E l M j Z w b 3 B 1 b G F 0 a W 9 u X 2 N v b G x l Y 3 R p b 2 4 l M 0 Q y O C U y N m x p b W l 0 J T N E M j A w J T I 2 Z i 9 F e H B h b m R l Z C U y M E N v b H V t b j E 8 L 0 l 0 Z W 1 Q Y X R o P j w v S X R l b U x v Y 2 F 0 a W 9 u P j x T d G F i b G V F b n R y a W V z I C 8 + P C 9 J d G V t P j x J d G V t P j x J d G V t T G 9 j Y X R p b 2 4 + P E l 0 Z W 1 U e X B l P k Z v c m 1 1 b G E 8 L 0 l 0 Z W 1 U e X B l P j x J d G V t U G F 0 a D 5 T Z W N 0 a W 9 u M S 9 v c m l n a W 4 l M 0 Z 3 a W R n Z X R f a W Q l M 0 Q x M j I 1 M T U l M j Z n Z W 9 f a W Q l M 0 Q 2 N D A l M j Z z d l 9 p Z C U z R D E x J T I 2 c G 9 w d W x h d G l v b l 9 n c m 9 1 c C U z R D Q 5 O T Y l M j Z w b 3 B 1 b G F 0 a W 9 u X 2 N v b 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v c m l n a W 5 f d 2 l k Z 2 V 0 X 2 l k X z E y M j U x N V 9 n Z W 9 f a W R f N j Q w X 3 N 2 X 2 l k X z E x X 3 B v c H V s Y X R p b 2 5 f Z 3 J v d X B f N D k 5 N l 9 w b 3 B 1 b G F 0 a W 9 u X 2 N v b C I g L z 4 8 R W 5 0 c n k g V H l w Z T 0 i R m l s b G V k Q 2 9 t c G x l d G V S Z X N 1 b H R U b 1 d v c m t z a G V l d C I g V m F s d W U 9 I m w x I i A v P j x F b n R y e S B U e X B l P S J R d W V y e U l E I i B W Y W x 1 Z T 0 i c 2 Y 1 M T J m O D Q 3 L W I 0 Y z k t N D g 0 O C 0 5 Y W I 4 L T Z m O G U y Y z J l M m M 0 O S I g L z 4 8 R W 5 0 c n k g V H l w Z T 0 i R m l s b E V y c m 9 y Q 2 9 1 b n Q i I F Z h b H V l P S J s M C I g L z 4 8 R W 5 0 c n k g V H l w Z T 0 i R m l s b E x h c 3 R V c G R h d G V k I i B W Y W x 1 Z T 0 i Z D I w M T k t M T E t M T N U M D k 6 N T c 6 M j I u M j E 5 O T k y M V o i I C 8 + P E V u d H J 5 I F R 5 c G U 9 I k Z p b G x F c n J v c k N v Z G U i I F Z h b H V l P S J z V W 5 r b m 9 3 b i I g L z 4 8 R W 5 0 c n k g V H l w Z T 0 i R m l s b E N v b H V t b l R 5 c G V z I i B W Y W x 1 Z T 0 i c 0 F B Q U F B d z 0 9 I i A v P j x F b n R y e S B U e X B l P S J G a W x s Q 2 9 1 b n Q i I F Z h b H V l P S J s M T E i I C 8 + P E V u d H J 5 I F R 5 c G U 9 I k Z p b G x D b 2 x 1 b W 5 O Y W 1 l c y I g V m F s d W U 9 I n N b J n F 1 b 3 Q 7 Q 2 9 s d W 1 u M S 5 w b 3 B f b 3 J p Z 2 l u X 2 5 h b W U m c X V v d D s s J n F 1 b 3 Q 7 Q 2 9 s d W 1 u M S 5 t b 2 5 0 a C Z x d W 9 0 O y w m c X V v d D t D b 2 x 1 b W 4 x L n l l Y X I m c X V v d D s s J n F 1 b 3 Q 7 Q 2 9 s d W 1 u M S 5 p b m R p d m l k d W F s c y Z x d W 9 0 O 1 0 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b 3 J p Z 2 l u P 3 d p Z G d l d F 9 p Z D 0 x M j I 1 M T V c d T A w M j Z n Z W 9 f a W Q 9 N j Q w X H U w M D I 2 c 3 Z f a W Q 9 M T F c d T A w M j Z w b 3 B 1 b G F 0 a W 9 u X 2 d y b 3 V w P T Q 5 O T Z c d T A w M j Z w b 3 B 1 b G F 0 a W 9 u X 2 N v b C 9 F e H B h b m R l Z C B D b 2 x 1 b W 4 x L n t D b 2 x 1 b W 4 x L n B v c F 9 v c m l n a W 5 f b m F t Z S w w f S Z x d W 9 0 O y w m c X V v d D t T Z W N 0 a W 9 u M S 9 v c m l n a W 4 / d 2 l k Z 2 V 0 X 2 l k P T E y M j U x N V x 1 M D A y N m d l b 1 9 p Z D 0 2 N D B c d T A w M j Z z d l 9 p Z D 0 x M V x 1 M D A y N n B v c H V s Y X R p b 2 5 f Z 3 J v d X A 9 N D k 5 N l x 1 M D A y N n B v c H V s Y X R p b 2 5 f Y 2 9 s L 0 V 4 c G F u Z G V k I E N v b H V t b j E u e 0 N v b H V t b j E u b W 9 u d G g s M X 0 m c X V v d D s s J n F 1 b 3 Q 7 U 2 V j d G l v b j E v b 3 J p Z 2 l u P 3 d p Z G d l d F 9 p Z D 0 x M j I 1 M T V c d T A w M j Z n Z W 9 f a W Q 9 N j Q w X H U w M D I 2 c 3 Z f a W Q 9 M T F c d T A w M j Z w b 3 B 1 b G F 0 a W 9 u X 2 d y b 3 V w P T Q 5 O T Z c d T A w M j Z w b 3 B 1 b G F 0 a W 9 u X 2 N v b C 9 F e H B h b m R l Z C B D b 2 x 1 b W 4 x L n t D b 2 x 1 b W 4 x L n l l Y X I s M n 0 m c X V v d D s s J n F 1 b 3 Q 7 U 2 V j d G l v b j E v b 3 J p Z 2 l u P 3 d p Z G d l d F 9 p Z D 0 x M j I 1 M T V c d T A w M j Z n Z W 9 f a W Q 9 N j Q w X H U w M D I 2 c 3 Z f a W Q 9 M T F c d T A w M j Z w b 3 B 1 b G F 0 a W 9 u X 2 d y b 3 V w P T Q 5 O T Z c d T A w M j Z w b 3 B 1 b G F 0 a W 9 u X 2 N v b C 9 D a G F u Z 2 V k I F R 5 c G U u e 0 N v b H V t b j E u a W 5 k a X Z p Z H V h b H M s M 3 0 m c X V v d D t d L C Z x d W 9 0 O 0 N v b H V t b k N v d W 5 0 J n F 1 b 3 Q 7 O j Q s J n F 1 b 3 Q 7 S 2 V 5 Q 2 9 s d W 1 u T m F t Z X M m c X V v d D s 6 W 1 0 s J n F 1 b 3 Q 7 Q 2 9 s d W 1 u S W R l b n R p d G l l c y Z x d W 9 0 O z p b J n F 1 b 3 Q 7 U 2 V j d G l v b j E v b 3 J p Z 2 l u P 3 d p Z G d l d F 9 p Z D 0 x M j I 1 M T V c d T A w M j Z n Z W 9 f a W Q 9 N j Q w X H U w M D I 2 c 3 Z f a W Q 9 M T F c d T A w M j Z w b 3 B 1 b G F 0 a W 9 u X 2 d y b 3 V w P T Q 5 O T Z c d T A w M j Z w b 3 B 1 b G F 0 a W 9 u X 2 N v b C 9 F e H B h b m R l Z C B D b 2 x 1 b W 4 x L n t D b 2 x 1 b W 4 x L n B v c F 9 v c m l n a W 5 f b m F t Z S w w f S Z x d W 9 0 O y w m c X V v d D t T Z W N 0 a W 9 u M S 9 v c m l n a W 4 / d 2 l k Z 2 V 0 X 2 l k P T E y M j U x N V x 1 M D A y N m d l b 1 9 p Z D 0 2 N D B c d T A w M j Z z d l 9 p Z D 0 x M V x 1 M D A y N n B v c H V s Y X R p b 2 5 f Z 3 J v d X A 9 N D k 5 N l x 1 M D A y N n B v c H V s Y X R p b 2 5 f Y 2 9 s L 0 V 4 c G F u Z G V k I E N v b H V t b j E u e 0 N v b H V t b j E u b W 9 u d G g s M X 0 m c X V v d D s s J n F 1 b 3 Q 7 U 2 V j d G l v b j E v b 3 J p Z 2 l u P 3 d p Z G d l d F 9 p Z D 0 x M j I 1 M T V c d T A w M j Z n Z W 9 f a W Q 9 N j Q w X H U w M D I 2 c 3 Z f a W Q 9 M T F c d T A w M j Z w b 3 B 1 b G F 0 a W 9 u X 2 d y b 3 V w P T Q 5 O T Z c d T A w M j Z w b 3 B 1 b G F 0 a W 9 u X 2 N v b C 9 F e H B h b m R l Z C B D b 2 x 1 b W 4 x L n t D b 2 x 1 b W 4 x L n l l Y X I s M n 0 m c X V v d D s s J n F 1 b 3 Q 7 U 2 V j d G l v b j E v b 3 J p Z 2 l u P 3 d p Z G d l d F 9 p Z D 0 x M j I 1 M T V c d T A w M j Z n Z W 9 f a W Q 9 N j Q w X H U w M D I 2 c 3 Z f a W Q 9 M T F c d T A w M j Z w b 3 B 1 b G F 0 a W 9 u X 2 d y b 3 V w P T Q 5 O T Z c d T A w M j Z w b 3 B 1 b G F 0 a W 9 u X 2 N v b C 9 D a G F u Z 2 V k I F R 5 c G U u e 0 N v b H V t b j E u a W 5 k a X Z p Z H V h b H M s M 3 0 m c X V v d D t d L C Z x d W 9 0 O 1 J l b G F 0 a W 9 u c 2 h p c E l u Z m 8 m c X V v d D s 6 W 1 1 9 I i A v P j w v U 3 R h Y m x l R W 5 0 c m l l c z 4 8 L 0 l 0 Z W 0 + P E l 0 Z W 0 + P E l 0 Z W 1 M b 2 N h d G l v b j 4 8 S X R l b V R 5 c G U + R m 9 y b X V s Y T w v S X R l b V R 5 c G U + P E l 0 Z W 1 Q Y X R o P l N l Y 3 R p b 2 4 x L 2 9 y a W d p b i U z R n d p Z G d l d F 9 p Z C U z R D E y M j U x N S U y N m d l b 1 9 p Z C U z R D Y 0 M C U y N n N 2 X 2 l k J T N E M T E l M j Z w b 3 B 1 b G F 0 a W 9 u X 2 d y b 3 V w J T N E N D k 5 N i U y N n B v c H V s Y X R p b 2 5 f Y 2 9 s L 1 N v d X J j Z T w v S X R l b V B h d G g + P C 9 J d G V t T G 9 j Y X R p b 2 4 + P F N 0 Y W J s Z U V u d H J p Z X M g L z 4 8 L 0 l 0 Z W 0 + P E l 0 Z W 0 + P E l 0 Z W 1 M b 2 N h d G l v b j 4 8 S X R l b V R 5 c G U + R m 9 y b X V s Y T w v S X R l b V R 5 c G U + P E l 0 Z W 1 Q Y X R o P l N l Y 3 R p b 2 4 x L 2 9 y a W d p b i U z R n d p Z G d l d F 9 p Z C U z R D E y M j U x N S U y N m d l b 1 9 p Z C U z R D Y 0 M C U y N n N 2 X 2 l k J T N E M T E l M j Z w b 3 B 1 b G F 0 a W 9 u X 2 d y b 3 V w J T N E N D k 5 N i U y N n B v c H V s Y X R p b 2 5 f Y 2 9 s L 2 R h d G E 8 L 0 l 0 Z W 1 Q Y X R o P j w v S X R l b U x v Y 2 F 0 a W 9 u P j x T d G F i b G V F b n R y a W V z I C 8 + P C 9 J d G V t P j x J d G V t P j x J d G V t T G 9 j Y X R p b 2 4 + P E l 0 Z W 1 U e X B l P k Z v c m 1 1 b G E 8 L 0 l 0 Z W 1 U e X B l P j x J d G V t U G F 0 a D 5 T Z W N 0 a W 9 u M S 9 v c m l n a W 4 l M 0 Z 3 a W R n Z X R f a W Q l M 0 Q x M j I 1 M T U l M j Z n Z W 9 f a W Q l M 0 Q 2 N D A l M j Z z d l 9 p Z C U z R D E x J T I 2 c G 9 w d W x h d G l v b l 9 n c m 9 1 c C U z R D Q 5 O T Y l M j Z w b 3 B 1 b G F 0 a W 9 u X 2 N v b C 9 D b 2 5 2 Z X J 0 Z W Q l M j B 0 b y U y M F R h Y m x l P C 9 J d G V t U G F 0 a D 4 8 L 0 l 0 Z W 1 M b 2 N h d G l v b j 4 8 U 3 R h Y m x l R W 5 0 c m l l c y A v P j w v S X R l b T 4 8 S X R l b T 4 8 S X R l b U x v Y 2 F 0 a W 9 u P j x J d G V t V H l w Z T 5 G b 3 J t d W x h P C 9 J d G V t V H l w Z T 4 8 S X R l b V B h d G g + U 2 V j d G l v b j E v b 3 J p Z 2 l u J T N G d 2 l k Z 2 V 0 X 2 l k J T N E M T I y N T E 1 J T I 2 Z 2 V v X 2 l k J T N E N j Q w J T I 2 c 3 Z f a W Q l M 0 Q x M S U y N n B v c H V s Y X R p b 2 5 f Z 3 J v d X A l M 0 Q 0 O T k 2 J T I 2 c G 9 w d W x h d G l v b l 9 j b 2 w v R X h w Y W 5 k Z W Q l M j B D b 2 x 1 b W 4 x P C 9 J d G V t U G F 0 a D 4 8 L 0 l 0 Z W 1 M b 2 N h d G l v b j 4 8 U 3 R h Y m x l R W 5 0 c m l l c y A v P j w v S X R l b T 4 8 S X R l b T 4 8 S X R l b U x v Y 2 F 0 a W 9 u P j x J d G V t V H l w Z T 5 G b 3 J t d W x h P C 9 J d G V t V H l w Z T 4 8 S X R l b V B h d G g + U 2 V j d G l v b j E v b 3 J p Z 2 l u J T N G d 2 l k Z 2 V 0 X 2 l k J T N E M T I w N z A 4 J T I 2 c 3 Z f a W Q l M 0 Q x M S U y N n B v c H V s Y X R p b 2 5 f Z 3 J v d X A l M 0 Q 0 O T I 0 J T I 2 c G 9 w d W x h d G l v b l 9 j b 2 x s Z W N 0 a W 9 u J T N E M j g l M j Y 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b 3 J p Z 2 l u X 3 d p Z G d l d F 9 p Z F 8 x M j A 3 M D h f c 3 Z f a W R f M T F f c G 9 w d W x h d G l v b l 9 n c m 9 1 c F 8 0 O T I 0 X 3 B v c H V s Y X R p b 2 5 f Y 2 9 s b G V j d G l v b l 8 y O C I g L z 4 8 R W 5 0 c n k g V H l w Z T 0 i R m l s b G V k Q 2 9 t c G x l d G V S Z X N 1 b H R U b 1 d v c m t z a G V l d C I g V m F s d W U 9 I m w x I i A v P j x F b n R y e S B U e X B l P S J R d W V y e U l E I i B W Y W x 1 Z T 0 i c 2 V j M W I z N G Y 2 L T h i N z k t N G F i O C 0 5 Z T M 2 L T R m Y T Z j N G I 2 M G Q 0 N C I g L z 4 8 R W 5 0 c n k g V H l w Z T 0 i R m l s b E V y c m 9 y Q 2 9 1 b n Q i I F Z h b H V l P S J s M C I g L z 4 8 R W 5 0 c n k g V H l w Z T 0 i R m l s b E x h c 3 R V c G R h d G V k I i B W Y W x 1 Z T 0 i Z D I w M T k t M T E t M T N U M D k 6 N T c 6 M j I u M T U 1 M T E 3 M F o i I C 8 + P E V u d H J 5 I F R 5 c G U 9 I k Z p b G x F c n J v c k N v Z G U i I F Z h b H V l P S J z V W 5 r b m 9 3 b i I g L z 4 8 R W 5 0 c n k g V H l w Z T 0 i R m l s b E N v b H V t b l R 5 c G V z I i B W Y W x 1 Z T 0 i c 0 F B Q U F B d z 0 9 I i A v P j x F b n R y e S B U e X B l P S J G a W x s Q 2 9 1 b n Q i I F Z h b H V l P S J s N D U i I C 8 + P E V u d H J 5 I F R 5 c G U 9 I k Z p b G x D b 2 x 1 b W 5 O Y W 1 l c y I g V m F s d W U 9 I n N b J n F 1 b 3 Q 7 Q 2 9 s d W 1 u M S 5 w b 3 B f b 3 J p Z 2 l u X 2 5 h b W U m c X V v d D s s J n F 1 b 3 Q 7 Q 2 9 s d W 1 u M S 5 t b 2 5 0 a C Z x d W 9 0 O y w m c X V v d D t D b 2 x 1 b W 4 x L n l l Y X I m c X V v d D s s J n F 1 b 3 Q 7 Q 2 9 s d W 1 u M S 5 p b m R p d m l k d W F s c y Z x d W 9 0 O 1 0 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b 3 J p Z 2 l u P 3 d p Z G d l d F 9 p Z D 0 x M j A 3 M D h c d T A w M j Z z d l 9 p Z D 0 x M V x 1 M D A y N n B v c H V s Y X R p b 2 5 f Z 3 J v d X A 9 N D k y N F x 1 M D A y N n B v c H V s Y X R p b 2 5 f Y 2 9 s b G V j d G l v b j 0 y O F x 1 M D A y N i 9 F e H B h b m R l Z C B D b 2 x 1 b W 4 x L n t D b 2 x 1 b W 4 x L n B v c F 9 v c m l n a W 5 f b m F t Z S w w f S Z x d W 9 0 O y w m c X V v d D t T Z W N 0 a W 9 u M S 9 v c m l n a W 4 / d 2 l k Z 2 V 0 X 2 l k P T E y M D c w O F x 1 M D A y N n N 2 X 2 l k P T E x X H U w M D I 2 c G 9 w d W x h d G l v b l 9 n c m 9 1 c D 0 0 O T I 0 X H U w M D I 2 c G 9 w d W x h d G l v b l 9 j b 2 x s Z W N 0 a W 9 u P T I 4 X H U w M D I 2 L 0 V 4 c G F u Z G V k I E N v b H V t b j E u e 0 N v b H V t b j E u b W 9 u d G g s M X 0 m c X V v d D s s J n F 1 b 3 Q 7 U 2 V j d G l v b j E v b 3 J p Z 2 l u P 3 d p Z G d l d F 9 p Z D 0 x M j A 3 M D h c d T A w M j Z z d l 9 p Z D 0 x M V x 1 M D A y N n B v c H V s Y X R p b 2 5 f Z 3 J v d X A 9 N D k y N F x 1 M D A y N n B v c H V s Y X R p b 2 5 f Y 2 9 s b G V j d G l v b j 0 y O F x 1 M D A y N i 9 F e H B h b m R l Z C B D b 2 x 1 b W 4 x L n t D b 2 x 1 b W 4 x L n l l Y X I s M n 0 m c X V v d D s s J n F 1 b 3 Q 7 U 2 V j d G l v b j E v b 3 J p Z 2 l u P 3 d p Z G d l d F 9 p Z D 0 x M j A 3 M D h c d T A w M j Z z d l 9 p Z D 0 x M V x 1 M D A y N n B v c H V s Y X R p b 2 5 f Z 3 J v d X A 9 N D k y N F x 1 M D A y N n B v c H V s Y X R p b 2 5 f Y 2 9 s b G V j d G l v b j 0 y O F x 1 M D A y N i 9 D a G F u Z 2 V k I F R 5 c G U u e 0 N v b H V t b j E u a W 5 k a X Z p Z H V h b H M s M 3 0 m c X V v d D t d L C Z x d W 9 0 O 0 N v b H V t b k N v d W 5 0 J n F 1 b 3 Q 7 O j Q s J n F 1 b 3 Q 7 S 2 V 5 Q 2 9 s d W 1 u T m F t Z X M m c X V v d D s 6 W 1 0 s J n F 1 b 3 Q 7 Q 2 9 s d W 1 u S W R l b n R p d G l l c y Z x d W 9 0 O z p b J n F 1 b 3 Q 7 U 2 V j d G l v b j E v b 3 J p Z 2 l u P 3 d p Z G d l d F 9 p Z D 0 x M j A 3 M D h c d T A w M j Z z d l 9 p Z D 0 x M V x 1 M D A y N n B v c H V s Y X R p b 2 5 f Z 3 J v d X A 9 N D k y N F x 1 M D A y N n B v c H V s Y X R p b 2 5 f Y 2 9 s b G V j d G l v b j 0 y O F x 1 M D A y N i 9 F e H B h b m R l Z C B D b 2 x 1 b W 4 x L n t D b 2 x 1 b W 4 x L n B v c F 9 v c m l n a W 5 f b m F t Z S w w f S Z x d W 9 0 O y w m c X V v d D t T Z W N 0 a W 9 u M S 9 v c m l n a W 4 / d 2 l k Z 2 V 0 X 2 l k P T E y M D c w O F x 1 M D A y N n N 2 X 2 l k P T E x X H U w M D I 2 c G 9 w d W x h d G l v b l 9 n c m 9 1 c D 0 0 O T I 0 X H U w M D I 2 c G 9 w d W x h d G l v b l 9 j b 2 x s Z W N 0 a W 9 u P T I 4 X H U w M D I 2 L 0 V 4 c G F u Z G V k I E N v b H V t b j E u e 0 N v b H V t b j E u b W 9 u d G g s M X 0 m c X V v d D s s J n F 1 b 3 Q 7 U 2 V j d G l v b j E v b 3 J p Z 2 l u P 3 d p Z G d l d F 9 p Z D 0 x M j A 3 M D h c d T A w M j Z z d l 9 p Z D 0 x M V x 1 M D A y N n B v c H V s Y X R p b 2 5 f Z 3 J v d X A 9 N D k y N F x 1 M D A y N n B v c H V s Y X R p b 2 5 f Y 2 9 s b G V j d G l v b j 0 y O F x 1 M D A y N i 9 F e H B h b m R l Z C B D b 2 x 1 b W 4 x L n t D b 2 x 1 b W 4 x L n l l Y X I s M n 0 m c X V v d D s s J n F 1 b 3 Q 7 U 2 V j d G l v b j E v b 3 J p Z 2 l u P 3 d p Z G d l d F 9 p Z D 0 x M j A 3 M D h c d T A w M j Z z d l 9 p Z D 0 x M V x 1 M D A y N n B v c H V s Y X R p b 2 5 f Z 3 J v d X A 9 N D k y N F x 1 M D A y N n B v c H V s Y X R p b 2 5 f Y 2 9 s b G V j d G l v b j 0 y O F x 1 M D A y N i 9 D a G F u Z 2 V k I F R 5 c G U u e 0 N v b H V t b j E u a W 5 k a X Z p Z H V h b H M s M 3 0 m c X V v d D t d L C Z x d W 9 0 O 1 J l b G F 0 a W 9 u c 2 h p c E l u Z m 8 m c X V v d D s 6 W 1 1 9 I i A v P j w v U 3 R h Y m x l R W 5 0 c m l l c z 4 8 L 0 l 0 Z W 0 + P E l 0 Z W 0 + P E l 0 Z W 1 M b 2 N h d G l v b j 4 8 S X R l b V R 5 c G U + R m 9 y b X V s Y T w v S X R l b V R 5 c G U + P E l 0 Z W 1 Q Y X R o P l N l Y 3 R p b 2 4 x L 2 9 y a W d p b i U z R n d p Z G d l d F 9 p Z C U z R D E y M D c w O C U y N n N 2 X 2 l k J T N E M T E l M j Z w b 3 B 1 b G F 0 a W 9 u X 2 d y b 3 V w J T N E N D k y N C U y N n B v c H V s Y X R p b 2 5 f Y 2 9 s b G V j d G l v b i U z R D I 4 J T I 2 L 1 N v d X J j Z T w v S X R l b V B h d G g + P C 9 J d G V t T G 9 j Y X R p b 2 4 + P F N 0 Y W J s Z U V u d H J p Z X M g L z 4 8 L 0 l 0 Z W 0 + P E l 0 Z W 0 + P E l 0 Z W 1 M b 2 N h d G l v b j 4 8 S X R l b V R 5 c G U + R m 9 y b X V s Y T w v S X R l b V R 5 c G U + P E l 0 Z W 1 Q Y X R o P l N l Y 3 R p b 2 4 x L 2 9 y a W d p b i U z R n d p Z G d l d F 9 p Z C U z R D E y M D c w O C U y N n N 2 X 2 l k J T N E M T E l M j Z w b 3 B 1 b G F 0 a W 9 u X 2 d y b 3 V w J T N E N D k y N C U y N n B v c H V s Y X R p b 2 5 f Y 2 9 s b G V j d G l v b i U z R D I 4 J T I 2 L 2 R h d G E 8 L 0 l 0 Z W 1 Q Y X R o P j w v S X R l b U x v Y 2 F 0 a W 9 u P j x T d G F i b G V F b n R y a W V z I C 8 + P C 9 J d G V t P j x J d G V t P j x J d G V t T G 9 j Y X R p b 2 4 + P E l 0 Z W 1 U e X B l P k Z v c m 1 1 b G E 8 L 0 l 0 Z W 1 U e X B l P j x J d G V t U G F 0 a D 5 T Z W N 0 a W 9 u M S 9 v c m l n a W 4 l M 0 Z 3 a W R n Z X R f a W Q l M 0 Q x M j A 3 M D g l M j Z z d l 9 p Z C U z R D E x J T I 2 c G 9 w d W x h d G l v b l 9 n c m 9 1 c C U z R D Q 5 M j Q l M j Z w b 3 B 1 b G F 0 a W 9 u X 2 N v b G x l Y 3 R p b 2 4 l M 0 Q y O C U y N i 9 D b 2 5 2 Z X J 0 Z W Q l M j B 0 b y U y M F R h Y m x l P C 9 J d G V t U G F 0 a D 4 8 L 0 l 0 Z W 1 M b 2 N h d G l v b j 4 8 U 3 R h Y m x l R W 5 0 c m l l c y A v P j w v S X R l b T 4 8 S X R l b T 4 8 S X R l b U x v Y 2 F 0 a W 9 u P j x J d G V t V H l w Z T 5 G b 3 J t d W x h P C 9 J d G V t V H l w Z T 4 8 S X R l b V B h d G g + U 2 V j d G l v b j E v b 3 J p Z 2 l u J T N G d 2 l k Z 2 V 0 X 2 l k J T N E M T I w N z A 4 J T I 2 c 3 Z f a W Q l M 0 Q x M S U y N n B v c H V s Y X R p b 2 5 f Z 3 J v d X A l M 0 Q 0 O T I 0 J T I 2 c G 9 w d W x h d G l v b l 9 j b 2 x s Z W N 0 a W 9 u J T N E M j g l M j Y v R X h w Y W 5 k Z W Q l M j B D b 2 x 1 b W 4 x P C 9 J d G V t U G F 0 a D 4 8 L 0 l 0 Z W 1 M b 2 N h d G l v b j 4 8 U 3 R h Y m x l R W 5 0 c m l l c y A v P j w v S X R l b T 4 8 S X R l b T 4 8 S X R l b U x v Y 2 F 0 a W 9 u P j x J d G V t V H l w Z T 5 G b 3 J t d W x h P C 9 J d G V t V H l w Z T 4 8 S X R l b V B h d G g + U 2 V j d G l v b j E v c 3 V i b G 9 j Y X R p b 2 4 l M 0 Y l M j Z n Z W 9 f a W Q l M 0 Q 2 N D A l M j Z 5 Z W F y J T N E b G F 0 Z X N 0 J T I 2 c 3 Z f a W Q l M 0 Q x M S U y N n B v c H V s Y X R p b 2 5 f Z 3 J v d X A l M 0 Q 0 N z k 3 J T J D N D c 5 O C 9 D a G F u Z 2 V k J T I w V H l w Z T w v S X R l b V B h d G g + P C 9 J d G V t T G 9 j Y X R p b 2 4 + P F N 0 Y W J s Z U V u d H J p Z X M g L z 4 8 L 0 l 0 Z W 0 + P E l 0 Z W 0 + P E l 0 Z W 1 M b 2 N h d G l v b j 4 8 S X R l b V R 5 c G U + R m 9 y b X V s Y T w v S X R l b V R 5 c G U + P E l 0 Z W 1 Q Y X R o P l N l Y 3 R p b 2 4 x L z I w M T k l M j Z m b 3 J j Z X N 1 Y m x v Y 2 F 0 a W 9 u J T N E M S U y N n d p Z G d l d F 9 p Z C U z R D E x N z U 2 M i U y N n N 2 X 2 l k J T N E M T E l M j Z j b 2 x v c i U z R C U y N T I z M 2 M 4 Z G J j J T I 2 Y 2 9 s b 3 I y J T N E J T I 1 M j M l M j A o M i k v Q 2 h h b m d l Z C U y M F R 5 c G U 8 L 0 l 0 Z W 1 Q Y X R o P j w v S X R l b U x v Y 2 F 0 a W 9 u P j x T d G F i b G V F b n R y a W V z I C 8 + P C 9 J d G V t P j x J d G V t P j x J d G V t T G 9 j Y X R p b 2 4 + P E l 0 Z W 1 U e X B l P k Z v c m 1 1 b G E 8 L 0 l 0 Z W 1 U e X B l P j x J d G V t U G F 0 a D 5 T Z W N 0 a W 9 u M S 9 v c m l n a W 4 l M 0 Z 3 a W R n Z X R f a W Q l M 0 Q x M T c 1 N j Q l M j Z n Z W 9 f a W Q l M 0 Q 3 M j k l M j Z z d l 9 p Z C U z R D E x J T I 2 c G 9 w d W x h d G l v b l 9 j b 2 x s Z W N 0 a W 9 u J T N E M j g l M j Z s a W 1 p d C U z R D E w J T I 2 Z n I v Q 2 h h b m d l Z C U y M F R 5 c G U 8 L 0 l 0 Z W 1 Q Y X R o P j w v S X R l b U x v Y 2 F 0 a W 9 u P j x T d G F i b G V F b n R y a W V z I C 8 + P C 9 J d G V t P j x J d G V t P j x J d G V t T G 9 j Y X R p b 2 4 + P E l 0 Z W 1 U e X B l P k Z v c m 1 1 b G E 8 L 0 l 0 Z W 1 U e X B l P j x J d G V t U G F 0 a D 5 T Z W N 0 a W 9 u M S 9 v c m l n a W 4 l M 0 Z 3 a W R n Z X R f a W Q l M 0 Q x M j I 1 N D A l M j Z n Z W 9 f a W Q l M 0 Q 2 N T Y l M j Z z d l 9 p Z C U z R D E x J T I 2 c G 9 w d W x h d G l v b l 9 j b 2 x s Z W N 0 a W 9 u J T N E M j g l M j Z s a W 1 p d C U z R D I w M C U y N m Y v Q 2 h h b m d l Z C U y M F R 5 c G U 8 L 0 l 0 Z W 1 Q Y X R o P j w v S X R l b U x v Y 2 F 0 a W 9 u P j x T d G F i b G V F b n R y a W V z I C 8 + P C 9 J d G V t P j x J d G V t P j x J d G V t T G 9 j Y X R p b 2 4 + P E l 0 Z W 1 U e X B l P k Z v c m 1 1 b G E 8 L 0 l 0 Z W 1 U e X B l P j x J d G V t U G F 0 a D 5 T Z W N 0 a W 9 u M S 9 v c m l n a W 4 l M 0 Z 3 a W R n Z X R f a W Q l M 0 Q x M j I 1 M T U l M j Z n Z W 9 f a W Q l M 0 Q 2 N D A l M j Z z d l 9 p Z C U z R D E x J T I 2 c G 9 w d W x h d G l v b l 9 n c m 9 1 c C U z R D Q 5 O T Y l M j Z w b 3 B 1 b G F 0 a W 9 u X 2 N v b C 9 D a G F u Z 2 V k J T I w V H l w Z T w v S X R l b V B h d G g + P C 9 J d G V t T G 9 j Y X R p b 2 4 + P F N 0 Y W J s Z U V u d H J p Z X M g L z 4 8 L 0 l 0 Z W 0 + P E l 0 Z W 0 + P E l 0 Z W 1 M b 2 N h d G l v b j 4 8 S X R l b V R 5 c G U + R m 9 y b X V s Y T w v S X R l b V R 5 c G U + P E l 0 Z W 1 Q Y X R o P l N l Y 3 R p b 2 4 x L 2 9 y a W d p b i U z R n d p Z G d l d F 9 p Z C U z R D E y M D c w O C U y N n N 2 X 2 l k J T N E M T E l M j Z w b 3 B 1 b G F 0 a W 9 u X 2 d y b 3 V w J T N E N D k y N C U y N n B v c H V s Y X R p b 2 5 f Y 2 9 s b G V j d G l v b i U z R D I 4 J T I 2 L 0 N o Y W 5 n Z W Q l M j B U e X B l P C 9 J d G V t U G F 0 a D 4 8 L 0 l 0 Z W 1 M b 2 N h d G l v b j 4 8 U 3 R h Y m x l R W 5 0 c m l l c y A v P j w v S X R l b T 4 8 S X R l b T 4 8 S X R l b U x v Y 2 F 0 a W 9 u P j x J d G V t V H l w Z T 5 G b 3 J t d W x h P C 9 J d G V t V H l w Z T 4 8 S X R l b V B h d G g + U 2 V j d G l v b j E v Z 2 V 0 J T N G d 2 l k Z 2 V 0 X 2 l k J T N E M T I y N T Q 1 J T I 2 Z 2 V v X 2 l k J T N E N j U 2 J T I 2 c 3 Z f a W Q l M 0 Q x M S U y N n B v c H V s Y X R p b 2 5 f Z 3 J v d X A l M 0 Q 0 N z k 3 J T I 2 e W V h c i U z R G x h d G V z d 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X R f d 2 l k Z 2 V 0 X 2 l k X z E y M j U 0 N V 9 n Z W 9 f a W R f N j U 2 X 3 N 2 X 2 l k X z E x X 3 B v c H V s Y X R p b 2 5 f Z 3 J v d X B f N D c 5 N 1 9 5 Z W F y X 2 x h d G V z d C I g L z 4 8 R W 5 0 c n k g V H l w Z T 0 i R m l s b G V k Q 2 9 t c G x l d G V S Z X N 1 b H R U b 1 d v c m t z a G V l d C I g V m F s d W U 9 I m w x I i A v P j x F b n R y e S B U e X B l P S J R d W V y e U l E I i B W Y W x 1 Z T 0 i c 2 J m N j g 4 Z W F i L T U 0 Z W I t N D h l M S 0 5 Y T k 2 L T l i M j k z N W J m O D l k M C I g L z 4 8 R W 5 0 c n k g V H l w Z T 0 i R m l s b E V y c m 9 y Q 2 9 1 b n Q i I F Z h b H V l P S J s M C I g L z 4 8 R W 5 0 c n k g V H l w Z T 0 i R m l s b E x h c 3 R V c G R h d G V k I i B W Y W x 1 Z T 0 i Z D I w M T k t M T E t M T N U M D k 6 N T c 6 M j A u N z A 2 N D E z N V o i I C 8 + P E V u d H J 5 I F R 5 c G U 9 I k Z p b G x F c n J v c k N v Z G U i I F Z h b H V l P S J z V W 5 r b m 9 3 b i I g L z 4 8 R W 5 0 c n k g V H l w Z T 0 i R m l s b E N v b H V t b l R 5 c G V z I i B W Y W x 1 Z T 0 i c 0 F B Q U Q i I C 8 + P E V u d H J 5 I F R 5 c G U 9 I k Z p b G x D b 3 V u d C I g V m F s d W U 9 I m w x I i A v P j x F b n R y e S B U e X B l P S J G a W x s Q 2 9 s d W 1 u T m F t Z X M i I F Z h b H V l P S J z W y Z x d W 9 0 O 0 N v b H V t b j E u b W 9 u d G g m c X V v d D s s J n F 1 b 3 Q 7 Q 2 9 s d W 1 u M S 5 5 Z W F y J n F 1 b 3 Q 7 L C Z x d W 9 0 O 0 N v b H V t b j E u a W 5 k a X Z p Z H V h b H M m c X V v d D t d 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2 d l d D 9 3 a W R n Z X R f a W Q 9 M T I y N T Q 1 X H U w M D I 2 Z 2 V v X 2 l k P T Y 1 N l x 1 M D A y N n N 2 X 2 l k P T E x X H U w M D I 2 c G 9 w d W x h d G l v b l 9 n c m 9 1 c D 0 0 N z k 3 X H U w M D I 2 e W V h c j 1 s Y X R l c 3 Q v R X h w Y W 5 k Z W Q g Q 2 9 s d W 1 u M S 5 7 Q 2 9 s d W 1 u M S 5 t b 2 5 0 a C w w f S Z x d W 9 0 O y w m c X V v d D t T Z W N 0 a W 9 u M S 9 n Z X Q / d 2 l k Z 2 V 0 X 2 l k P T E y M j U 0 N V x 1 M D A y N m d l b 1 9 p Z D 0 2 N T Z c d T A w M j Z z d l 9 p Z D 0 x M V x 1 M D A y N n B v c H V s Y X R p b 2 5 f Z 3 J v d X A 9 N D c 5 N 1 x 1 M D A y N n l l Y X I 9 b G F 0 Z X N 0 L 0 V 4 c G F u Z G V k I E N v b H V t b j E u e 0 N v b H V t b j E u e W V h c i w x f S Z x d W 9 0 O y w m c X V v d D t T Z W N 0 a W 9 u M S 9 n Z X Q / d 2 l k Z 2 V 0 X 2 l k P T E y M j U 0 N V x 1 M D A y N m d l b 1 9 p Z D 0 2 N T Z c d T A w M j Z z d l 9 p Z D 0 x M V x 1 M D A y N n B v c H V s Y X R p b 2 5 f Z 3 J v d X A 9 N D c 5 N 1 x 1 M D A y N n l l Y X I 9 b G F 0 Z X N 0 L 0 N o Y W 5 n Z W Q g V H l w Z S 5 7 Q 2 9 s d W 1 u M S 5 p b m R p d m l k d W F s c y w y f S Z x d W 9 0 O 1 0 s J n F 1 b 3 Q 7 Q 2 9 s d W 1 u Q 2 9 1 b n Q m c X V v d D s 6 M y w m c X V v d D t L Z X l D b 2 x 1 b W 5 O Y W 1 l c y Z x d W 9 0 O z p b X S w m c X V v d D t D b 2 x 1 b W 5 J Z G V u d G l 0 a W V z J n F 1 b 3 Q 7 O l s m c X V v d D t T Z W N 0 a W 9 u M S 9 n Z X Q / d 2 l k Z 2 V 0 X 2 l k P T E y M j U 0 N V x 1 M D A y N m d l b 1 9 p Z D 0 2 N T Z c d T A w M j Z z d l 9 p Z D 0 x M V x 1 M D A y N n B v c H V s Y X R p b 2 5 f Z 3 J v d X A 9 N D c 5 N 1 x 1 M D A y N n l l Y X I 9 b G F 0 Z X N 0 L 0 V 4 c G F u Z G V k I E N v b H V t b j E u e 0 N v b H V t b j E u b W 9 u d G g s M H 0 m c X V v d D s s J n F 1 b 3 Q 7 U 2 V j d G l v b j E v Z 2 V 0 P 3 d p Z G d l d F 9 p Z D 0 x M j I 1 N D V c d T A w M j Z n Z W 9 f a W Q 9 N j U 2 X H U w M D I 2 c 3 Z f a W Q 9 M T F c d T A w M j Z w b 3 B 1 b G F 0 a W 9 u X 2 d y b 3 V w P T Q 3 O T d c d T A w M j Z 5 Z W F y P W x h d G V z d C 9 F e H B h b m R l Z C B D b 2 x 1 b W 4 x L n t D b 2 x 1 b W 4 x L n l l Y X I s M X 0 m c X V v d D s s J n F 1 b 3 Q 7 U 2 V j d G l v b j E v Z 2 V 0 P 3 d p Z G d l d F 9 p Z D 0 x M j I 1 N D V c d T A w M j Z n Z W 9 f a W Q 9 N j U 2 X H U w M D I 2 c 3 Z f a W Q 9 M T F c d T A w M j Z w b 3 B 1 b G F 0 a W 9 u X 2 d y b 3 V w P T Q 3 O T d c d T A w M j Z 5 Z W F y P W x h d G V z d C 9 D a G F u Z 2 V k I F R 5 c G U u e 0 N v b H V t b j E u a W 5 k a X Z p Z H V h b H M s M n 0 m c X V v d D t d L C Z x d W 9 0 O 1 J l b G F 0 a W 9 u c 2 h p c E l u Z m 8 m c X V v d D s 6 W 1 1 9 I i A v P j w v U 3 R h Y m x l R W 5 0 c m l l c z 4 8 L 0 l 0 Z W 0 + P E l 0 Z W 0 + P E l 0 Z W 1 M b 2 N h d G l v b j 4 8 S X R l b V R 5 c G U + R m 9 y b X V s Y T w v S X R l b V R 5 c G U + P E l 0 Z W 1 Q Y X R o P l N l Y 3 R p b 2 4 x L 2 d l d C U z R n d p Z G d l d F 9 p Z C U z R D E y M j U 0 N S U y N m d l b 1 9 p Z C U z R D Y 1 N i U y N n N 2 X 2 l k J T N E M T E l M j Z w b 3 B 1 b G F 0 a W 9 u X 2 d y b 3 V w J T N E N D c 5 N y U y N n l l Y X I l M 0 R s Y X R l c 3 Q v U 2 9 1 c m N l P C 9 J d G V t U G F 0 a D 4 8 L 0 l 0 Z W 1 M b 2 N h d G l v b j 4 8 U 3 R h Y m x l R W 5 0 c m l l c y A v P j w v S X R l b T 4 8 S X R l b T 4 8 S X R l b U x v Y 2 F 0 a W 9 u P j x J d G V t V H l w Z T 5 G b 3 J t d W x h P C 9 J d G V t V H l w Z T 4 8 S X R l b V B h d G g + U 2 V j d G l v b j E v Z 2 V 0 J T N G d 2 l k Z 2 V 0 X 2 l k J T N E M T I y N T Q 1 J T I 2 Z 2 V v X 2 l k J T N E N j U 2 J T I 2 c 3 Z f a W Q l M 0 Q x M S U y N n B v c H V s Y X R p b 2 5 f Z 3 J v d X A l M 0 Q 0 N z k 3 J T I 2 e W V h c i U z R G x h d G V z d C 9 k Y X R h P C 9 J d G V t U G F 0 a D 4 8 L 0 l 0 Z W 1 M b 2 N h d G l v b j 4 8 U 3 R h Y m x l R W 5 0 c m l l c y A v P j w v S X R l b T 4 8 S X R l b T 4 8 S X R l b U x v Y 2 F 0 a W 9 u P j x J d G V t V H l w Z T 5 G b 3 J t d W x h P C 9 J d G V t V H l w Z T 4 8 S X R l b V B h d G g + U 2 V j d G l v b j E v Z 2 V 0 J T N G d 2 l k Z 2 V 0 X 2 l k J T N E M T I y N T Q 1 J T I 2 Z 2 V v X 2 l k J T N E N j U 2 J T I 2 c 3 Z f a W Q l M 0 Q x M S U y N n B v c H V s Y X R p b 2 5 f Z 3 J v d X A l M 0 Q 0 N z k 3 J T I 2 e W V h c i U z R G x h d G V z d C 9 D b 2 5 2 Z X J 0 Z W Q l M j B 0 b y U y M F R h Y m x l P C 9 J d G V t U G F 0 a D 4 8 L 0 l 0 Z W 1 M b 2 N h d G l v b j 4 8 U 3 R h Y m x l R W 5 0 c m l l c y A v P j w v S X R l b T 4 8 S X R l b T 4 8 S X R l b U x v Y 2 F 0 a W 9 u P j x J d G V t V H l w Z T 5 G b 3 J t d W x h P C 9 J d G V t V H l w Z T 4 8 S X R l b V B h d G g + U 2 V j d G l v b j E v Z 2 V 0 J T N G d 2 l k Z 2 V 0 X 2 l k J T N E M T I y N T Q 1 J T I 2 Z 2 V v X 2 l k J T N E N j U 2 J T I 2 c 3 Z f a W Q l M 0 Q x M S U y N n B v c H V s Y X R p b 2 5 f Z 3 J v d X A l M 0 Q 0 N z k 3 J T I 2 e W V h c i U z R G x h d G V z d C 9 F e H B h b m R l Z C U y M E N v b H V t b j E 8 L 0 l 0 Z W 1 Q Y X R o P j w v S X R l b U x v Y 2 F 0 a W 9 u P j x T d G F i b G V F b n R y a W V z I C 8 + P C 9 J d G V t P j x J d G V t P j x J d G V t T G 9 j Y X R p b 2 4 + P E l 0 Z W 1 U e X B l P k Z v c m 1 1 b G E 8 L 0 l 0 Z W 1 U e X B l P j x J d G V t U G F 0 a D 5 T Z W N 0 a W 9 u M S 9 n Z X Q l M 0 Z 3 a W R n Z X R f a W Q l M 0 Q x M j I 1 N D U l M j Z n Z W 9 f a W Q l M 0 Q 2 N T Y l M j Z z d l 9 p Z C U z R D E x J T I 2 c G 9 w d W x h d G l v b l 9 n c m 9 1 c C U z R D Q 3 O T c l M j Z 5 Z W F y J T N E b G F 0 Z X N 0 L 0 N o Y W 5 n Z W Q l M j B U e X B l P C 9 J d G V t U G F 0 a D 4 8 L 0 l 0 Z W 1 M b 2 N h d G l v b j 4 8 U 3 R h Y m x l R W 5 0 c m l l c y A v P j w v S X R l b T 4 8 S X R l b T 4 8 S X R l b U x v Y 2 F 0 a W 9 u P j x J d G V t V H l w Z T 5 G b 3 J t d W x h P C 9 J d G V t V H l w Z T 4 8 S X R l b V B h d G g + U 2 V j d G l v b j E v Z 2 V 0 J T N G d 2 l k Z 2 V 0 X 2 l k J T N E M T I y N T I w J T I 2 Z 2 V v X 2 l k J T N E N j Q w J T I 2 c 3 Z f a W Q l M 0 Q x M S U y N n B v c H V s Y X R p b 2 5 f Z 3 J v d X A l M 0 Q 0 N z k 3 J T I 2 e W V h c i U z R G x h d G V z d 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X R f d 2 l k Z 2 V 0 X 2 l k X z E y M j U y M F 9 n Z W 9 f a W R f N j Q w X 3 N 2 X 2 l k X z E x X 3 B v c H V s Y X R p b 2 5 f Z 3 J v d X B f N D c 5 N 1 9 5 Z W F y X 2 x h d G V z d C I g L z 4 8 R W 5 0 c n k g V H l w Z T 0 i R m l s b G V k Q 2 9 t c G x l d G V S Z X N 1 b H R U b 1 d v c m t z a G V l d C I g V m F s d W U 9 I m w x I i A v P j x F b n R y e S B U e X B l P S J R d W V y e U l E I i B W Y W x 1 Z T 0 i c z k 0 Y m Q z N D N l L T h k Z D k t N D Q z N y 0 4 M z A 2 L T R h Y m M 2 N T R h Y j U z M i I g L z 4 8 R W 5 0 c n k g V H l w Z T 0 i R m l s b E V y c m 9 y Q 2 9 1 b n Q i I F Z h b H V l P S J s M C I g L z 4 8 R W 5 0 c n k g V H l w Z T 0 i R m l s b E x h c 3 R V c G R h d G V k I i B W Y W x 1 Z T 0 i Z D I w M T k t M T E t M T N U M D k 6 N T c 6 M T k u M z g w N T Q 2 N 1 o i I C 8 + P E V u d H J 5 I F R 5 c G U 9 I k Z p b G x F c n J v c k N v Z G U i I F Z h b H V l P S J z V W 5 r b m 9 3 b i I g L z 4 8 R W 5 0 c n k g V H l w Z T 0 i R m l s b E N v b H V t b l R 5 c G V z I i B W Y W x 1 Z T 0 i c 0 F B Q U Q i I C 8 + P E V u d H J 5 I F R 5 c G U 9 I k Z p b G x D b 3 V u d C I g V m F s d W U 9 I m w x I i A v P j x F b n R y e S B U e X B l P S J G a W x s Q 2 9 s d W 1 u T m F t Z X M i I F Z h b H V l P S J z W y Z x d W 9 0 O 0 N v b H V t b j E u b W 9 u d G g m c X V v d D s s J n F 1 b 3 Q 7 Q 2 9 s d W 1 u M S 5 5 Z W F y J n F 1 b 3 Q 7 L C Z x d W 9 0 O 0 N v b H V t b j E u a W 5 k a X Z p Z H V h b H M m c X V v d D t d 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2 d l d D 9 3 a W R n Z X R f a W Q 9 M T I y N T I w X H U w M D I 2 Z 2 V v X 2 l k P T Y 0 M F x 1 M D A y N n N 2 X 2 l k P T E x X H U w M D I 2 c G 9 w d W x h d G l v b l 9 n c m 9 1 c D 0 0 N z k 3 X H U w M D I 2 e W V h c j 1 s Y X R l c 3 Q v R X h w Y W 5 k Z W Q g Q 2 9 s d W 1 u M S 5 7 Q 2 9 s d W 1 u M S 5 t b 2 5 0 a C w w f S Z x d W 9 0 O y w m c X V v d D t T Z W N 0 a W 9 u M S 9 n Z X Q / d 2 l k Z 2 V 0 X 2 l k P T E y M j U y M F x 1 M D A y N m d l b 1 9 p Z D 0 2 N D B c d T A w M j Z z d l 9 p Z D 0 x M V x 1 M D A y N n B v c H V s Y X R p b 2 5 f Z 3 J v d X A 9 N D c 5 N 1 x 1 M D A y N n l l Y X I 9 b G F 0 Z X N 0 L 0 V 4 c G F u Z G V k I E N v b H V t b j E u e 0 N v b H V t b j E u e W V h c i w x f S Z x d W 9 0 O y w m c X V v d D t T Z W N 0 a W 9 u M S 9 n Z X Q / d 2 l k Z 2 V 0 X 2 l k P T E y M j U y M F x 1 M D A y N m d l b 1 9 p Z D 0 2 N D B c d T A w M j Z z d l 9 p Z D 0 x M V x 1 M D A y N n B v c H V s Y X R p b 2 5 f Z 3 J v d X A 9 N D c 5 N 1 x 1 M D A y N n l l Y X I 9 b G F 0 Z X N 0 L 0 N o Y W 5 n Z W Q g V H l w Z S 5 7 Q 2 9 s d W 1 u M S 5 p b m R p d m l k d W F s c y w y f S Z x d W 9 0 O 1 0 s J n F 1 b 3 Q 7 Q 2 9 s d W 1 u Q 2 9 1 b n Q m c X V v d D s 6 M y w m c X V v d D t L Z X l D b 2 x 1 b W 5 O Y W 1 l c y Z x d W 9 0 O z p b X S w m c X V v d D t D b 2 x 1 b W 5 J Z G V u d G l 0 a W V z J n F 1 b 3 Q 7 O l s m c X V v d D t T Z W N 0 a W 9 u M S 9 n Z X Q / d 2 l k Z 2 V 0 X 2 l k P T E y M j U y M F x 1 M D A y N m d l b 1 9 p Z D 0 2 N D B c d T A w M j Z z d l 9 p Z D 0 x M V x 1 M D A y N n B v c H V s Y X R p b 2 5 f Z 3 J v d X A 9 N D c 5 N 1 x 1 M D A y N n l l Y X I 9 b G F 0 Z X N 0 L 0 V 4 c G F u Z G V k I E N v b H V t b j E u e 0 N v b H V t b j E u b W 9 u d G g s M H 0 m c X V v d D s s J n F 1 b 3 Q 7 U 2 V j d G l v b j E v Z 2 V 0 P 3 d p Z G d l d F 9 p Z D 0 x M j I 1 M j B c d T A w M j Z n Z W 9 f a W Q 9 N j Q w X H U w M D I 2 c 3 Z f a W Q 9 M T F c d T A w M j Z w b 3 B 1 b G F 0 a W 9 u X 2 d y b 3 V w P T Q 3 O T d c d T A w M j Z 5 Z W F y P W x h d G V z d C 9 F e H B h b m R l Z C B D b 2 x 1 b W 4 x L n t D b 2 x 1 b W 4 x L n l l Y X I s M X 0 m c X V v d D s s J n F 1 b 3 Q 7 U 2 V j d G l v b j E v Z 2 V 0 P 3 d p Z G d l d F 9 p Z D 0 x M j I 1 M j B c d T A w M j Z n Z W 9 f a W Q 9 N j Q w X H U w M D I 2 c 3 Z f a W Q 9 M T F c d T A w M j Z w b 3 B 1 b G F 0 a W 9 u X 2 d y b 3 V w P T Q 3 O T d c d T A w M j Z 5 Z W F y P W x h d G V z d C 9 D a G F u Z 2 V k I F R 5 c G U u e 0 N v b H V t b j E u a W 5 k a X Z p Z H V h b H M s M n 0 m c X V v d D t d L C Z x d W 9 0 O 1 J l b G F 0 a W 9 u c 2 h p c E l u Z m 8 m c X V v d D s 6 W 1 1 9 I i A v P j w v U 3 R h Y m x l R W 5 0 c m l l c z 4 8 L 0 l 0 Z W 0 + P E l 0 Z W 0 + P E l 0 Z W 1 M b 2 N h d G l v b j 4 8 S X R l b V R 5 c G U + R m 9 y b X V s Y T w v S X R l b V R 5 c G U + P E l 0 Z W 1 Q Y X R o P l N l Y 3 R p b 2 4 x L 2 d l d C U z R n d p Z G d l d F 9 p Z C U z R D E y M j U y M C U y N m d l b 1 9 p Z C U z R D Y 0 M C U y N n N 2 X 2 l k J T N E M T E l M j Z w b 3 B 1 b G F 0 a W 9 u X 2 d y b 3 V w J T N E N D c 5 N y U y N n l l Y X I l M 0 R s Y X R l c 3 Q v U 2 9 1 c m N l P C 9 J d G V t U G F 0 a D 4 8 L 0 l 0 Z W 1 M b 2 N h d G l v b j 4 8 U 3 R h Y m x l R W 5 0 c m l l c y A v P j w v S X R l b T 4 8 S X R l b T 4 8 S X R l b U x v Y 2 F 0 a W 9 u P j x J d G V t V H l w Z T 5 G b 3 J t d W x h P C 9 J d G V t V H l w Z T 4 8 S X R l b V B h d G g + U 2 V j d G l v b j E v Z 2 V 0 J T N G d 2 l k Z 2 V 0 X 2 l k J T N E M T I y N T I w J T I 2 Z 2 V v X 2 l k J T N E N j Q w J T I 2 c 3 Z f a W Q l M 0 Q x M S U y N n B v c H V s Y X R p b 2 5 f Z 3 J v d X A l M 0 Q 0 N z k 3 J T I 2 e W V h c i U z R G x h d G V z d C 9 k Y X R h P C 9 J d G V t U G F 0 a D 4 8 L 0 l 0 Z W 1 M b 2 N h d G l v b j 4 8 U 3 R h Y m x l R W 5 0 c m l l c y A v P j w v S X R l b T 4 8 S X R l b T 4 8 S X R l b U x v Y 2 F 0 a W 9 u P j x J d G V t V H l w Z T 5 G b 3 J t d W x h P C 9 J d G V t V H l w Z T 4 8 S X R l b V B h d G g + U 2 V j d G l v b j E v Z 2 V 0 J T N G d 2 l k Z 2 V 0 X 2 l k J T N E M T I y N T I w J T I 2 Z 2 V v X 2 l k J T N E N j Q w J T I 2 c 3 Z f a W Q l M 0 Q x M S U y N n B v c H V s Y X R p b 2 5 f Z 3 J v d X A l M 0 Q 0 N z k 3 J T I 2 e W V h c i U z R G x h d G V z d C 9 D b 2 5 2 Z X J 0 Z W Q l M j B 0 b y U y M F R h Y m x l P C 9 J d G V t U G F 0 a D 4 8 L 0 l 0 Z W 1 M b 2 N h d G l v b j 4 8 U 3 R h Y m x l R W 5 0 c m l l c y A v P j w v S X R l b T 4 8 S X R l b T 4 8 S X R l b U x v Y 2 F 0 a W 9 u P j x J d G V t V H l w Z T 5 G b 3 J t d W x h P C 9 J d G V t V H l w Z T 4 8 S X R l b V B h d G g + U 2 V j d G l v b j E v Z 2 V 0 J T N G d 2 l k Z 2 V 0 X 2 l k J T N E M T I y N T I w J T I 2 Z 2 V v X 2 l k J T N E N j Q w J T I 2 c 3 Z f a W Q l M 0 Q x M S U y N n B v c H V s Y X R p b 2 5 f Z 3 J v d X A l M 0 Q 0 N z k 3 J T I 2 e W V h c i U z R G x h d G V z d C 9 F e H B h b m R l Z C U y M E N v b H V t b j E 8 L 0 l 0 Z W 1 Q Y X R o P j w v S X R l b U x v Y 2 F 0 a W 9 u P j x T d G F i b G V F b n R y a W V z I C 8 + P C 9 J d G V t P j x J d G V t P j x J d G V t T G 9 j Y X R p b 2 4 + P E l 0 Z W 1 U e X B l P k Z v c m 1 1 b G E 8 L 0 l 0 Z W 1 U e X B l P j x J d G V t U G F 0 a D 5 T Z W N 0 a W 9 u M S 9 n Z X Q l M 0 Z 3 a W R n Z X R f a W Q l M 0 Q x M j I 1 M j A l M j Z n Z W 9 f a W Q l M 0 Q 2 N D A l M j Z z d l 9 p Z C U z R D E x J T I 2 c G 9 w d W x h d G l v b l 9 n c m 9 1 c C U z R D Q 3 O T c l M j Z 5 Z W F y J T N E b G F 0 Z X N 0 L 0 N o Y W 5 n Z W Q l M j B U e X B l P C 9 J d G V t U G F 0 a D 4 8 L 0 l 0 Z W 1 M b 2 N h d G l v b j 4 8 U 3 R h Y m x l R W 5 0 c m l l c y A v P j w v S X R l b T 4 8 S X R l b T 4 8 S X R l b U x v Y 2 F 0 a W 9 u P j x J d G V t V H l w Z T 5 G b 3 J t d W x h P C 9 J d G V t V H l w Z T 4 8 S X R l b V B h d G g + U 2 V j d G l v b j E v Z 2 V 0 J T N G d 2 l k Z 2 V 0 X 2 l k J T N E M T E 3 N T Y 4 J T I 2 Z 2 V v X 2 l k J T N E N z I 5 J T I 2 c 3 Z f a W Q l M 0 Q x M S U y N n B v c H V s Y X R p b 2 5 f Y 2 9 s b G V j d G l v b i U z R D M 4 J T I 2 e W V h c i U z R G x h d G V z d 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X R f d 2 l k Z 2 V 0 X 2 l k X z E x N z U 2 O F 9 n Z W 9 f a W R f N z I 5 X 3 N 2 X 2 l k X z E x X 3 B v c H V s Y X R p b 2 5 f Y 2 9 s b G V j d G l v b l 8 z O F 9 5 Z W F y X 2 x h d G V z d C I g L z 4 8 R W 5 0 c n k g V H l w Z T 0 i R m l s b G V k Q 2 9 t c G x l d G V S Z X N 1 b H R U b 1 d v c m t z a G V l d C I g V m F s d W U 9 I m w x I i A v P j x F b n R y e S B U e X B l P S J R d W V y e U l E I i B W Y W x 1 Z T 0 i c z I 4 N 2 I 4 M T I 2 L W Q 0 O W Q t N D h l M i 1 h M 2 F m L W M 1 Y T Z m Y T l j Y T F m M y I g L z 4 8 R W 5 0 c n k g V H l w Z T 0 i R m l s b E V y c m 9 y Q 2 9 1 b n Q i I F Z h b H V l P S J s M C I g L z 4 8 R W 5 0 c n k g V H l w Z T 0 i R m l s b E x h c 3 R V c G R h d G V k I i B W Y W x 1 Z T 0 i Z D I w M T k t M T E t M T N U M D k 6 N T c 6 M T k u M j g w M j Y 0 N V o i I C 8 + P E V u d H J 5 I F R 5 c G U 9 I k Z p b G x F c n J v c k N v Z G U i I F Z h b H V l P S J z V W 5 r b m 9 3 b i I g L z 4 8 R W 5 0 c n k g V H l w Z T 0 i R m l s b E N v b H V t b l R 5 c G V z I i B W Y W x 1 Z T 0 i c 0 F 3 T U Q i I C 8 + P E V u d H J 5 I F R 5 c G U 9 I k Z p b G x D b 3 V u d C I g V m F s d W U 9 I m w x I i A v P j x F b n R y e S B U e X B l P S J G a W x s Q 2 9 s d W 1 u T m F t Z X M i I F Z h b H V l P S J z W y Z x d W 9 0 O 0 N v b H V t b j E u b W 9 u d G g m c X V v d D s s J n F 1 b 3 Q 7 Q 2 9 s d W 1 u M S 5 5 Z W F y J n F 1 b 3 Q 7 L C Z x d W 9 0 O 0 N v b H V t b j E u a W 5 k a X Z p Z H V h b H M m c X V v d D t d 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2 d l d D 9 3 a W R n Z X R f a W Q 9 M T E 3 N T Y 4 X H U w M D I 2 Z 2 V v X 2 l k P T c y O V x 1 M D A y N n N 2 X 2 l k P T E x X H U w M D I 2 c G 9 w d W x h d G l v b l 9 j b 2 x s Z W N 0 a W 9 u P T M 4 X H U w M D I 2 e W V h c j 1 s Y X R l c 3 Q v Q 2 h h b m d l Z C B U e X B l L n t D b 2 x 1 b W 4 x L m 1 v b n R o L D B 9 J n F 1 b 3 Q 7 L C Z x d W 9 0 O 1 N l Y 3 R p b 2 4 x L 2 d l d D 9 3 a W R n Z X R f a W Q 9 M T E 3 N T Y 4 X H U w M D I 2 Z 2 V v X 2 l k P T c y O V x 1 M D A y N n N 2 X 2 l k P T E x X H U w M D I 2 c G 9 w d W x h d G l v b l 9 j b 2 x s Z W N 0 a W 9 u P T M 4 X H U w M D I 2 e W V h c j 1 s Y X R l c 3 Q v Q 2 h h b m d l Z C B U e X B l L n t D b 2 x 1 b W 4 x L n l l Y X I s M X 0 m c X V v d D s s J n F 1 b 3 Q 7 U 2 V j d G l v b j E v Z 2 V 0 P 3 d p Z G d l d F 9 p Z D 0 x M T c 1 N j h c d T A w M j Z n Z W 9 f a W Q 9 N z I 5 X H U w M D I 2 c 3 Z f a W Q 9 M T F c d T A w M j Z w b 3 B 1 b G F 0 a W 9 u X 2 N v b G x l Y 3 R p b 2 4 9 M z h c d T A w M j Z 5 Z W F y P W x h d G V z d C 9 D a G F u Z 2 V k I F R 5 c G U u e 0 N v b H V t b j E u a W 5 k a X Z p Z H V h b H M s M n 0 m c X V v d D t d L C Z x d W 9 0 O 0 N v b H V t b k N v d W 5 0 J n F 1 b 3 Q 7 O j M s J n F 1 b 3 Q 7 S 2 V 5 Q 2 9 s d W 1 u T m F t Z X M m c X V v d D s 6 W 1 0 s J n F 1 b 3 Q 7 Q 2 9 s d W 1 u S W R l b n R p d G l l c y Z x d W 9 0 O z p b J n F 1 b 3 Q 7 U 2 V j d G l v b j E v Z 2 V 0 P 3 d p Z G d l d F 9 p Z D 0 x M T c 1 N j h c d T A w M j Z n Z W 9 f a W Q 9 N z I 5 X H U w M D I 2 c 3 Z f a W Q 9 M T F c d T A w M j Z w b 3 B 1 b G F 0 a W 9 u X 2 N v b G x l Y 3 R p b 2 4 9 M z h c d T A w M j Z 5 Z W F y P W x h d G V z d C 9 D a G F u Z 2 V k I F R 5 c G U u e 0 N v b H V t b j E u b W 9 u d G g s M H 0 m c X V v d D s s J n F 1 b 3 Q 7 U 2 V j d G l v b j E v Z 2 V 0 P 3 d p Z G d l d F 9 p Z D 0 x M T c 1 N j h c d T A w M j Z n Z W 9 f a W Q 9 N z I 5 X H U w M D I 2 c 3 Z f a W Q 9 M T F c d T A w M j Z w b 3 B 1 b G F 0 a W 9 u X 2 N v b G x l Y 3 R p b 2 4 9 M z h c d T A w M j Z 5 Z W F y P W x h d G V z d C 9 D a G F u Z 2 V k I F R 5 c G U u e 0 N v b H V t b j E u e W V h c i w x f S Z x d W 9 0 O y w m c X V v d D t T Z W N 0 a W 9 u M S 9 n Z X Q / d 2 l k Z 2 V 0 X 2 l k P T E x N z U 2 O F x 1 M D A y N m d l b 1 9 p Z D 0 3 M j l c d T A w M j Z z d l 9 p Z D 0 x M V x 1 M D A y N n B v c H V s Y X R p b 2 5 f Y 2 9 s b G V j d G l v b j 0 z O F x 1 M D A y N n l l Y X I 9 b G F 0 Z X N 0 L 0 N o Y W 5 n Z W Q g V H l w Z S 5 7 Q 2 9 s d W 1 u M S 5 p b m R p d m l k d W F s c y w y f S Z x d W 9 0 O 1 0 s J n F 1 b 3 Q 7 U m V s Y X R p b 2 5 z a G l w S W 5 m b y Z x d W 9 0 O z p b X X 0 i I C 8 + P C 9 T d G F i b G V F b n R y a W V z P j w v S X R l b T 4 8 S X R l b T 4 8 S X R l b U x v Y 2 F 0 a W 9 u P j x J d G V t V H l w Z T 5 G b 3 J t d W x h P C 9 J d G V t V H l w Z T 4 8 S X R l b V B h d G g + U 2 V j d G l v b j E v Z 2 V 0 J T N G d 2 l k Z 2 V 0 X 2 l k J T N E M T E 3 N T Y 4 J T I 2 Z 2 V v X 2 l k J T N E N z I 5 J T I 2 c 3 Z f a W Q l M 0 Q x M S U y N n B v c H V s Y X R p b 2 5 f Y 2 9 s b G V j d G l v b i U z R D M 4 J T I 2 e W V h c i U z R G x h d G V z d C 9 T b 3 V y Y 2 U 8 L 0 l 0 Z W 1 Q Y X R o P j w v S X R l b U x v Y 2 F 0 a W 9 u P j x T d G F i b G V F b n R y a W V z I C 8 + P C 9 J d G V t P j x J d G V t P j x J d G V t T G 9 j Y X R p b 2 4 + P E l 0 Z W 1 U e X B l P k Z v c m 1 1 b G E 8 L 0 l 0 Z W 1 U e X B l P j x J d G V t U G F 0 a D 5 T Z W N 0 a W 9 u M S 9 n Z X Q l M 0 Z 3 a W R n Z X R f a W Q l M 0 Q x M T c 1 N j g l M j Z n Z W 9 f a W Q l M 0 Q 3 M j k l M j Z z d l 9 p Z C U z R D E x J T I 2 c G 9 w d W x h d G l v b l 9 j b 2 x s Z W N 0 a W 9 u J T N E M z g l M j Z 5 Z W F y J T N E b G F 0 Z X N 0 L 2 R h d G E 8 L 0 l 0 Z W 1 Q Y X R o P j w v S X R l b U x v Y 2 F 0 a W 9 u P j x T d G F i b G V F b n R y a W V z I C 8 + P C 9 J d G V t P j x J d G V t P j x J d G V t T G 9 j Y X R p b 2 4 + P E l 0 Z W 1 U e X B l P k Z v c m 1 1 b G E 8 L 0 l 0 Z W 1 U e X B l P j x J d G V t U G F 0 a D 5 T Z W N 0 a W 9 u M S 9 n Z X Q l M 0 Z 3 a W R n Z X R f a W Q l M 0 Q x M T c 1 N j g l M j Z n Z W 9 f a W Q l M 0 Q 3 M j k l M j Z z d l 9 p Z C U z R D E x J T I 2 c G 9 w d W x h d G l v b l 9 j b 2 x s Z W N 0 a W 9 u J T N E M z g l M j Z 5 Z W F y J T N E b G F 0 Z X N 0 L 0 N v b n Z l c n R l Z C U y M H R v J T I w V G F i b G U 8 L 0 l 0 Z W 1 Q Y X R o P j w v S X R l b U x v Y 2 F 0 a W 9 u P j x T d G F i b G V F b n R y a W V z I C 8 + P C 9 J d G V t P j x J d G V t P j x J d G V t T G 9 j Y X R p b 2 4 + P E l 0 Z W 1 U e X B l P k Z v c m 1 1 b G E 8 L 0 l 0 Z W 1 U e X B l P j x J d G V t U G F 0 a D 5 T Z W N 0 a W 9 u M S 9 n Z X Q l M 0 Z 3 a W R n Z X R f a W Q l M 0 Q x M T c 1 N j g l M j Z n Z W 9 f a W Q l M 0 Q 3 M j k l M j Z z d l 9 p Z C U z R D E x J T I 2 c G 9 w d W x h d G l v b l 9 j b 2 x s Z W N 0 a W 9 u J T N E M z g l M j Z 5 Z W F y J T N E b G F 0 Z X N 0 L 0 V 4 c G F u Z G V k J T I w Q 2 9 s d W 1 u M T w v S X R l b V B h d G g + P C 9 J d G V t T G 9 j Y X R p b 2 4 + P F N 0 Y W J s Z U V u d H J p Z X M g L z 4 8 L 0 l 0 Z W 0 + P E l 0 Z W 0 + P E l 0 Z W 1 M b 2 N h d G l v b j 4 8 S X R l b V R 5 c G U + R m 9 y b X V s Y T w v S X R l b V R 5 c G U + P E l 0 Z W 1 Q Y X R o P l N l Y 3 R p b 2 4 x L 2 d l d C U z R n d p Z G d l d F 9 p Z C U z R D E x N z U 2 O C U y N m d l b 1 9 p Z C U z R D c y O S U y N n N 2 X 2 l k J T N E M T E l M j Z w b 3 B 1 b G F 0 a W 9 u X 2 N v b G x l Y 3 R p b 2 4 l M 0 Q z O C U y N n l l Y X I l M 0 R s Y X R l c 3 Q v Q 2 h h b m d l Z C U y M F R 5 c G U 8 L 0 l 0 Z W 1 Q Y X R o P j w v S X R l b U x v Y 2 F 0 a W 9 u P j x T d G F i b G V F b n R y a W V z I C 8 + P C 9 J d G V t P j x J d G V t P j x J d G V t T G 9 j Y X R p b 2 4 + P E l 0 Z W 1 U e X B l P k Z v c m 1 1 b G E 8 L 0 l 0 Z W 1 U e X B l P j x J d G V t U G F 0 a D 5 T Z W N 0 a W 9 u M S 9 n Z X Q l M 0 Z 3 a W R n Z X R f a W Q l M 0 Q x M j A 3 M T U l M j Z z d l 9 p Z C U z R D E x J T I 2 c G 9 w d W x h d G l v b l 9 n c m 9 1 c C U z R D Q 3 O T c l M j Z 5 Z W F y J T N E b G F 0 Z X N 0 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d l d F 9 3 a W R n Z X R f a W R f M T I w N z E 1 X 3 N 2 X 2 l k X z E x X 3 B v c H V s Y X R p b 2 5 f Z 3 J v d X B f N D c 5 N 1 9 5 Z W F y X 2 x h d G V z d C I g L z 4 8 R W 5 0 c n k g V H l w Z T 0 i R m l s b G V k Q 2 9 t c G x l d G V S Z X N 1 b H R U b 1 d v c m t z a G V l d C I g V m F s d W U 9 I m w x I i A v P j x F b n R y e S B U e X B l P S J R d W V y e U l E I i B W Y W x 1 Z T 0 i c z h l Y j Y 4 Y m I w L W V m Y j g t N G R h Y y 1 i O G R i L T A x N W E 4 M 2 J m Z j E 0 N i I g L z 4 8 R W 5 0 c n k g V H l w Z T 0 i R m l s b E V y c m 9 y Q 2 9 1 b n Q i I F Z h b H V l P S J s M C I g L z 4 8 R W 5 0 c n k g V H l w Z T 0 i R m l s b E x h c 3 R V c G R h d G V k I i B W Y W x 1 Z T 0 i Z D I w M T k t M T E t M T N U M D k 6 N T c 6 M T c u O D U 1 M j k 0 O V o i I C 8 + P E V u d H J 5 I F R 5 c G U 9 I k Z p b G x F c n J v c k N v Z G U i I F Z h b H V l P S J z V W 5 r b m 9 3 b i I g L z 4 8 R W 5 0 c n k g V H l w Z T 0 i R m l s b E N v b H V t b l R 5 c G V z I i B W Y W x 1 Z T 0 i c 0 F B Q U Q i I C 8 + P E V u d H J 5 I F R 5 c G U 9 I k Z p b G x D b 3 V u d C I g V m F s d W U 9 I m w x I i A v P j x F b n R y e S B U e X B l P S J G a W x s Q 2 9 s d W 1 u T m F t Z X M i I F Z h b H V l P S J z W y Z x d W 9 0 O 0 N v b H V t b j E u b W 9 u d G g m c X V v d D s s J n F 1 b 3 Q 7 Q 2 9 s d W 1 u M S 5 5 Z W F y J n F 1 b 3 Q 7 L C Z x d W 9 0 O 0 N v b H V t b j E u a W 5 k a X Z p Z H V h b H M m c X V v d D t d 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2 d l d D 9 3 a W R n Z X R f a W Q 9 M T I w N z E 1 X H U w M D I 2 c 3 Z f a W Q 9 M T F c d T A w M j Z w b 3 B 1 b G F 0 a W 9 u X 2 d y b 3 V w P T Q 3 O T d c d T A w M j Z 5 Z W F y P W x h d G V z d C 9 F e H B h b m R l Z C B D b 2 x 1 b W 4 x L n t D b 2 x 1 b W 4 x L m 1 v b n R o L D B 9 J n F 1 b 3 Q 7 L C Z x d W 9 0 O 1 N l Y 3 R p b 2 4 x L 2 d l d D 9 3 a W R n Z X R f a W Q 9 M T I w N z E 1 X H U w M D I 2 c 3 Z f a W Q 9 M T F c d T A w M j Z w b 3 B 1 b G F 0 a W 9 u X 2 d y b 3 V w P T Q 3 O T d c d T A w M j Z 5 Z W F y P W x h d G V z d C 9 F e H B h b m R l Z C B D b 2 x 1 b W 4 x L n t D b 2 x 1 b W 4 x L n l l Y X I s M X 0 m c X V v d D s s J n F 1 b 3 Q 7 U 2 V j d G l v b j E v Z 2 V 0 P 3 d p Z G d l d F 9 p Z D 0 x M j A 3 M T V c d T A w M j Z z d l 9 p Z D 0 x M V x 1 M D A y N n B v c H V s Y X R p b 2 5 f Z 3 J v d X A 9 N D c 5 N 1 x 1 M D A y N n l l Y X I 9 b G F 0 Z X N 0 L 0 N o Y W 5 n Z W Q g V H l w Z S 5 7 Q 2 9 s d W 1 u M S 5 p b m R p d m l k d W F s c y w y f S Z x d W 9 0 O 1 0 s J n F 1 b 3 Q 7 Q 2 9 s d W 1 u Q 2 9 1 b n Q m c X V v d D s 6 M y w m c X V v d D t L Z X l D b 2 x 1 b W 5 O Y W 1 l c y Z x d W 9 0 O z p b X S w m c X V v d D t D b 2 x 1 b W 5 J Z G V u d G l 0 a W V z J n F 1 b 3 Q 7 O l s m c X V v d D t T Z W N 0 a W 9 u M S 9 n Z X Q / d 2 l k Z 2 V 0 X 2 l k P T E y M D c x N V x 1 M D A y N n N 2 X 2 l k P T E x X H U w M D I 2 c G 9 w d W x h d G l v b l 9 n c m 9 1 c D 0 0 N z k 3 X H U w M D I 2 e W V h c j 1 s Y X R l c 3 Q v R X h w Y W 5 k Z W Q g Q 2 9 s d W 1 u M S 5 7 Q 2 9 s d W 1 u M S 5 t b 2 5 0 a C w w f S Z x d W 9 0 O y w m c X V v d D t T Z W N 0 a W 9 u M S 9 n Z X Q / d 2 l k Z 2 V 0 X 2 l k P T E y M D c x N V x 1 M D A y N n N 2 X 2 l k P T E x X H U w M D I 2 c G 9 w d W x h d G l v b l 9 n c m 9 1 c D 0 0 N z k 3 X H U w M D I 2 e W V h c j 1 s Y X R l c 3 Q v R X h w Y W 5 k Z W Q g Q 2 9 s d W 1 u M S 5 7 Q 2 9 s d W 1 u M S 5 5 Z W F y L D F 9 J n F 1 b 3 Q 7 L C Z x d W 9 0 O 1 N l Y 3 R p b 2 4 x L 2 d l d D 9 3 a W R n Z X R f a W Q 9 M T I w N z E 1 X H U w M D I 2 c 3 Z f a W Q 9 M T F c d T A w M j Z w b 3 B 1 b G F 0 a W 9 u X 2 d y b 3 V w P T Q 3 O T d c d T A w M j Z 5 Z W F y P W x h d G V z d C 9 D a G F u Z 2 V k I F R 5 c G U u e 0 N v b H V t b j E u a W 5 k a X Z p Z H V h b H M s M n 0 m c X V v d D t d L C Z x d W 9 0 O 1 J l b G F 0 a W 9 u c 2 h p c E l u Z m 8 m c X V v d D s 6 W 1 1 9 I i A v P j w v U 3 R h Y m x l R W 5 0 c m l l c z 4 8 L 0 l 0 Z W 0 + P E l 0 Z W 0 + P E l 0 Z W 1 M b 2 N h d G l v b j 4 8 S X R l b V R 5 c G U + R m 9 y b X V s Y T w v S X R l b V R 5 c G U + P E l 0 Z W 1 Q Y X R o P l N l Y 3 R p b 2 4 x L 2 d l d C U z R n d p Z G d l d F 9 p Z C U z R D E y M D c x N S U y N n N 2 X 2 l k J T N E M T E l M j Z w b 3 B 1 b G F 0 a W 9 u X 2 d y b 3 V w J T N E N D c 5 N y U y N n l l Y X I l M 0 R s Y X R l c 3 Q v U 2 9 1 c m N l P C 9 J d G V t U G F 0 a D 4 8 L 0 l 0 Z W 1 M b 2 N h d G l v b j 4 8 U 3 R h Y m x l R W 5 0 c m l l c y A v P j w v S X R l b T 4 8 S X R l b T 4 8 S X R l b U x v Y 2 F 0 a W 9 u P j x J d G V t V H l w Z T 5 G b 3 J t d W x h P C 9 J d G V t V H l w Z T 4 8 S X R l b V B h d G g + U 2 V j d G l v b j E v Z 2 V 0 J T N G d 2 l k Z 2 V 0 X 2 l k J T N E M T I w N z E 1 J T I 2 c 3 Z f a W Q l M 0 Q x M S U y N n B v c H V s Y X R p b 2 5 f Z 3 J v d X A l M 0 Q 0 N z k 3 J T I 2 e W V h c i U z R G x h d G V z d C 9 k Y X R h P C 9 J d G V t U G F 0 a D 4 8 L 0 l 0 Z W 1 M b 2 N h d G l v b j 4 8 U 3 R h Y m x l R W 5 0 c m l l c y A v P j w v S X R l b T 4 8 S X R l b T 4 8 S X R l b U x v Y 2 F 0 a W 9 u P j x J d G V t V H l w Z T 5 G b 3 J t d W x h P C 9 J d G V t V H l w Z T 4 8 S X R l b V B h d G g + U 2 V j d G l v b j E v Z 2 V 0 J T N G d 2 l k Z 2 V 0 X 2 l k J T N E M T I w N z E 1 J T I 2 c 3 Z f a W Q l M 0 Q x M S U y N n B v c H V s Y X R p b 2 5 f Z 3 J v d X A l M 0 Q 0 N z k 3 J T I 2 e W V h c i U z R G x h d G V z d C 9 D b 2 5 2 Z X J 0 Z W Q l M j B 0 b y U y M F R h Y m x l P C 9 J d G V t U G F 0 a D 4 8 L 0 l 0 Z W 1 M b 2 N h d G l v b j 4 8 U 3 R h Y m x l R W 5 0 c m l l c y A v P j w v S X R l b T 4 8 S X R l b T 4 8 S X R l b U x v Y 2 F 0 a W 9 u P j x J d G V t V H l w Z T 5 G b 3 J t d W x h P C 9 J d G V t V H l w Z T 4 8 S X R l b V B h d G g + U 2 V j d G l v b j E v Z 2 V 0 J T N G d 2 l k Z 2 V 0 X 2 l k J T N E M T I w N z E 1 J T I 2 c 3 Z f a W Q l M 0 Q x M S U y N n B v c H V s Y X R p b 2 5 f Z 3 J v d X A l M 0 Q 0 N z k 3 J T I 2 e W V h c i U z R G x h d G V z d C 9 F e H B h b m R l Z C U y M E N v b H V t b j E 8 L 0 l 0 Z W 1 Q Y X R o P j w v S X R l b U x v Y 2 F 0 a W 9 u P j x T d G F i b G V F b n R y a W V z I C 8 + P C 9 J d G V t P j x J d G V t P j x J d G V t T G 9 j Y X R p b 2 4 + P E l 0 Z W 1 U e X B l P k Z v c m 1 1 b G E 8 L 0 l 0 Z W 1 U e X B l P j x J d G V t U G F 0 a D 5 T Z W N 0 a W 9 u M S 9 n Z X Q l M 0 Z 3 a W R n Z X R f a W Q l M 0 Q x M j A 3 M T U l M j Z z d l 9 p Z C U z R D E x J T I 2 c G 9 w d W x h d G l v b l 9 n c m 9 1 c C U z R D Q 3 O T c l M j Z 5 Z W F y J T N E b G F 0 Z X N 0 L 0 N o Y W 5 n Z W Q l M j B U e X B l P C 9 J d G V t U G F 0 a D 4 8 L 0 l 0 Z W 1 M b 2 N h d G l v b j 4 8 U 3 R h Y m x l R W 5 0 c m l l c y A v P j w v S X R l b T 4 8 S X R l b T 4 8 S X R l b U x v Y 2 F 0 a W 9 u P j x J d G V t V H l w Z T 5 G b 3 J t d W x h P C 9 J d G V t V H l w Z T 4 8 S X R l b V B h d G g + U 2 V j d G l v b j E v Z 2 V 0 J T N G d 2 l k Z 2 V 0 X 2 l k J T N E M T I w N z E 0 J T I 2 c 3 Z f a W Q l M 0 Q x M S U y N n B v c H V s Y X R p b 2 5 f Z 3 J v d X A l M 0 Q 0 N z k 3 J T I 1 M k M 0 N z k 4 J T I 2 e W V h c i U z R G x h d G V z d 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X R f d 2 l k Z 2 V 0 X 2 l k X z E y M D c x N F 9 z d l 9 p Z F 8 x M V 9 w b 3 B 1 b G F 0 a W 9 u X 2 d y b 3 V w X z Q 3 O T d f M k M 0 N z k 4 X 3 l l Y X J f b G F 0 Z X N 0 I i A v P j x F b n R y e S B U e X B l P S J G a W x s Z W R D b 2 1 w b G V 0 Z V J l c 3 V s d F R v V 2 9 y a 3 N o Z W V 0 I i B W Y W x 1 Z T 0 i b D E i I C 8 + P E V u d H J 5 I F R 5 c G U 9 I l F 1 Z X J 5 S U Q i I F Z h b H V l P S J z M z g 3 M T A 5 N T g t N W Z m Y y 0 0 Y j N k L W I x Z G M t N W U y M T U 1 Y T A y N T A 0 I i A v P j x F b n R y e S B U e X B l P S J G a W x s R X J y b 3 J D b 3 V u d C I g V m F s d W U 9 I m w w I i A v P j x F b n R y e S B U e X B l P S J G a W x s T G F z d F V w Z G F 0 Z W Q i I F Z h b H V l P S J k M j A x O S 0 x M S 0 x M 1 Q w O T o 1 N z o x N i 4 0 O T M 4 N D U 2 W i I g L z 4 8 R W 5 0 c n k g V H l w Z T 0 i R m l s b E V y c m 9 y Q 2 9 k Z S I g V m F s d W U 9 I n N V b m t u b 3 d u I i A v P j x F b n R y e S B U e X B l P S J G a W x s Q 2 9 s d W 1 u V H l w Z X M i I F Z h b H V l P S J z Q U F B R C I g L z 4 8 R W 5 0 c n k g V H l w Z T 0 i R m l s b E N v d W 5 0 I i B W Y W x 1 Z T 0 i b D E i I C 8 + P E V u d H J 5 I F R 5 c G U 9 I k Z p b G x D b 2 x 1 b W 5 O Y W 1 l c y I g V m F s d W U 9 I n N b J n F 1 b 3 Q 7 Q 2 9 s d W 1 u M S 5 t b 2 5 0 a C Z x d W 9 0 O y w m c X V v d D t D b 2 x 1 b W 4 x L n l l Y X I m c X V v d D s s J n F 1 b 3 Q 7 Q 2 9 s d W 1 u M S 5 p b m R p d m l k d W F s c y Z x d W 9 0 O 1 0 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Z 2 V 0 P 3 d p Z G d l d F 9 p Z D 0 x M j A 3 M T R c d T A w M j Z z d l 9 p Z D 0 x M V x 1 M D A y N n B v c H V s Y X R p b 2 5 f Z 3 J v d X A 9 N D c 5 N y U y Q z Q 3 O T h c d T A w M j Z 5 Z W F y P W x h d G V z d C 9 F e H B h b m R l Z C B D b 2 x 1 b W 4 x L n t D b 2 x 1 b W 4 x L m 1 v b n R o L D B 9 J n F 1 b 3 Q 7 L C Z x d W 9 0 O 1 N l Y 3 R p b 2 4 x L 2 d l d D 9 3 a W R n Z X R f a W Q 9 M T I w N z E 0 X H U w M D I 2 c 3 Z f a W Q 9 M T F c d T A w M j Z w b 3 B 1 b G F 0 a W 9 u X 2 d y b 3 V w P T Q 3 O T c l M k M 0 N z k 4 X H U w M D I 2 e W V h c j 1 s Y X R l c 3 Q v R X h w Y W 5 k Z W Q g Q 2 9 s d W 1 u M S 5 7 Q 2 9 s d W 1 u M S 5 5 Z W F y L D F 9 J n F 1 b 3 Q 7 L C Z x d W 9 0 O 1 N l Y 3 R p b 2 4 x L 2 d l d D 9 3 a W R n Z X R f a W Q 9 M T I w N z E 0 X H U w M D I 2 c 3 Z f a W Q 9 M T F c d T A w M j Z w b 3 B 1 b G F 0 a W 9 u X 2 d y b 3 V w P T Q 3 O T c l M k M 0 N z k 4 X H U w M D I 2 e W V h c j 1 s Y X R l c 3 Q v Q 2 h h b m d l Z C B U e X B l L n t D b 2 x 1 b W 4 x L m l u Z G l 2 a W R 1 Y W x z L D J 9 J n F 1 b 3 Q 7 X S w m c X V v d D t D b 2 x 1 b W 5 D b 3 V u d C Z x d W 9 0 O z o z L C Z x d W 9 0 O 0 t l e U N v b H V t b k 5 h b W V z J n F 1 b 3 Q 7 O l t d L C Z x d W 9 0 O 0 N v b H V t b k l k Z W 5 0 a X R p Z X M m c X V v d D s 6 W y Z x d W 9 0 O 1 N l Y 3 R p b 2 4 x L 2 d l d D 9 3 a W R n Z X R f a W Q 9 M T I w N z E 0 X H U w M D I 2 c 3 Z f a W Q 9 M T F c d T A w M j Z w b 3 B 1 b G F 0 a W 9 u X 2 d y b 3 V w P T Q 3 O T c l M k M 0 N z k 4 X H U w M D I 2 e W V h c j 1 s Y X R l c 3 Q v R X h w Y W 5 k Z W Q g Q 2 9 s d W 1 u M S 5 7 Q 2 9 s d W 1 u M S 5 t b 2 5 0 a C w w f S Z x d W 9 0 O y w m c X V v d D t T Z W N 0 a W 9 u M S 9 n Z X Q / d 2 l k Z 2 V 0 X 2 l k P T E y M D c x N F x 1 M D A y N n N 2 X 2 l k P T E x X H U w M D I 2 c G 9 w d W x h d G l v b l 9 n c m 9 1 c D 0 0 N z k 3 J T J D N D c 5 O F x 1 M D A y N n l l Y X I 9 b G F 0 Z X N 0 L 0 V 4 c G F u Z G V k I E N v b H V t b j E u e 0 N v b H V t b j E u e W V h c i w x f S Z x d W 9 0 O y w m c X V v d D t T Z W N 0 a W 9 u M S 9 n Z X Q / d 2 l k Z 2 V 0 X 2 l k P T E y M D c x N F x 1 M D A y N n N 2 X 2 l k P T E x X H U w M D I 2 c G 9 w d W x h d G l v b l 9 n c m 9 1 c D 0 0 N z k 3 J T J D N D c 5 O F x 1 M D A y N n l l Y X I 9 b G F 0 Z X N 0 L 0 N o Y W 5 n Z W Q g V H l w Z S 5 7 Q 2 9 s d W 1 u M S 5 p b m R p d m l k d W F s c y w y f S Z x d W 9 0 O 1 0 s J n F 1 b 3 Q 7 U m V s Y X R p b 2 5 z a G l w S W 5 m b y Z x d W 9 0 O z p b X X 0 i I C 8 + P C 9 T d G F i b G V F b n R y a W V z P j w v S X R l b T 4 8 S X R l b T 4 8 S X R l b U x v Y 2 F 0 a W 9 u P j x J d G V t V H l w Z T 5 G b 3 J t d W x h P C 9 J d G V t V H l w Z T 4 8 S X R l b V B h d G g + U 2 V j d G l v b j E v Z 2 V 0 J T N G d 2 l k Z 2 V 0 X 2 l k J T N E M T I w N z E 0 J T I 2 c 3 Z f a W Q l M 0 Q x M S U y N n B v c H V s Y X R p b 2 5 f Z 3 J v d X A l M 0 Q 0 N z k 3 J T I 1 M k M 0 N z k 4 J T I 2 e W V h c i U z R G x h d G V z d C 9 T b 3 V y Y 2 U 8 L 0 l 0 Z W 1 Q Y X R o P j w v S X R l b U x v Y 2 F 0 a W 9 u P j x T d G F i b G V F b n R y a W V z I C 8 + P C 9 J d G V t P j x J d G V t P j x J d G V t T G 9 j Y X R p b 2 4 + P E l 0 Z W 1 U e X B l P k Z v c m 1 1 b G E 8 L 0 l 0 Z W 1 U e X B l P j x J d G V t U G F 0 a D 5 T Z W N 0 a W 9 u M S 9 n Z X Q l M 0 Z 3 a W R n Z X R f a W Q l M 0 Q x M j A 3 M T Q l M j Z z d l 9 p Z C U z R D E x J T I 2 c G 9 w d W x h d G l v b l 9 n c m 9 1 c C U z R D Q 3 O T c l M j U y Q z Q 3 O T g l M j Z 5 Z W F y J T N E b G F 0 Z X N 0 L 2 R h d G E 8 L 0 l 0 Z W 1 Q Y X R o P j w v S X R l b U x v Y 2 F 0 a W 9 u P j x T d G F i b G V F b n R y a W V z I C 8 + P C 9 J d G V t P j x J d G V t P j x J d G V t T G 9 j Y X R p b 2 4 + P E l 0 Z W 1 U e X B l P k Z v c m 1 1 b G E 8 L 0 l 0 Z W 1 U e X B l P j x J d G V t U G F 0 a D 5 T Z W N 0 a W 9 u M S 9 n Z X Q l M 0 Z 3 a W R n Z X R f a W Q l M 0 Q x M j A 3 M T Q l M j Z z d l 9 p Z C U z R D E x J T I 2 c G 9 w d W x h d G l v b l 9 n c m 9 1 c C U z R D Q 3 O T c l M j U y Q z Q 3 O T g l M j Z 5 Z W F y J T N E b G F 0 Z X N 0 L 0 N v b n Z l c n R l Z C U y M H R v J T I w V G F i b G U 8 L 0 l 0 Z W 1 Q Y X R o P j w v S X R l b U x v Y 2 F 0 a W 9 u P j x T d G F i b G V F b n R y a W V z I C 8 + P C 9 J d G V t P j x J d G V t P j x J d G V t T G 9 j Y X R p b 2 4 + P E l 0 Z W 1 U e X B l P k Z v c m 1 1 b G E 8 L 0 l 0 Z W 1 U e X B l P j x J d G V t U G F 0 a D 5 T Z W N 0 a W 9 u M S 9 n Z X Q l M 0 Z 3 a W R n Z X R f a W Q l M 0 Q x M j A 3 M T Q l M j Z z d l 9 p Z C U z R D E x J T I 2 c G 9 w d W x h d G l v b l 9 n c m 9 1 c C U z R D Q 3 O T c l M j U y Q z Q 3 O T g l M j Z 5 Z W F y J T N E b G F 0 Z X N 0 L 0 V 4 c G F u Z G V k J T I w Q 2 9 s d W 1 u M T w v S X R l b V B h d G g + P C 9 J d G V t T G 9 j Y X R p b 2 4 + P F N 0 Y W J s Z U V u d H J p Z X M g L z 4 8 L 0 l 0 Z W 0 + P E l 0 Z W 0 + P E l 0 Z W 1 M b 2 N h d G l v b j 4 8 S X R l b V R 5 c G U + R m 9 y b X V s Y T w v S X R l b V R 5 c G U + P E l 0 Z W 1 Q Y X R o P l N l Y 3 R p b 2 4 x L 2 d l d C U z R n d p Z G d l d F 9 p Z C U z R D E y M D c x N C U y N n N 2 X 2 l k J T N E M T E l M j Z w b 3 B 1 b G F 0 a W 9 u X 2 d y b 3 V w J T N E N D c 5 N y U y N T J D N D c 5 O C U y N n l l Y X I l M 0 R s Y X R l c 3 Q v Q 2 h h b m d l Z C U y M F R 5 c G U 8 L 0 l 0 Z W 1 Q Y X R o P j w v S X R l b U x v Y 2 F 0 a W 9 u P j x T d G F i b G V F b n R y a W V z I C 8 + P C 9 J d G V t P j x J d G V t P j x J d G V t T G 9 j Y X R p b 2 4 + P E l 0 Z W 1 U e X B l P k Z v c m 1 1 b G E 8 L 0 l 0 Z W 1 U e X B l P j x J d G V t U G F 0 a D 5 T Z W N 0 a W 9 u M S 9 0 a W 1 l c 2 V y a W V z J T N G d 2 l k Z 2 V 0 X 2 l k J T N E M T I w N z E y J T I 2 c 3 Z f a W Q l M 0 Q x M S U y N n B v c H V s Y X R p b 2 5 f Z 3 J v d X A l M 0 Q 0 N z k 3 J T I 2 Z n J l c X V l b m N 5 J T N E b W 9 u d G g l M j Z m c m 9 t R 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0 a W 1 l c 2 V y a W V z X 3 d p Z G d l d F 9 p Z F 8 x M j A 3 M T J f c 3 Z f a W R f M T F f c G 9 w d W x h d G l v b l 9 n c m 9 1 c F 8 0 N z k 3 X 2 Z y Z X F 1 Z W 5 j e V 9 t b 2 5 0 a F 9 m c m 9 t R C I g L z 4 8 R W 5 0 c n k g V H l w Z T 0 i R m l s b G V k Q 2 9 t c G x l d G V S Z X N 1 b H R U b 1 d v c m t z a G V l d C I g V m F s d W U 9 I m w x I i A v P j x F b n R y e S B U e X B l P S J R d W V y e U l E I i B W Y W x 1 Z T 0 i c z g 3 M D c 0 Y j V j L T Q 0 M j k t N D I y M y 0 4 Z D c 2 L W M 3 Z j A 3 O G J j M G M 2 M y I g L z 4 8 R W 5 0 c n k g V H l w Z T 0 i R m l s b E V y c m 9 y Q 2 9 1 b n Q i I F Z h b H V l P S J s M C I g L z 4 8 R W 5 0 c n k g V H l w Z T 0 i R m l s b E x h c 3 R V c G R h d G V k I i B W Y W x 1 Z T 0 i Z D I w M T k t M T E t M T N U M D k 6 N T c 6 M T Y u N D U 1 O T M x N l o i I C 8 + P E V u d H J 5 I F R 5 c G U 9 I k Z p b G x F c n J v c k N v Z G U i I F Z h b H V l P S J z V W 5 r b m 9 3 b i I g L z 4 8 R W 5 0 c n k g V H l w Z T 0 i R m l s b E N v b H V t b l R 5 c G V z I i B W Y W x 1 Z T 0 i c 0 J n Q U F B Q T 0 9 I i A v P j x F b n R y e S B U e X B l P S J G a W x s Q 2 9 1 b n Q i I F Z h b H V l P S J s N T g i I C 8 + P E V u d H J 5 I F R 5 c G U 9 I k Z p b G x D b 2 x 1 b W 5 O Y W 1 l c y I g V m F s d W U 9 I n N b J n F 1 b 3 Q 7 T m F t Z S Z x d W 9 0 O y w m c X V v d D t W Y W x 1 Z S 5 t b 2 5 0 a C Z x d W 9 0 O y w m c X V v d D t W Y W x 1 Z S 5 5 Z W F y J n F 1 b 3 Q 7 L C Z x d W 9 0 O 1 Z h b H V l L m l u Z G l 2 a W R 1 Y W x z J n F 1 b 3 Q 7 X 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0 a W 1 l c 2 V y a W V z P 3 d p Z G d l d F 9 p Z D 0 x M j A 3 M T J c d T A w M j Z z d l 9 p Z D 0 x M V x 1 M D A y N n B v c H V s Y X R p b 2 5 f Z 3 J v d X A 9 N D c 5 N 1 x 1 M D A y N m Z y Z X F 1 Z W 5 j e T 1 t b 2 5 0 a F x 1 M D A y N m Z y b 2 1 E L 0 N v b n Z l c n R l Z C B 0 b y B U Y W J s Z S 5 7 T m F t Z S w w f S Z x d W 9 0 O y w m c X V v d D t T Z W N 0 a W 9 u M S 9 0 a W 1 l c 2 V y a W V z P 3 d p Z G d l d F 9 p Z D 0 x M j A 3 M T J c d T A w M j Z z d l 9 p Z D 0 x M V x 1 M D A y N n B v c H V s Y X R p b 2 5 f Z 3 J v d X A 9 N D c 5 N 1 x 1 M D A y N m Z y Z X F 1 Z W 5 j e T 1 t b 2 5 0 a F x 1 M D A y N m Z y b 2 1 E L 0 V 4 c G F u Z G V k I F Z h b H V l M S 5 7 V m F s d W U u b W 9 u d G g s M X 0 m c X V v d D s s J n F 1 b 3 Q 7 U 2 V j d G l v b j E v d G l t Z X N l c m l l c z 9 3 a W R n Z X R f a W Q 9 M T I w N z E y X H U w M D I 2 c 3 Z f a W Q 9 M T F c d T A w M j Z w b 3 B 1 b G F 0 a W 9 u X 2 d y b 3 V w P T Q 3 O T d c d T A w M j Z m c m V x d W V u Y 3 k 9 b W 9 u d G h c d T A w M j Z m c m 9 t R C 9 F e H B h b m R l Z C B W Y W x 1 Z T E u e 1 Z h b H V l L n l l Y X I s M n 0 m c X V v d D s s J n F 1 b 3 Q 7 U 2 V j d G l v b j E v d G l t Z X N l c m l l c z 9 3 a W R n Z X R f a W Q 9 M T I w N z E y X H U w M D I 2 c 3 Z f a W Q 9 M T F c d T A w M j Z w b 3 B 1 b G F 0 a W 9 u X 2 d y b 3 V w P T Q 3 O T d c d T A w M j Z m c m V x d W V u Y 3 k 9 b W 9 u d G h c d T A w M j Z m c m 9 t R C 9 F e H B h b m R l Z C B W Y W x 1 Z T E u e 1 Z h b H V l L m l u Z G l 2 a W R 1 Y W x z L D R 9 J n F 1 b 3 Q 7 X S w m c X V v d D t D b 2 x 1 b W 5 D b 3 V u d C Z x d W 9 0 O z o 0 L C Z x d W 9 0 O 0 t l e U N v b H V t b k 5 h b W V z J n F 1 b 3 Q 7 O l t d L C Z x d W 9 0 O 0 N v b H V t b k l k Z W 5 0 a X R p Z X M m c X V v d D s 6 W y Z x d W 9 0 O 1 N l Y 3 R p b 2 4 x L 3 R p b W V z Z X J p Z X M / d 2 l k Z 2 V 0 X 2 l k P T E y M D c x M l x 1 M D A y N n N 2 X 2 l k P T E x X H U w M D I 2 c G 9 w d W x h d G l v b l 9 n c m 9 1 c D 0 0 N z k 3 X H U w M D I 2 Z n J l c X V l b m N 5 P W 1 v b n R o X H U w M D I 2 Z n J v b U Q v Q 2 9 u d m V y d G V k I H R v I F R h Y m x l L n t O Y W 1 l L D B 9 J n F 1 b 3 Q 7 L C Z x d W 9 0 O 1 N l Y 3 R p b 2 4 x L 3 R p b W V z Z X J p Z X M / d 2 l k Z 2 V 0 X 2 l k P T E y M D c x M l x 1 M D A y N n N 2 X 2 l k P T E x X H U w M D I 2 c G 9 w d W x h d G l v b l 9 n c m 9 1 c D 0 0 N z k 3 X H U w M D I 2 Z n J l c X V l b m N 5 P W 1 v b n R o X H U w M D I 2 Z n J v b U Q v R X h w Y W 5 k Z W Q g V m F s d W U x L n t W Y W x 1 Z S 5 t b 2 5 0 a C w x f S Z x d W 9 0 O y w m c X V v d D t T Z W N 0 a W 9 u M S 9 0 a W 1 l c 2 V y a W V z P 3 d p Z G d l d F 9 p Z D 0 x M j A 3 M T J c d T A w M j Z z d l 9 p Z D 0 x M V x 1 M D A y N n B v c H V s Y X R p b 2 5 f Z 3 J v d X A 9 N D c 5 N 1 x 1 M D A y N m Z y Z X F 1 Z W 5 j e T 1 t b 2 5 0 a F x 1 M D A y N m Z y b 2 1 E L 0 V 4 c G F u Z G V k I F Z h b H V l M S 5 7 V m F s d W U u e W V h c i w y f S Z x d W 9 0 O y w m c X V v d D t T Z W N 0 a W 9 u M S 9 0 a W 1 l c 2 V y a W V z P 3 d p Z G d l d F 9 p Z D 0 x M j A 3 M T J c d T A w M j Z z d l 9 p Z D 0 x M V x 1 M D A y N n B v c H V s Y X R p b 2 5 f Z 3 J v d X A 9 N D c 5 N 1 x 1 M D A y N m Z y Z X F 1 Z W 5 j e T 1 t b 2 5 0 a F x 1 M D A y N m Z y b 2 1 E L 0 V 4 c G F u Z G V k I F Z h b H V l M S 5 7 V m F s d W U u a W 5 k a X Z p Z H V h b H M s N H 0 m c X V v d D t d L C Z x d W 9 0 O 1 J l b G F 0 a W 9 u c 2 h p c E l u Z m 8 m c X V v d D s 6 W 1 1 9 I i A v P j w v U 3 R h Y m x l R W 5 0 c m l l c z 4 8 L 0 l 0 Z W 0 + P E l 0 Z W 0 + P E l 0 Z W 1 M b 2 N h d G l v b j 4 8 S X R l b V R 5 c G U + R m 9 y b X V s Y T w v S X R l b V R 5 c G U + P E l 0 Z W 1 Q Y X R o P l N l Y 3 R p b 2 4 x L 3 R p b W V z Z X J p Z X M l M 0 Z 3 a W R n Z X R f a W Q l M 0 Q x M j A 3 M T I l M j Z z d l 9 p Z C U z R D E x J T I 2 c G 9 w d W x h d G l v b l 9 n c m 9 1 c C U z R D Q 3 O T c l M j Z m c m V x d W V u Y 3 k l M 0 R t b 2 5 0 a C U y N m Z y b 2 1 E L 1 N v d X J j Z T w v S X R l b V B h d G g + P C 9 J d G V t T G 9 j Y X R p b 2 4 + P F N 0 Y W J s Z U V u d H J p Z X M g L z 4 8 L 0 l 0 Z W 0 + P E l 0 Z W 0 + P E l 0 Z W 1 M b 2 N h d G l v b j 4 8 S X R l b V R 5 c G U + R m 9 y b X V s Y T w v S X R l b V R 5 c G U + P E l 0 Z W 1 Q Y X R o P l N l Y 3 R p b 2 4 x L 3 R p b W V z Z X J p Z X M l M 0 Z 3 a W R n Z X R f a W Q l M 0 Q x M j A 3 M T I l M j Z z d l 9 p Z C U z R D E x J T I 2 c G 9 w d W x h d G l v b l 9 n c m 9 1 c C U z R D Q 3 O T c l M j Z m c m V x d W V u Y 3 k l M 0 R t b 2 5 0 a C U y N m Z y b 2 1 E L 2 R h d G E 8 L 0 l 0 Z W 1 Q Y X R o P j w v S X R l b U x v Y 2 F 0 a W 9 u P j x T d G F i b G V F b n R y a W V z I C 8 + P C 9 J d G V t P j x J d G V t P j x J d G V t T G 9 j Y X R p b 2 4 + P E l 0 Z W 1 U e X B l P k Z v c m 1 1 b G E 8 L 0 l 0 Z W 1 U e X B l P j x J d G V t U G F 0 a D 5 T Z W N 0 a W 9 u M S 9 0 a W 1 l c 2 V y a W V z J T N G d 2 l k Z 2 V 0 X 2 l k J T N E M T I w N z E y J T I 2 c 3 Z f a W Q l M 0 Q x M S U y N n B v c H V s Y X R p b 2 5 f Z 3 J v d X A l M 0 Q 0 N z k 3 J T I 2 Z n J l c X V l b m N 5 J T N E b W 9 u d G g l M j Z m c m 9 t R C 9 D b 2 5 2 Z X J 0 Z W Q l M j B 0 b y U y M F R h Y m x l P C 9 J d G V t U G F 0 a D 4 8 L 0 l 0 Z W 1 M b 2 N h d G l v b j 4 8 U 3 R h Y m x l R W 5 0 c m l l c y A v P j w v S X R l b T 4 8 S X R l b T 4 8 S X R l b U x v Y 2 F 0 a W 9 u P j x J d G V t V H l w Z T 5 G b 3 J t d W x h P C 9 J d G V t V H l w Z T 4 8 S X R l b V B h d G g + U 2 V j d G l v b j E v d G l t Z X N l c m l l c y U z R n d p Z G d l d F 9 p Z C U z R D E y M D c x M i U y N n N 2 X 2 l k J T N E M T E l M j Z w b 3 B 1 b G F 0 a W 9 u X 2 d y b 3 V w J T N E N D c 5 N y U y N m Z y Z X F 1 Z W 5 j e S U z R G 1 v b n R o J T I 2 Z n J v b U Q v R X h w Y W 5 k Z W Q l M j B W Y W x 1 Z T w v S X R l b V B h d G g + P C 9 J d G V t T G 9 j Y X R p b 2 4 + P F N 0 Y W J s Z U V u d H J p Z X M g L z 4 8 L 0 l 0 Z W 0 + P E l 0 Z W 0 + P E l 0 Z W 1 M b 2 N h d G l v b j 4 8 S X R l b V R 5 c G U + R m 9 y b X V s Y T w v S X R l b V R 5 c G U + P E l 0 Z W 1 Q Y X R o P l N l Y 3 R p b 2 4 x L 3 R p b W V z Z X J p Z X M l M 0 Z 3 a W R n Z X R f a W Q l M 0 Q x M j A 3 M T I l M j Z z d l 9 p Z C U z R D E x J T I 2 c G 9 w d W x h d G l v b l 9 n c m 9 1 c C U z R D Q 3 O T c l M j Z m c m V x d W V u Y 3 k l M 0 R t b 2 5 0 a C U y N m Z y b 2 1 E L 0 V 4 c G F u Z G V k J T I w V m F s d W U x P C 9 J d G V t U G F 0 a D 4 8 L 0 l 0 Z W 1 M b 2 N h d G l v b j 4 8 U 3 R h Y m x l R W 5 0 c m l l c y A v P j w v S X R l b T 4 8 S X R l b T 4 8 S X R l b U x v Y 2 F 0 a W 9 u P j x J d G V t V H l w Z T 5 G b 3 J t d W x h P C 9 J d G V t V H l w Z T 4 8 S X R l b V B h d G g + U 2 V j d G l v b j E v d G l t Z X N l c m l l c y U z R n d p Z G d l d F 9 p Z C U z R D E y M D c x M i U y N n N 2 X 2 l k J T N E M T E l M j Z w b 3 B 1 b G F 0 a W 9 u X 2 d y b 3 V w J T N E N D c 5 N y U y N m Z y Z X F 1 Z W 5 j e S U z R G 1 v b n R o J T I 2 Z n J v b U Q v U m V t b 3 Z l Z C U y M E N v b H V t b n M 8 L 0 l 0 Z W 1 Q Y X R o P j w v S X R l b U x v Y 2 F 0 a W 9 u P j x T d G F i b G V F b n R y a W V z I C 8 + P C 9 J d G V t P j x J d G V t P j x J d G V t T G 9 j Y X R p b 2 4 + P E l 0 Z W 1 U e X B l P k Z v c m 1 1 b G E 8 L 0 l 0 Z W 1 U e X B l P j x J d G V t U G F 0 a D 5 T Z W N 0 a W 9 u M S 9 0 a W 1 l c 2 V y a W V z J T N G d 2 l k Z 2 V 0 X 2 l k J T N E M T I w N z E z J T I 2 c 3 Z f a W Q l M 0 Q x M S U y N n B v c H V s Y X R p b 2 5 f Z 3 J v d X A l M 0 Q 0 N z k 4 J T I 2 Z n J l c X V l b m N 5 J T N E b W 9 u d G g l M j Z m c m 9 t R 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0 a W 1 l c 2 V y a W V z X 3 d p Z G d l d F 9 p Z F 8 x M j A 3 M T N f c 3 Z f a W R f M T F f c G 9 w d W x h d G l v b l 9 n c m 9 1 c F 8 0 N z k 4 X 2 Z y Z X F 1 Z W 5 j e V 9 t b 2 5 0 a F 9 m c m 9 t R C I g L z 4 8 R W 5 0 c n k g V H l w Z T 0 i R m l s b G V k Q 2 9 t c G x l d G V S Z X N 1 b H R U b 1 d v c m t z a G V l d C I g V m F s d W U 9 I m w x I i A v P j x F b n R y e S B U e X B l P S J R d W V y e U l E I i B W Y W x 1 Z T 0 i c z B i N T A 5 Z G R k L W N i M W E t N D N m M C 0 5 Z j I 3 L T I 0 N z Y 4 N D J j M z A z O S I g L z 4 8 R W 5 0 c n k g V H l w Z T 0 i R m l s b E V y c m 9 y Q 2 9 1 b n Q i I F Z h b H V l P S J s M C I g L z 4 8 R W 5 0 c n k g V H l w Z T 0 i R m l s b E x h c 3 R V c G R h d G V k I i B W Y W x 1 Z T 0 i Z D I w M T k t M T E t M T N U M D k 6 N T c 6 M T U u M D M 2 N D Q z M l o i I C 8 + P E V u d H J 5 I F R 5 c G U 9 I k Z p b G x F c n J v c k N v Z G U i I F Z h b H V l P S J z V W 5 r b m 9 3 b i I g L z 4 8 R W 5 0 c n k g V H l w Z T 0 i R m l s b E N v b H V t b l R 5 c G V z I i B W Y W x 1 Z T 0 i c 0 J n Q U F B Q T 0 9 I i A v P j x F b n R y e S B U e X B l P S J G a W x s Q 2 9 1 b n Q i I F Z h b H V l P S J s N T k i I C 8 + P E V u d H J 5 I F R 5 c G U 9 I k Z p b G x D b 2 x 1 b W 5 O Y W 1 l c y I g V m F s d W U 9 I n N b J n F 1 b 3 Q 7 T m F t Z S Z x d W 9 0 O y w m c X V v d D t W Y W x 1 Z S 5 t b 2 5 0 a C Z x d W 9 0 O y w m c X V v d D t W Y W x 1 Z S 5 5 Z W F y J n F 1 b 3 Q 7 L C Z x d W 9 0 O 1 Z h b H V l L m l u Z G l 2 a W R 1 Y W x z J n F 1 b 3 Q 7 X 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0 a W 1 l c 2 V y a W V z P 3 d p Z G d l d F 9 p Z D 0 x M j A 3 M T N c d T A w M j Z z d l 9 p Z D 0 x M V x 1 M D A y N n B v c H V s Y X R p b 2 5 f Z 3 J v d X A 9 N D c 5 O F x 1 M D A y N m Z y Z X F 1 Z W 5 j e T 1 t b 2 5 0 a F x 1 M D A y N m Z y b 2 1 E L 0 N v b n Z l c n R l Z C B 0 b y B U Y W J s Z S 5 7 T m F t Z S w w f S Z x d W 9 0 O y w m c X V v d D t T Z W N 0 a W 9 u M S 9 0 a W 1 l c 2 V y a W V z P 3 d p Z G d l d F 9 p Z D 0 x M j A 3 M T N c d T A w M j Z z d l 9 p Z D 0 x M V x 1 M D A y N n B v c H V s Y X R p b 2 5 f Z 3 J v d X A 9 N D c 5 O F x 1 M D A y N m Z y Z X F 1 Z W 5 j e T 1 t b 2 5 0 a F x 1 M D A y N m Z y b 2 1 E L 0 V 4 c G F u Z G V k I F Z h b H V l M S 5 7 V m F s d W U u b W 9 u d G g s M X 0 m c X V v d D s s J n F 1 b 3 Q 7 U 2 V j d G l v b j E v d G l t Z X N l c m l l c z 9 3 a W R n Z X R f a W Q 9 M T I w N z E z X H U w M D I 2 c 3 Z f a W Q 9 M T F c d T A w M j Z w b 3 B 1 b G F 0 a W 9 u X 2 d y b 3 V w P T Q 3 O T h c d T A w M j Z m c m V x d W V u Y 3 k 9 b W 9 u d G h c d T A w M j Z m c m 9 t R C 9 F e H B h b m R l Z C B W Y W x 1 Z T E u e 1 Z h b H V l L n l l Y X I s M n 0 m c X V v d D s s J n F 1 b 3 Q 7 U 2 V j d G l v b j E v d G l t Z X N l c m l l c z 9 3 a W R n Z X R f a W Q 9 M T I w N z E z X H U w M D I 2 c 3 Z f a W Q 9 M T F c d T A w M j Z w b 3 B 1 b G F 0 a W 9 u X 2 d y b 3 V w P T Q 3 O T h c d T A w M j Z m c m V x d W V u Y 3 k 9 b W 9 u d G h c d T A w M j Z m c m 9 t R C 9 F e H B h b m R l Z C B W Y W x 1 Z T E u e 1 Z h b H V l L m l u Z G l 2 a W R 1 Y W x z L D N 9 J n F 1 b 3 Q 7 X S w m c X V v d D t D b 2 x 1 b W 5 D b 3 V u d C Z x d W 9 0 O z o 0 L C Z x d W 9 0 O 0 t l e U N v b H V t b k 5 h b W V z J n F 1 b 3 Q 7 O l t d L C Z x d W 9 0 O 0 N v b H V t b k l k Z W 5 0 a X R p Z X M m c X V v d D s 6 W y Z x d W 9 0 O 1 N l Y 3 R p b 2 4 x L 3 R p b W V z Z X J p Z X M / d 2 l k Z 2 V 0 X 2 l k P T E y M D c x M 1 x 1 M D A y N n N 2 X 2 l k P T E x X H U w M D I 2 c G 9 w d W x h d G l v b l 9 n c m 9 1 c D 0 0 N z k 4 X H U w M D I 2 Z n J l c X V l b m N 5 P W 1 v b n R o X H U w M D I 2 Z n J v b U Q v Q 2 9 u d m V y d G V k I H R v I F R h Y m x l L n t O Y W 1 l L D B 9 J n F 1 b 3 Q 7 L C Z x d W 9 0 O 1 N l Y 3 R p b 2 4 x L 3 R p b W V z Z X J p Z X M / d 2 l k Z 2 V 0 X 2 l k P T E y M D c x M 1 x 1 M D A y N n N 2 X 2 l k P T E x X H U w M D I 2 c G 9 w d W x h d G l v b l 9 n c m 9 1 c D 0 0 N z k 4 X H U w M D I 2 Z n J l c X V l b m N 5 P W 1 v b n R o X H U w M D I 2 Z n J v b U Q v R X h w Y W 5 k Z W Q g V m F s d W U x L n t W Y W x 1 Z S 5 t b 2 5 0 a C w x f S Z x d W 9 0 O y w m c X V v d D t T Z W N 0 a W 9 u M S 9 0 a W 1 l c 2 V y a W V z P 3 d p Z G d l d F 9 p Z D 0 x M j A 3 M T N c d T A w M j Z z d l 9 p Z D 0 x M V x 1 M D A y N n B v c H V s Y X R p b 2 5 f Z 3 J v d X A 9 N D c 5 O F x 1 M D A y N m Z y Z X F 1 Z W 5 j e T 1 t b 2 5 0 a F x 1 M D A y N m Z y b 2 1 E L 0 V 4 c G F u Z G V k I F Z h b H V l M S 5 7 V m F s d W U u e W V h c i w y f S Z x d W 9 0 O y w m c X V v d D t T Z W N 0 a W 9 u M S 9 0 a W 1 l c 2 V y a W V z P 3 d p Z G d l d F 9 p Z D 0 x M j A 3 M T N c d T A w M j Z z d l 9 p Z D 0 x M V x 1 M D A y N n B v c H V s Y X R p b 2 5 f Z 3 J v d X A 9 N D c 5 O F x 1 M D A y N m Z y Z X F 1 Z W 5 j e T 1 t b 2 5 0 a F x 1 M D A y N m Z y b 2 1 E L 0 V 4 c G F u Z G V k I F Z h b H V l M S 5 7 V m F s d W U u a W 5 k a X Z p Z H V h b H M s M 3 0 m c X V v d D t d L C Z x d W 9 0 O 1 J l b G F 0 a W 9 u c 2 h p c E l u Z m 8 m c X V v d D s 6 W 1 1 9 I i A v P j w v U 3 R h Y m x l R W 5 0 c m l l c z 4 8 L 0 l 0 Z W 0 + P E l 0 Z W 0 + P E l 0 Z W 1 M b 2 N h d G l v b j 4 8 S X R l b V R 5 c G U + R m 9 y b X V s Y T w v S X R l b V R 5 c G U + P E l 0 Z W 1 Q Y X R o P l N l Y 3 R p b 2 4 x L 3 R p b W V z Z X J p Z X M l M 0 Z 3 a W R n Z X R f a W Q l M 0 Q x M j A 3 M T M l M j Z z d l 9 p Z C U z R D E x J T I 2 c G 9 w d W x h d G l v b l 9 n c m 9 1 c C U z R D Q 3 O T g l M j Z m c m V x d W V u Y 3 k l M 0 R t b 2 5 0 a C U y N m Z y b 2 1 E L 1 N v d X J j Z T w v S X R l b V B h d G g + P C 9 J d G V t T G 9 j Y X R p b 2 4 + P F N 0 Y W J s Z U V u d H J p Z X M g L z 4 8 L 0 l 0 Z W 0 + P E l 0 Z W 0 + P E l 0 Z W 1 M b 2 N h d G l v b j 4 8 S X R l b V R 5 c G U + R m 9 y b X V s Y T w v S X R l b V R 5 c G U + P E l 0 Z W 1 Q Y X R o P l N l Y 3 R p b 2 4 x L 3 R p b W V z Z X J p Z X M l M 0 Z 3 a W R n Z X R f a W Q l M 0 Q x M j A 3 M T M l M j Z z d l 9 p Z C U z R D E x J T I 2 c G 9 w d W x h d G l v b l 9 n c m 9 1 c C U z R D Q 3 O T g l M j Z m c m V x d W V u Y 3 k l M 0 R t b 2 5 0 a C U y N m Z y b 2 1 E L 2 R h d G E 8 L 0 l 0 Z W 1 Q Y X R o P j w v S X R l b U x v Y 2 F 0 a W 9 u P j x T d G F i b G V F b n R y a W V z I C 8 + P C 9 J d G V t P j x J d G V t P j x J d G V t T G 9 j Y X R p b 2 4 + P E l 0 Z W 1 U e X B l P k Z v c m 1 1 b G E 8 L 0 l 0 Z W 1 U e X B l P j x J d G V t U G F 0 a D 5 T Z W N 0 a W 9 u M S 9 0 a W 1 l c 2 V y a W V z J T N G d 2 l k Z 2 V 0 X 2 l k J T N E M T I w N z E z J T I 2 c 3 Z f a W Q l M 0 Q x M S U y N n B v c H V s Y X R p b 2 5 f Z 3 J v d X A l M 0 Q 0 N z k 4 J T I 2 Z n J l c X V l b m N 5 J T N E b W 9 u d G g l M j Z m c m 9 t R C 9 D b 2 5 2 Z X J 0 Z W Q l M j B 0 b y U y M F R h Y m x l P C 9 J d G V t U G F 0 a D 4 8 L 0 l 0 Z W 1 M b 2 N h d G l v b j 4 8 U 3 R h Y m x l R W 5 0 c m l l c y A v P j w v S X R l b T 4 8 S X R l b T 4 8 S X R l b U x v Y 2 F 0 a W 9 u P j x J d G V t V H l w Z T 5 G b 3 J t d W x h P C 9 J d G V t V H l w Z T 4 8 S X R l b V B h d G g + U 2 V j d G l v b j E v d G l t Z X N l c m l l c y U z R n d p Z G d l d F 9 p Z C U z R D E y M D c x M y U y N n N 2 X 2 l k J T N E M T E l M j Z w b 3 B 1 b G F 0 a W 9 u X 2 d y b 3 V w J T N E N D c 5 O C U y N m Z y Z X F 1 Z W 5 j e S U z R G 1 v b n R o J T I 2 Z n J v b U Q v R X h w Y W 5 k Z W Q l M j B W Y W x 1 Z T w v S X R l b V B h d G g + P C 9 J d G V t T G 9 j Y X R p b 2 4 + P F N 0 Y W J s Z U V u d H J p Z X M g L z 4 8 L 0 l 0 Z W 0 + P E l 0 Z W 0 + P E l 0 Z W 1 M b 2 N h d G l v b j 4 8 S X R l b V R 5 c G U + R m 9 y b X V s Y T w v S X R l b V R 5 c G U + P E l 0 Z W 1 Q Y X R o P l N l Y 3 R p b 2 4 x L 3 R p b W V z Z X J p Z X M l M 0 Z 3 a W R n Z X R f a W Q l M 0 Q x M j A 3 M T M l M j Z z d l 9 p Z C U z R D E x J T I 2 c G 9 w d W x h d G l v b l 9 n c m 9 1 c C U z R D Q 3 O T g l M j Z m c m V x d W V u Y 3 k l M 0 R t b 2 5 0 a C U y N m Z y b 2 1 E L 0 V 4 c G F u Z G V k J T I w V m F s d W U x P C 9 J d G V t U G F 0 a D 4 8 L 0 l 0 Z W 1 M b 2 N h d G l v b j 4 8 U 3 R h Y m x l R W 5 0 c m l l c y A v P j w v S X R l b T 4 8 S X R l b T 4 8 S X R l b U x v Y 2 F 0 a W 9 u P j x J d G V t V H l w Z T 5 G b 3 J t d W x h P C 9 J d G V t V H l w Z T 4 8 S X R l b V B h d G g + U 2 V j d G l v b j E v d G l t Z X N l c m l l c y U z R n d p Z G d l d F 9 p Z C U z R D E y M D c w O S U y N n N 2 X 2 l k J T N E M T E l M j Z w b 3 B 1 b G F 0 a W 9 u X 2 d y b 3 V w J T N E N D c 5 N y U y N T J D N D c 5 O C U y N m Z y Z X F 1 Z W 5 j e S U z R G 1 v b n 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d G l t Z X N l c m l l c 1 9 3 a W R n Z X R f a W R f M T I w N z A 5 X 3 N 2 X 2 l k X z E x X 3 B v c H V s Y X R p b 2 5 f Z 3 J v d X B f N D c 5 N 1 8 y Q z Q 3 O T h f Z n J l c X V l b m N 5 X 2 1 v b n Q i I C 8 + P E V u d H J 5 I F R 5 c G U 9 I k Z p b G x l Z E N v b X B s Z X R l U m V z d W x 0 V G 9 X b 3 J r c 2 h l Z X Q i I F Z h b H V l P S J s M S I g L z 4 8 R W 5 0 c n k g V H l w Z T 0 i U X V l c n l J R C I g V m F s d W U 9 I n M 4 O G J l Y z I 4 O C 0 2 Y T k x L T Q 0 M j g t Y j c 5 Z S 1 m M 2 J j N j M 1 Y z B l Z W U i I C 8 + P E V u d H J 5 I F R 5 c G U 9 I k Z p b G x F c n J v c k N v d W 5 0 I i B W Y W x 1 Z T 0 i b D A i I C 8 + P E V u d H J 5 I F R 5 c G U 9 I k Z p b G x M Y X N 0 V X B k Y X R l Z C I g V m F s d W U 9 I m Q y M D E 5 L T E x L T E z V D A 5 O j U 3 O j E z L j Y 3 O D M w N D F a I i A v P j x F b n R y e S B U e X B l P S J G a W x s R X J y b 3 J D b 2 R l I i B W Y W x 1 Z T 0 i c 1 V u a 2 5 v d 2 4 i I C 8 + P E V u d H J 5 I F R 5 c G U 9 I k Z p b G x D b 2 x 1 b W 5 U e X B l c y I g V m F s d W U 9 I n N C Z 0 F B Q U E 9 P S I g L z 4 8 R W 5 0 c n k g V H l w Z T 0 i R m l s b E N v d W 5 0 I i B W Y W x 1 Z T 0 i b D U 5 I i A v P j x F b n R y e S B U e X B l P S J G a W x s Q 2 9 s d W 1 u T m F t Z X M i I F Z h b H V l P S J z W y Z x d W 9 0 O 0 5 h b W U m c X V v d D s s J n F 1 b 3 Q 7 V m F s d W U u b W 9 u d G g m c X V v d D s s J n F 1 b 3 Q 7 V m F s d W U u e W V h c i Z x d W 9 0 O y w m c X V v d D t W Y W x 1 Z S 5 p b m R p d m l k d W F s c y Z x d W 9 0 O 1 0 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d G l t Z X N l c m l l c z 9 3 a W R n Z X R f a W Q 9 M T I w N z A 5 X H U w M D I 2 c 3 Z f a W Q 9 M T F c d T A w M j Z w b 3 B 1 b G F 0 a W 9 u X 2 d y b 3 V w P T Q 3 O T c l M k M 0 N z k 4 X H U w M D I 2 Z n J l c X V l b m N 5 P W 1 v b n Q v Q 2 9 u d m V y d G V k I H R v I F R h Y m x l L n t O Y W 1 l L D B 9 J n F 1 b 3 Q 7 L C Z x d W 9 0 O 1 N l Y 3 R p b 2 4 x L 3 R p b W V z Z X J p Z X M / d 2 l k Z 2 V 0 X 2 l k P T E y M D c w O V x 1 M D A y N n N 2 X 2 l k P T E x X H U w M D I 2 c G 9 w d W x h d G l v b l 9 n c m 9 1 c D 0 0 N z k 3 J T J D N D c 5 O F x 1 M D A y N m Z y Z X F 1 Z W 5 j e T 1 t b 2 5 0 L 0 V 4 c G F u Z G V k I F Z h b H V l M S 5 7 V m F s d W U u b W 9 u d G g s M X 0 m c X V v d D s s J n F 1 b 3 Q 7 U 2 V j d G l v b j E v d G l t Z X N l c m l l c z 9 3 a W R n Z X R f a W Q 9 M T I w N z A 5 X H U w M D I 2 c 3 Z f a W Q 9 M T F c d T A w M j Z w b 3 B 1 b G F 0 a W 9 u X 2 d y b 3 V w P T Q 3 O T c l M k M 0 N z k 4 X H U w M D I 2 Z n J l c X V l b m N 5 P W 1 v b n Q v R X h w Y W 5 k Z W Q g V m F s d W U x L n t W Y W x 1 Z S 5 5 Z W F y L D J 9 J n F 1 b 3 Q 7 L C Z x d W 9 0 O 1 N l Y 3 R p b 2 4 x L 3 R p b W V z Z X J p Z X M / d 2 l k Z 2 V 0 X 2 l k P T E y M D c w O V x 1 M D A y N n N 2 X 2 l k P T E x X H U w M D I 2 c G 9 w d W x h d G l v b l 9 n c m 9 1 c D 0 0 N z k 3 J T J D N D c 5 O F x 1 M D A y N m Z y Z X F 1 Z W 5 j e T 1 t b 2 5 0 L 0 V 4 c G F u Z G V k I F Z h b H V l M S 5 7 V m F s d W U u a W 5 k a X Z p Z H V h b H M s M 3 0 m c X V v d D t d L C Z x d W 9 0 O 0 N v b H V t b k N v d W 5 0 J n F 1 b 3 Q 7 O j Q s J n F 1 b 3 Q 7 S 2 V 5 Q 2 9 s d W 1 u T m F t Z X M m c X V v d D s 6 W 1 0 s J n F 1 b 3 Q 7 Q 2 9 s d W 1 u S W R l b n R p d G l l c y Z x d W 9 0 O z p b J n F 1 b 3 Q 7 U 2 V j d G l v b j E v d G l t Z X N l c m l l c z 9 3 a W R n Z X R f a W Q 9 M T I w N z A 5 X H U w M D I 2 c 3 Z f a W Q 9 M T F c d T A w M j Z w b 3 B 1 b G F 0 a W 9 u X 2 d y b 3 V w P T Q 3 O T c l M k M 0 N z k 4 X H U w M D I 2 Z n J l c X V l b m N 5 P W 1 v b n Q v Q 2 9 u d m V y d G V k I H R v I F R h Y m x l L n t O Y W 1 l L D B 9 J n F 1 b 3 Q 7 L C Z x d W 9 0 O 1 N l Y 3 R p b 2 4 x L 3 R p b W V z Z X J p Z X M / d 2 l k Z 2 V 0 X 2 l k P T E y M D c w O V x 1 M D A y N n N 2 X 2 l k P T E x X H U w M D I 2 c G 9 w d W x h d G l v b l 9 n c m 9 1 c D 0 0 N z k 3 J T J D N D c 5 O F x 1 M D A y N m Z y Z X F 1 Z W 5 j e T 1 t b 2 5 0 L 0 V 4 c G F u Z G V k I F Z h b H V l M S 5 7 V m F s d W U u b W 9 u d G g s M X 0 m c X V v d D s s J n F 1 b 3 Q 7 U 2 V j d G l v b j E v d G l t Z X N l c m l l c z 9 3 a W R n Z X R f a W Q 9 M T I w N z A 5 X H U w M D I 2 c 3 Z f a W Q 9 M T F c d T A w M j Z w b 3 B 1 b G F 0 a W 9 u X 2 d y b 3 V w P T Q 3 O T c l M k M 0 N z k 4 X H U w M D I 2 Z n J l c X V l b m N 5 P W 1 v b n Q v R X h w Y W 5 k Z W Q g V m F s d W U x L n t W Y W x 1 Z S 5 5 Z W F y L D J 9 J n F 1 b 3 Q 7 L C Z x d W 9 0 O 1 N l Y 3 R p b 2 4 x L 3 R p b W V z Z X J p Z X M / d 2 l k Z 2 V 0 X 2 l k P T E y M D c w O V x 1 M D A y N n N 2 X 2 l k P T E x X H U w M D I 2 c G 9 w d W x h d G l v b l 9 n c m 9 1 c D 0 0 N z k 3 J T J D N D c 5 O F x 1 M D A y N m Z y Z X F 1 Z W 5 j e T 1 t b 2 5 0 L 0 V 4 c G F u Z G V k I F Z h b H V l M S 5 7 V m F s d W U u a W 5 k a X Z p Z H V h b H M s M 3 0 m c X V v d D t d L C Z x d W 9 0 O 1 J l b G F 0 a W 9 u c 2 h p c E l u Z m 8 m c X V v d D s 6 W 1 1 9 I i A v P j w v U 3 R h Y m x l R W 5 0 c m l l c z 4 8 L 0 l 0 Z W 0 + P E l 0 Z W 0 + P E l 0 Z W 1 M b 2 N h d G l v b j 4 8 S X R l b V R 5 c G U + R m 9 y b X V s Y T w v S X R l b V R 5 c G U + P E l 0 Z W 1 Q Y X R o P l N l Y 3 R p b 2 4 x L 3 R p b W V z Z X J p Z X M l M 0 Z 3 a W R n Z X R f a W Q l M 0 Q x M j A 3 M D k l M j Z z d l 9 p Z C U z R D E x J T I 2 c G 9 w d W x h d G l v b l 9 n c m 9 1 c C U z R D Q 3 O T c l M j U y Q z Q 3 O T g l M j Z m c m V x d W V u Y 3 k l M 0 R t b 2 5 0 L 1 N v d X J j Z T w v S X R l b V B h d G g + P C 9 J d G V t T G 9 j Y X R p b 2 4 + P F N 0 Y W J s Z U V u d H J p Z X M g L z 4 8 L 0 l 0 Z W 0 + P E l 0 Z W 0 + P E l 0 Z W 1 M b 2 N h d G l v b j 4 8 S X R l b V R 5 c G U + R m 9 y b X V s Y T w v S X R l b V R 5 c G U + P E l 0 Z W 1 Q Y X R o P l N l Y 3 R p b 2 4 x L 3 R p b W V z Z X J p Z X M l M 0 Z 3 a W R n Z X R f a W Q l M 0 Q x M j A 3 M D k l M j Z z d l 9 p Z C U z R D E x J T I 2 c G 9 w d W x h d G l v b l 9 n c m 9 1 c C U z R D Q 3 O T c l M j U y Q z Q 3 O T g l M j Z m c m V x d W V u Y 3 k l M 0 R t b 2 5 0 L 2 R h d G E 8 L 0 l 0 Z W 1 Q Y X R o P j w v S X R l b U x v Y 2 F 0 a W 9 u P j x T d G F i b G V F b n R y a W V z I C 8 + P C 9 J d G V t P j x J d G V t P j x J d G V t T G 9 j Y X R p b 2 4 + P E l 0 Z W 1 U e X B l P k Z v c m 1 1 b G E 8 L 0 l 0 Z W 1 U e X B l P j x J d G V t U G F 0 a D 5 T Z W N 0 a W 9 u M S 9 0 a W 1 l c 2 V y a W V z J T N G d 2 l k Z 2 V 0 X 2 l k J T N E M T I w N z A 5 J T I 2 c 3 Z f a W Q l M 0 Q x M S U y N n B v c H V s Y X R p b 2 5 f Z 3 J v d X A l M 0 Q 0 N z k 3 J T I 1 M k M 0 N z k 4 J T I 2 Z n J l c X V l b m N 5 J T N E b W 9 u d C 9 D b 2 5 2 Z X J 0 Z W Q l M j B 0 b y U y M F R h Y m x l P C 9 J d G V t U G F 0 a D 4 8 L 0 l 0 Z W 1 M b 2 N h d G l v b j 4 8 U 3 R h Y m x l R W 5 0 c m l l c y A v P j w v S X R l b T 4 8 S X R l b T 4 8 S X R l b U x v Y 2 F 0 a W 9 u P j x J d G V t V H l w Z T 5 G b 3 J t d W x h P C 9 J d G V t V H l w Z T 4 8 S X R l b V B h d G g + U 2 V j d G l v b j E v d G l t Z X N l c m l l c y U z R n d p Z G d l d F 9 p Z C U z R D E y M D c w O S U y N n N 2 X 2 l k J T N E M T E l M j Z w b 3 B 1 b G F 0 a W 9 u X 2 d y b 3 V w J T N E N D c 5 N y U y N T J D N D c 5 O C U y N m Z y Z X F 1 Z W 5 j e S U z R G 1 v b n Q v R X h w Y W 5 k Z W Q l M j B W Y W x 1 Z T w v S X R l b V B h d G g + P C 9 J d G V t T G 9 j Y X R p b 2 4 + P F N 0 Y W J s Z U V u d H J p Z X M g L z 4 8 L 0 l 0 Z W 0 + P E l 0 Z W 0 + P E l 0 Z W 1 M b 2 N h d G l v b j 4 8 S X R l b V R 5 c G U + R m 9 y b X V s Y T w v S X R l b V R 5 c G U + P E l 0 Z W 1 Q Y X R o P l N l Y 3 R p b 2 4 x L 3 R p b W V z Z X J p Z X M l M 0 Z 3 a W R n Z X R f a W Q l M 0 Q x M j A 3 M D k l M j Z z d l 9 p Z C U z R D E x J T I 2 c G 9 w d W x h d G l v b l 9 n c m 9 1 c C U z R D Q 3 O T c l M j U y Q z Q 3 O T g l M j Z m c m V x d W V u Y 3 k l M 0 R t b 2 5 0 L 0 V 4 c G F u Z G V k J T I w V m F s d W U x P C 9 J d G V t U G F 0 a D 4 8 L 0 l 0 Z W 1 M b 2 N h d G l v b j 4 8 U 3 R h Y m x l R W 5 0 c m l l c y A v P j w v S X R l b T 4 8 S X R l b T 4 8 S X R l b U x v Y 2 F 0 a W 9 u P j x J d G V t V H l w Z T 5 G b 3 J t d W x h P C 9 J d G V t V H l w Z T 4 8 S X R l b V B h d G g + U 2 V j d G l v b j E v b 3 J p Z 2 l u J T N G d 2 l k Z 2 V 0 X 2 l k J T N E M T I 1 M D Q w J T I 2 Z 2 V v X 2 l k J T N E N j E 2 J T I 2 c 3 Z f a W Q l M 0 Q x M S U y N n B v c H V s Y X R p b 2 5 f Y 2 9 s b G V j d G l v b i U z R D I 4 J T I 2 b G l t a X Q l M 0 Q y M D A l M j Z m P C 9 J d G V t U G F 0 a D 4 8 L 0 l 0 Z W 1 M b 2 N h d G l v b j 4 8 U 3 R h Y m x l R W 5 0 c m l l c z 4 8 R W 5 0 c n k g V H l w Z T 0 i S X N Q c m l 2 Y X R l I i B W Y W x 1 Z T 0 i b D A i I C 8 + P E V u d H J 5 I F R 5 c G U 9 I k 5 h d m l n Y X R p b 2 5 T d G V w T m F t Z S I g V m F s d W U 9 I n N O Y X Z p Z 2 F 0 a W 9 u I i A v P j x F b n R y e S B U e X B l P S J C d W Z m Z X J O Z X h 0 U m V m c m V z a C I g V m F s d W U 9 I m w x I i A v P j x F b n R y e S B U e X B l P S J S Z X N 1 b H R U e X B l I i B W Y W x 1 Z T 0 i c 1 R h Y m x l I i A v P j x F b n R y e S B U e X B l P S J O Y W 1 l V X B k Y X R l Z E F m d G V y R m l s b C I g V m F s d W U 9 I m w w I i A v P j x F b n R y e S B U e X B l P S J G a W x s R W 5 h Y m x l Z C I g V m F s d W U 9 I m w x I i A v P j x F b n R y e S B U e X B l P S J G a W x s T 2 J q Z W N 0 V H l w Z S I g V m F s d W U 9 I n N U Y W J s Z S I g L z 4 8 R W 5 0 c n k g V H l w Z T 0 i R m l s b F R v R G F 0 Y U 1 v Z G V s R W 5 h Y m x l Z C I g V m F s d W U 9 I m w w I i A v P j x F b n R y e S B U e X B l P S J G a W x s V G F y Z 2 V 0 I i B W Y W x 1 Z T 0 i c 2 9 y a W d p b l 9 3 a W R n Z X R f a W R f M T I 1 M D Q w X 2 d l b 1 9 p Z F 8 2 M T Z f c 3 Z f a W R f M T F f c G 9 w d W x h d G l v b l 9 j b 2 x s Z W N 0 a W 9 u X z I 4 X 2 x p b W l 0 X z I w M F 9 m I i A v P j x F b n R y e S B U e X B l P S J G a W x s Z W R D b 2 1 w b G V 0 Z V J l c 3 V s d F R v V 2 9 y a 3 N o Z W V 0 I i B W Y W x 1 Z T 0 i b D E i I C 8 + P E V u d H J 5 I F R 5 c G U 9 I l F 1 Z X J 5 S U Q i I F Z h b H V l P S J z N 2 Y 5 O D U 3 N T g t N T V j N C 0 0 M T E 4 L T h l O D g t M z N i M 2 U 4 M T V m M j E x I i A v P j x F b n R y e S B U e X B l P S J G a W x s R X J y b 3 J D b 3 V u d C I g V m F s d W U 9 I m w w I i A v P j x F b n R y e S B U e X B l P S J G a W x s T G F z d F V w Z G F 0 Z W Q i I F Z h b H V l P S J k M j A x O S 0 x M S 0 x M 1 Q w O T o 1 N z o x M y 4 2 M z M 0 M j U 2 W i I g L z 4 8 R W 5 0 c n k g V H l w Z T 0 i R m l s b E V y c m 9 y Q 2 9 k Z S I g V m F s d W U 9 I n N V b m t u b 3 d u I i A v P j x F b n R y e S B U e X B l P S J G a W x s Q 2 9 s d W 1 u V H l w Z X M i I F Z h b H V l P S J z Q U F N R E F 3 P T 0 i I C 8 + P E V u d H J 5 I F R 5 c G U 9 I k Z p b G x D b 3 V u d C I g V m F s d W U 9 I m w x N C I g L z 4 8 R W 5 0 c n k g V H l w Z T 0 i R m l s b E N v b H V t b k 5 h b W V z I i B W Y W x 1 Z T 0 i c 1 s m c X V v d D t D b 2 x 1 b W 4 x L n B v c F 9 v c m l n a W 5 f b m F t Z S Z x d W 9 0 O y w m c X V v d D t D b 2 x 1 b W 4 x L m 1 v b n R o J n F 1 b 3 Q 7 L C Z x d W 9 0 O 0 N v b H V t b j E u e W V h c i Z x d W 9 0 O y w m c X V v d D t D b 2 x 1 b W 4 x L m l u Z G l 2 a W R 1 Y W x z J n F 1 b 3 Q 7 X 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v c m l n a W 4 / d 2 l k Z 2 V 0 X 2 l k P T E y N T A 0 M F x 1 M D A y N m d l b 1 9 p Z D 0 2 M T Z c d T A w M j Z z d l 9 p Z D 0 x M V x 1 M D A y N n B v c H V s Y X R p b 2 5 f Y 2 9 s b G V j d G l v b j 0 y O F x 1 M D A y N m x p b W l 0 P T I w M F x 1 M D A y N m Y v R X h w Y W 5 k Z W Q g Q 2 9 s d W 1 u M S 5 7 Q 2 9 s d W 1 u M S 5 w b 3 B f b 3 J p Z 2 l u X 2 5 h b W U s M H 0 m c X V v d D s s J n F 1 b 3 Q 7 U 2 V j d G l v b j E v b 3 J p Z 2 l u P 3 d p Z G d l d F 9 p Z D 0 x M j U w N D B c d T A w M j Z n Z W 9 f a W Q 9 N j E 2 X H U w M D I 2 c 3 Z f a W Q 9 M T F c d T A w M j Z w b 3 B 1 b G F 0 a W 9 u X 2 N v b G x l Y 3 R p b 2 4 9 M j h c d T A w M j Z s a W 1 p d D 0 y M D B c d T A w M j Z m L 0 N o Y W 5 n Z W Q g V H l w Z S 5 7 Q 2 9 s d W 1 u M S 5 t b 2 5 0 a C w y f S Z x d W 9 0 O y w m c X V v d D t T Z W N 0 a W 9 u M S 9 v c m l n a W 4 / d 2 l k Z 2 V 0 X 2 l k P T E y N T A 0 M F x 1 M D A y N m d l b 1 9 p Z D 0 2 M T Z c d T A w M j Z z d l 9 p Z D 0 x M V x 1 M D A y N n B v c H V s Y X R p b 2 5 f Y 2 9 s b G V j d G l v b j 0 y O F x 1 M D A y N m x p b W l 0 P T I w M F x 1 M D A y N m Y v Q 2 h h b m d l Z C B U e X B l L n t D b 2 x 1 b W 4 x L n l l Y X I s M 3 0 m c X V v d D s s J n F 1 b 3 Q 7 U 2 V j d G l v b j E v b 3 J p Z 2 l u P 3 d p Z G d l d F 9 p Z D 0 x M j U w N D B c d T A w M j Z n Z W 9 f a W Q 9 N j E 2 X H U w M D I 2 c 3 Z f a W Q 9 M T F c d T A w M j Z w b 3 B 1 b G F 0 a W 9 u X 2 N v b G x l Y 3 R p b 2 4 9 M j h c d T A w M j Z s a W 1 p d D 0 y M D B c d T A w M j Z m L 0 N o Y W 5 n Z W Q g V H l w Z S 5 7 Q 2 9 s d W 1 u M S 5 p b m R p d m l k d W F s c y w 0 f S Z x d W 9 0 O 1 0 s J n F 1 b 3 Q 7 Q 2 9 s d W 1 u Q 2 9 1 b n Q m c X V v d D s 6 N C w m c X V v d D t L Z X l D b 2 x 1 b W 5 O Y W 1 l c y Z x d W 9 0 O z p b X S w m c X V v d D t D b 2 x 1 b W 5 J Z G V u d G l 0 a W V z J n F 1 b 3 Q 7 O l s m c X V v d D t T Z W N 0 a W 9 u M S 9 v c m l n a W 4 / d 2 l k Z 2 V 0 X 2 l k P T E y N T A 0 M F x 1 M D A y N m d l b 1 9 p Z D 0 2 M T Z c d T A w M j Z z d l 9 p Z D 0 x M V x 1 M D A y N n B v c H V s Y X R p b 2 5 f Y 2 9 s b G V j d G l v b j 0 y O F x 1 M D A y N m x p b W l 0 P T I w M F x 1 M D A y N m Y v R X h w Y W 5 k Z W Q g Q 2 9 s d W 1 u M S 5 7 Q 2 9 s d W 1 u M S 5 w b 3 B f b 3 J p Z 2 l u X 2 5 h b W U s M H 0 m c X V v d D s s J n F 1 b 3 Q 7 U 2 V j d G l v b j E v b 3 J p Z 2 l u P 3 d p Z G d l d F 9 p Z D 0 x M j U w N D B c d T A w M j Z n Z W 9 f a W Q 9 N j E 2 X H U w M D I 2 c 3 Z f a W Q 9 M T F c d T A w M j Z w b 3 B 1 b G F 0 a W 9 u X 2 N v b G x l Y 3 R p b 2 4 9 M j h c d T A w M j Z s a W 1 p d D 0 y M D B c d T A w M j Z m L 0 N o Y W 5 n Z W Q g V H l w Z S 5 7 Q 2 9 s d W 1 u M S 5 t b 2 5 0 a C w y f S Z x d W 9 0 O y w m c X V v d D t T Z W N 0 a W 9 u M S 9 v c m l n a W 4 / d 2 l k Z 2 V 0 X 2 l k P T E y N T A 0 M F x 1 M D A y N m d l b 1 9 p Z D 0 2 M T Z c d T A w M j Z z d l 9 p Z D 0 x M V x 1 M D A y N n B v c H V s Y X R p b 2 5 f Y 2 9 s b G V j d G l v b j 0 y O F x 1 M D A y N m x p b W l 0 P T I w M F x 1 M D A y N m Y v Q 2 h h b m d l Z C B U e X B l L n t D b 2 x 1 b W 4 x L n l l Y X I s M 3 0 m c X V v d D s s J n F 1 b 3 Q 7 U 2 V j d G l v b j E v b 3 J p Z 2 l u P 3 d p Z G d l d F 9 p Z D 0 x M j U w N D B c d T A w M j Z n Z W 9 f a W Q 9 N j E 2 X H U w M D I 2 c 3 Z f a W Q 9 M T F c d T A w M j Z w b 3 B 1 b G F 0 a W 9 u X 2 N v b G x l Y 3 R p b 2 4 9 M j h c d T A w M j Z s a W 1 p d D 0 y M D B c d T A w M j Z m L 0 N o Y W 5 n Z W Q g V H l w Z S 5 7 Q 2 9 s d W 1 u M S 5 p b m R p d m l k d W F s c y w 0 f S Z x d W 9 0 O 1 0 s J n F 1 b 3 Q 7 U m V s Y X R p b 2 5 z a G l w S W 5 m b y Z x d W 9 0 O z p b X X 0 i I C 8 + P C 9 T d G F i b G V F b n R y a W V z P j w v S X R l b T 4 8 S X R l b T 4 8 S X R l b U x v Y 2 F 0 a W 9 u P j x J d G V t V H l w Z T 5 G b 3 J t d W x h P C 9 J d G V t V H l w Z T 4 8 S X R l b V B h d G g + U 2 V j d G l v b j E v b 3 J p Z 2 l u J T N G d 2 l k Z 2 V 0 X 2 l k J T N E M T I 1 M D Q w J T I 2 Z 2 V v X 2 l k J T N E N j E 2 J T I 2 c 3 Z f a W Q l M 0 Q x M S U y N n B v c H V s Y X R p b 2 5 f Y 2 9 s b G V j d G l v b i U z R D I 4 J T I 2 b G l t a X Q l M 0 Q y M D A l M j Z m L 1 N v d X J j Z T w v S X R l b V B h d G g + P C 9 J d G V t T G 9 j Y X R p b 2 4 + P F N 0 Y W J s Z U V u d H J p Z X M g L z 4 8 L 0 l 0 Z W 0 + P E l 0 Z W 0 + P E l 0 Z W 1 M b 2 N h d G l v b j 4 8 S X R l b V R 5 c G U + R m 9 y b X V s Y T w v S X R l b V R 5 c G U + P E l 0 Z W 1 Q Y X R o P l N l Y 3 R p b 2 4 x L 2 9 y a W d p b i U z R n d p Z G d l d F 9 p Z C U z R D E y N T A 0 M C U y N m d l b 1 9 p Z C U z R D Y x N i U y N n N 2 X 2 l k J T N E M T E l M j Z w b 3 B 1 b G F 0 a W 9 u X 2 N v b G x l Y 3 R p b 2 4 l M 0 Q y O C U y N m x p b W l 0 J T N E M j A w J T I 2 Z i 9 k Y X R h P C 9 J d G V t U G F 0 a D 4 8 L 0 l 0 Z W 1 M b 2 N h d G l v b j 4 8 U 3 R h Y m x l R W 5 0 c m l l c y A v P j w v S X R l b T 4 8 S X R l b T 4 8 S X R l b U x v Y 2 F 0 a W 9 u P j x J d G V t V H l w Z T 5 G b 3 J t d W x h P C 9 J d G V t V H l w Z T 4 8 S X R l b V B h d G g + U 2 V j d G l v b j E v b 3 J p Z 2 l u J T N G d 2 l k Z 2 V 0 X 2 l k J T N E M T I 1 M D Q w J T I 2 Z 2 V v X 2 l k J T N E N j E 2 J T I 2 c 3 Z f a W Q l M 0 Q x M S U y N n B v c H V s Y X R p b 2 5 f Y 2 9 s b G V j d G l v b i U z R D I 4 J T I 2 b G l t a X Q l M 0 Q y M D A l M j Z m L 0 N v b n Z l c n R l Z C U y M H R v J T I w V G F i b G U 8 L 0 l 0 Z W 1 Q Y X R o P j w v S X R l b U x v Y 2 F 0 a W 9 u P j x T d G F i b G V F b n R y a W V z I C 8 + P C 9 J d G V t P j x J d G V t P j x J d G V t T G 9 j Y X R p b 2 4 + P E l 0 Z W 1 U e X B l P k Z v c m 1 1 b G E 8 L 0 l 0 Z W 1 U e X B l P j x J d G V t U G F 0 a D 5 T Z W N 0 a W 9 u M S 9 v c m l n a W 4 l M 0 Z 3 a W R n Z X R f a W Q l M 0 Q x M j U w N D A l M j Z n Z W 9 f a W Q l M 0 Q 2 M T Y l M j Z z d l 9 p Z C U z R D E x J T I 2 c G 9 w d W x h d G l v b l 9 j b 2 x s Z W N 0 a W 9 u J T N E M j g l M j Z s a W 1 p d C U z R D I w M C U y N m Y v R X h w Y W 5 k Z W Q l M j B D b 2 x 1 b W 4 x P C 9 J d G V t U G F 0 a D 4 8 L 0 l 0 Z W 1 M b 2 N h d G l v b j 4 8 U 3 R h Y m x l R W 5 0 c m l l c y A v P j w v S X R l b T 4 8 S X R l b T 4 8 S X R l b U x v Y 2 F 0 a W 9 u P j x J d G V t V H l w Z T 5 G b 3 J t d W x h P C 9 J d G V t V H l w Z T 4 8 S X R l b V B h d G g + U 2 V j d G l v b j E v b 3 J p Z 2 l u J T N G d 2 l k Z 2 V 0 X 2 l k J T N E M T I 1 M D Q w J T I 2 Z 2 V v X 2 l k J T N E N j E 2 J T I 2 c 3 Z f a W Q l M 0 Q x M S U y N n B v c H V s Y X R p b 2 5 f Y 2 9 s b G V j d G l v b i U z R D I 4 J T I 2 b G l t a X Q l M 0 Q y M D A l M j Z m L 0 N o Y W 5 n Z W Q l M j B U e X B l P C 9 J d G V t U G F 0 a D 4 8 L 0 l 0 Z W 1 M b 2 N h d G l v b j 4 8 U 3 R h Y m x l R W 5 0 c m l l c y A v P j w v S X R l b T 4 8 S X R l b T 4 8 S X R l b U x v Y 2 F 0 a W 9 u P j x J d G V t V H l w Z T 5 G b 3 J t d W x h P C 9 J d G V t V H l w Z T 4 8 S X R l b V B h d G g + U 2 V j d G l v b j E v d G l t Z X N l c m l l c y U z R n d p Z G d l d F 9 p Z C U z R D E y N j U w M i U y N m d l b 1 9 p Z C U z R D Y 0 M C U y N n N 2 X 2 l k J T N E M T E l M j Z w b 3 B 1 b G F 0 a W 9 u X 2 d y b 3 V w J T N E N D c 5 N y U y N T J D N D c 5 O C U y N m Z y 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0 a W 1 l c 2 V y a W V z X 3 d p Z G d l d F 9 p Z F 8 x M j Y 1 M D J f Z 2 V v X 2 l k X z Y 0 M F 9 z d l 9 p Z F 8 x M V 9 w b 3 B 1 b G F 0 a W 9 u X 2 d y b 3 V w X z Q 3 O T d f M k M 0 N z k 4 X 2 Z y Z S I g L z 4 8 R W 5 0 c n k g V H l w Z T 0 i R m l s b G V k Q 2 9 t c G x l d G V S Z X N 1 b H R U b 1 d v c m t z a G V l d C I g V m F s d W U 9 I m w x I i A v P j x F b n R y e S B U e X B l P S J R d W V y e U l E I i B W Y W x 1 Z T 0 i c z U z O T V j N D V j L W I x N T c t N G U y M C 1 i N j U y L T U 2 Z T Q 4 Y m U 0 O D Y w M S I g L z 4 8 R W 5 0 c n k g V H l w Z T 0 i R m l s b E V y c m 9 y Q 2 9 1 b n Q i I F Z h b H V l P S J s M C I g L z 4 8 R W 5 0 c n k g V H l w Z T 0 i R m l s b E x h c 3 R V c G R h d G V k I i B W Y W x 1 Z T 0 i Z D I w M T k t M T E t M T N U M D k 6 N T c 6 M T I u M T U 2 M z Y z M V o i I C 8 + P E V u d H J 5 I F R 5 c G U 9 I k Z p b G x F c n J v c k N v Z G U i I F Z h b H V l P S J z V W 5 r b m 9 3 b i I g L z 4 8 R W 5 0 c n k g V H l w Z T 0 i R m l s b E N v b H V t b l R 5 c G V z I i B W Y W x 1 Z T 0 i c 0 F B Q U E i I C 8 + P E V u d H J 5 I F R 5 c G U 9 I k Z p b G x D b 3 V u d C I g V m F s d W U 9 I m w 3 M S I g L z 4 8 R W 5 0 c n k g V H l w Z T 0 i R m l s b E N v b H V t b k 5 h b W V z I i B W Y W x 1 Z T 0 i c 1 s m c X V v d D t D b 2 x 1 b W 4 x L m 1 v b n R o J n F 1 b 3 Q 7 L C Z x d W 9 0 O 0 N v b H V t b j E u e W V h c i Z x d W 9 0 O y w m c X V v d D t D b 2 x 1 b W 4 x L m l u Z G l 2 a W R 1 Y W x z J n F 1 b 3 Q 7 X S I g L z 4 8 R W 5 0 c n k g V H l w Z T 0 i R m l s b F N 0 Y X R 1 c y I g V m F s d W U 9 I n N D b 2 1 w b G V 0 Z S I g L z 4 8 R W 5 0 c n k g V H l w Z T 0 i Q W R k Z W R U b 0 R h d G F N b 2 R l b C I g V m F s d W U 9 I m w w I i A v P j x F b n R y e S B U e X B l P S J S Z W x h d G l v b n N o a X B J b m Z v Q 2 9 u d G F p b m V y I i B W Y W x 1 Z T 0 i c 3 s m c X V v d D t j b 2 x 1 b W 5 D b 3 V u d C Z x d W 9 0 O z o z L C Z x d W 9 0 O 2 t l e U N v b H V t b k 5 h b W V z J n F 1 b 3 Q 7 O l t d L C Z x d W 9 0 O 3 F 1 Z X J 5 U m V s Y X R p b 2 5 z a G l w c y Z x d W 9 0 O z p b X S w m c X V v d D t j b 2 x 1 b W 5 J Z G V u d G l 0 a W V z J n F 1 b 3 Q 7 O l s m c X V v d D t T Z W N 0 a W 9 u M S 9 0 a W 1 l c 2 V y a W V z P 3 d p Z G d l d F 9 p Z D 0 x M j Y 1 M D J c d T A w M j Z n Z W 9 f a W Q 9 N j Q w X H U w M D I 2 c 3 Z f a W Q 9 M T F c d T A w M j Z w b 3 B 1 b G F 0 a W 9 u X 2 d y b 3 V w P T Q 3 O T c l M k M 0 N z k 4 X H U w M D I 2 Z n J l L 0 V 4 c G F u Z G V k I E N v b H V t b j E u e 0 N v b H V t b j E u b W 9 u d G g s M H 0 m c X V v d D s s J n F 1 b 3 Q 7 U 2 V j d G l v b j E v d G l t Z X N l c m l l c z 9 3 a W R n Z X R f a W Q 9 M T I 2 N T A y X H U w M D I 2 Z 2 V v X 2 l k P T Y 0 M F x 1 M D A y N n N 2 X 2 l k P T E x X H U w M D I 2 c G 9 w d W x h d G l v b l 9 n c m 9 1 c D 0 0 N z k 3 J T J D N D c 5 O F x 1 M D A y N m Z y Z S 9 F e H B h b m R l Z C B D b 2 x 1 b W 4 x L n t D b 2 x 1 b W 4 x L n l l Y X I s M X 0 m c X V v d D s s J n F 1 b 3 Q 7 U 2 V j d G l v b j E v d G l t Z X N l c m l l c z 9 3 a W R n Z X R f a W Q 9 M T I 2 N T A y X H U w M D I 2 Z 2 V v X 2 l k P T Y 0 M F x 1 M D A y N n N 2 X 2 l k P T E x X H U w M D I 2 c G 9 w d W x h d G l v b l 9 n c m 9 1 c D 0 0 N z k 3 J T J D N D c 5 O F x 1 M D A y N m Z y Z S 9 F e H B h b m R l Z C B D b 2 x 1 b W 4 x L n t D b 2 x 1 b W 4 x L m l u Z G l 2 a W R 1 Y W x z L D J 9 J n F 1 b 3 Q 7 X S w m c X V v d D t D b 2 x 1 b W 5 D b 3 V u d C Z x d W 9 0 O z o z L C Z x d W 9 0 O 0 t l e U N v b H V t b k 5 h b W V z J n F 1 b 3 Q 7 O l t d L C Z x d W 9 0 O 0 N v b H V t b k l k Z W 5 0 a X R p Z X M m c X V v d D s 6 W y Z x d W 9 0 O 1 N l Y 3 R p b 2 4 x L 3 R p b W V z Z X J p Z X M / d 2 l k Z 2 V 0 X 2 l k P T E y N j U w M l x 1 M D A y N m d l b 1 9 p Z D 0 2 N D B c d T A w M j Z z d l 9 p Z D 0 x M V x 1 M D A y N n B v c H V s Y X R p b 2 5 f Z 3 J v d X A 9 N D c 5 N y U y Q z Q 3 O T h c d T A w M j Z m c m U v R X h w Y W 5 k Z W Q g Q 2 9 s d W 1 u M S 5 7 Q 2 9 s d W 1 u M S 5 t b 2 5 0 a C w w f S Z x d W 9 0 O y w m c X V v d D t T Z W N 0 a W 9 u M S 9 0 a W 1 l c 2 V y a W V z P 3 d p Z G d l d F 9 p Z D 0 x M j Y 1 M D J c d T A w M j Z n Z W 9 f a W Q 9 N j Q w X H U w M D I 2 c 3 Z f a W Q 9 M T F c d T A w M j Z w b 3 B 1 b G F 0 a W 9 u X 2 d y b 3 V w P T Q 3 O T c l M k M 0 N z k 4 X H U w M D I 2 Z n J l L 0 V 4 c G F u Z G V k I E N v b H V t b j E u e 0 N v b H V t b j E u e W V h c i w x f S Z x d W 9 0 O y w m c X V v d D t T Z W N 0 a W 9 u M S 9 0 a W 1 l c 2 V y a W V z P 3 d p Z G d l d F 9 p Z D 0 x M j Y 1 M D J c d T A w M j Z n Z W 9 f a W Q 9 N j Q w X H U w M D I 2 c 3 Z f a W Q 9 M T F c d T A w M j Z w b 3 B 1 b G F 0 a W 9 u X 2 d y b 3 V w P T Q 3 O T c l M k M 0 N z k 4 X H U w M D I 2 Z n J l L 0 V 4 c G F u Z G V k I E N v b H V t b j E u e 0 N v b H V t b j E u a W 5 k a X Z p Z H V h b H M s M n 0 m c X V v d D t d L C Z x d W 9 0 O 1 J l b G F 0 a W 9 u c 2 h p c E l u Z m 8 m c X V v d D s 6 W 1 1 9 I i A v P j w v U 3 R h Y m x l R W 5 0 c m l l c z 4 8 L 0 l 0 Z W 0 + P E l 0 Z W 0 + P E l 0 Z W 1 M b 2 N h d G l v b j 4 8 S X R l b V R 5 c G U + R m 9 y b X V s Y T w v S X R l b V R 5 c G U + P E l 0 Z W 1 Q Y X R o P l N l Y 3 R p b 2 4 x L 3 R p b W V z Z X J p Z X M l M 0 Z 3 a W R n Z X R f a W Q l M 0 Q x M j Y 1 M D I l M j Z n Z W 9 f a W Q l M 0 Q 2 N D A l M j Z z d l 9 p Z C U z R D E x J T I 2 c G 9 w d W x h d G l v b l 9 n c m 9 1 c C U z R D Q 3 O T c l M j U y Q z Q 3 O T g l M j Z m c m U v U 2 9 1 c m N l P C 9 J d G V t U G F 0 a D 4 8 L 0 l 0 Z W 1 M b 2 N h d G l v b j 4 8 U 3 R h Y m x l R W 5 0 c m l l c y A v P j w v S X R l b T 4 8 S X R l b T 4 8 S X R l b U x v Y 2 F 0 a W 9 u P j x J d G V t V H l w Z T 5 G b 3 J t d W x h P C 9 J d G V t V H l w Z T 4 8 S X R l b V B h d G g + U 2 V j d G l v b j E v d G l t Z X N l c m l l c y U z R n d p Z G d l d F 9 p Z C U z R D E y N j U w M i U y N m d l b 1 9 p Z C U z R D Y 0 M C U y N n N 2 X 2 l k J T N E M T E l M j Z w b 3 B 1 b G F 0 a W 9 u X 2 d y b 3 V w J T N E N D c 5 N y U y N T J D N D c 5 O C U y N m Z y Z S 9 k Y X R h P C 9 J d G V t U G F 0 a D 4 8 L 0 l 0 Z W 1 M b 2 N h d G l v b j 4 8 U 3 R h Y m x l R W 5 0 c m l l c y A v P j w v S X R l b T 4 8 S X R l b T 4 8 S X R l b U x v Y 2 F 0 a W 9 u P j x J d G V t V H l w Z T 5 G b 3 J t d W x h P C 9 J d G V t V H l w Z T 4 8 S X R l b V B h d G g + U 2 V j d G l v b j E v d G l t Z X N l c m l l c y U z R n d p Z G d l d F 9 p Z C U z R D E y N j U w M i U y N m d l b 1 9 p Z C U z R D Y 0 M C U y N n N 2 X 2 l k J T N E M T E l M j Z w b 3 B 1 b G F 0 a W 9 u X 2 d y b 3 V w J T N E N D c 5 N y U y N T J D N D c 5 O C U y N m Z y Z S 9 0 a W 1 l c 2 V y a W V z P C 9 J d G V t U G F 0 a D 4 8 L 0 l 0 Z W 1 M b 2 N h d G l v b j 4 8 U 3 R h Y m x l R W 5 0 c m l l c y A v P j w v S X R l b T 4 8 S X R l b T 4 8 S X R l b U x v Y 2 F 0 a W 9 u P j x J d G V t V H l w Z T 5 G b 3 J t d W x h P C 9 J d G V t V H l w Z T 4 8 S X R l b V B h d G g + U 2 V j d G l v b j E v d G l t Z X N l c m l l c y U z R n d p Z G d l d F 9 p Z C U z R D E y N j U w M i U y N m d l b 1 9 p Z C U z R D Y 0 M C U y N n N 2 X 2 l k J T N E M T E l M j Z w b 3 B 1 b G F 0 a W 9 u X 2 d y b 3 V w J T N E N D c 5 N y U y N T J D N D c 5 O C U y N m Z y Z S 9 D b 2 5 2 Z X J 0 Z W Q l M j B 0 b y U y M F R h Y m x l P C 9 J d G V t U G F 0 a D 4 8 L 0 l 0 Z W 1 M b 2 N h d G l v b j 4 8 U 3 R h Y m x l R W 5 0 c m l l c y A v P j w v S X R l b T 4 8 S X R l b T 4 8 S X R l b U x v Y 2 F 0 a W 9 u P j x J d G V t V H l w Z T 5 G b 3 J t d W x h P C 9 J d G V t V H l w Z T 4 8 S X R l b V B h d G g + U 2 V j d G l v b j E v d G l t Z X N l c m l l c y U z R n d p Z G d l d F 9 p Z C U z R D E y N j U w M i U y N m d l b 1 9 p Z C U z R D Y 0 M C U y N n N 2 X 2 l k J T N E M T E l M j Z w b 3 B 1 b G F 0 a W 9 u X 2 d y b 3 V w J T N E N D c 5 N y U y N T J D N D c 5 O C U y N m Z y Z S 9 F e H B h b m R l Z C U y M E N v b H V t b j E 8 L 0 l 0 Z W 1 Q Y X R o P j w v S X R l b U x v Y 2 F 0 a W 9 u P j x T d G F i b G V F b n R y a W V z I C 8 + P C 9 J d G V t P j x J d G V t P j x J d G V t T G 9 j Y X R p b 2 4 + P E l 0 Z W 1 U e X B l P k Z v c m 1 1 b G E 8 L 0 l 0 Z W 1 U e X B l P j x J d G V t U G F 0 a D 5 T Z W N 0 a W 9 u M S 9 0 a W 1 l c 2 V y a W V z J T N G d 2 l k Z 2 V 0 X 2 l k J T N E M T I 2 N T E z J T I 2 Z 2 V v X 2 l k J T N E N j Q w J T I 2 c 3 Z f a W Q l M 0 Q x M S U y N n B v c H V s Y X R p b 2 5 f Z 3 J v d X A l M 0 Q 0 N z k 3 J T I 2 Z n J l c X V l b m N 5 J T N E 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R p b W V z Z X J p Z X N f d 2 l k Z 2 V 0 X 2 l k X z E y N j U x M 1 9 n Z W 9 f a W R f N j Q w X 3 N 2 X 2 l k X z E x X 3 B v c H V s Y X R p b 2 5 f Z 3 J v d X B f N D c 5 N 1 9 m c m V x d W V u Y 3 k i I C 8 + P E V u d H J 5 I F R 5 c G U 9 I k Z p b G x l Z E N v b X B s Z X R l U m V z d W x 0 V G 9 X b 3 J r c 2 h l Z X Q i I F Z h b H V l P S J s M S I g L z 4 8 R W 5 0 c n k g V H l w Z T 0 i U X V l c n l J R C I g V m F s d W U 9 I n N i M 2 Z i O T V l N i 1 k Y j E 0 L T R k Z W Q t Y m Q 3 M i 1 h Z D h j Z W I 3 Y j Y 2 N j Q i I C 8 + P E V u d H J 5 I F R 5 c G U 9 I k Z p b G x F c n J v c k N v d W 5 0 I i B W Y W x 1 Z T 0 i b D A i I C 8 + P E V u d H J 5 I F R 5 c G U 9 I k Z p b G x M Y X N 0 V X B k Y X R l Z C I g V m F s d W U 9 I m Q y M D E 5 L T E x L T E z V D A 5 O j U 3 O j E w L j Y 5 N z Q 4 O D d a I i A v P j x F b n R y e S B U e X B l P S J G a W x s R X J y b 3 J D b 2 R l I i B W Y W x 1 Z T 0 i c 1 V u a 2 5 v d 2 4 i I C 8 + P E V u d H J 5 I F R 5 c G U 9 I k Z p b G x D b 2 x 1 b W 5 U e X B l c y I g V m F s d W U 9 I n N B Q U F B I i A v P j x F b n R y e S B U e X B l P S J G a W x s Q 2 9 1 b n Q i I F Z h b H V l P S J s N z E i I C 8 + P E V u d H J 5 I F R 5 c G U 9 I k Z p b G x D b 2 x 1 b W 5 O Y W 1 l c y I g V m F s d W U 9 I n N b J n F 1 b 3 Q 7 Q 2 9 s d W 1 u M S 5 t b 2 5 0 a C Z x d W 9 0 O y w m c X V v d D t D b 2 x 1 b W 4 x L n l l Y X I m c X V v d D s s J n F 1 b 3 Q 7 Q 2 9 s d W 1 u M S 5 p b m R p d m l k d W F s c y Z x d W 9 0 O 1 0 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d G l t Z X N l c m l l c z 9 3 a W R n Z X R f a W Q 9 M T I 2 N T E z X H U w M D I 2 Z 2 V v X 2 l k P T Y 0 M F x 1 M D A y N n N 2 X 2 l k P T E x X H U w M D I 2 c G 9 w d W x h d G l v b l 9 n c m 9 1 c D 0 0 N z k 3 X H U w M D I 2 Z n J l c X V l b m N 5 P S 9 F e H B h b m R l Z C B D b 2 x 1 b W 4 x L n t D b 2 x 1 b W 4 x L m 1 v b n R o L D B 9 J n F 1 b 3 Q 7 L C Z x d W 9 0 O 1 N l Y 3 R p b 2 4 x L 3 R p b W V z Z X J p Z X M / d 2 l k Z 2 V 0 X 2 l k P T E y N j U x M 1 x 1 M D A y N m d l b 1 9 p Z D 0 2 N D B c d T A w M j Z z d l 9 p Z D 0 x M V x 1 M D A y N n B v c H V s Y X R p b 2 5 f Z 3 J v d X A 9 N D c 5 N 1 x 1 M D A y N m Z y Z X F 1 Z W 5 j e T 0 v R X h w Y W 5 k Z W Q g Q 2 9 s d W 1 u M S 5 7 Q 2 9 s d W 1 u M S 5 5 Z W F y L D F 9 J n F 1 b 3 Q 7 L C Z x d W 9 0 O 1 N l Y 3 R p b 2 4 x L 3 R p b W V z Z X J p Z X M / d 2 l k Z 2 V 0 X 2 l k P T E y N j U x M 1 x 1 M D A y N m d l b 1 9 p Z D 0 2 N D B c d T A w M j Z z d l 9 p Z D 0 x M V x 1 M D A y N n B v c H V s Y X R p b 2 5 f Z 3 J v d X A 9 N D c 5 N 1 x 1 M D A y N m Z y Z X F 1 Z W 5 j e T 0 v R X h w Y W 5 k Z W Q g Q 2 9 s d W 1 u M S 5 7 Q 2 9 s d W 1 u M S 5 p b m R p d m l k d W F s c y w y f S Z x d W 9 0 O 1 0 s J n F 1 b 3 Q 7 Q 2 9 s d W 1 u Q 2 9 1 b n Q m c X V v d D s 6 M y w m c X V v d D t L Z X l D b 2 x 1 b W 5 O Y W 1 l c y Z x d W 9 0 O z p b X S w m c X V v d D t D b 2 x 1 b W 5 J Z G V u d G l 0 a W V z J n F 1 b 3 Q 7 O l s m c X V v d D t T Z W N 0 a W 9 u M S 9 0 a W 1 l c 2 V y a W V z P 3 d p Z G d l d F 9 p Z D 0 x M j Y 1 M T N c d T A w M j Z n Z W 9 f a W Q 9 N j Q w X H U w M D I 2 c 3 Z f a W Q 9 M T F c d T A w M j Z w b 3 B 1 b G F 0 a W 9 u X 2 d y b 3 V w P T Q 3 O T d c d T A w M j Z m c m V x d W V u Y 3 k 9 L 0 V 4 c G F u Z G V k I E N v b H V t b j E u e 0 N v b H V t b j E u b W 9 u d G g s M H 0 m c X V v d D s s J n F 1 b 3 Q 7 U 2 V j d G l v b j E v d G l t Z X N l c m l l c z 9 3 a W R n Z X R f a W Q 9 M T I 2 N T E z X H U w M D I 2 Z 2 V v X 2 l k P T Y 0 M F x 1 M D A y N n N 2 X 2 l k P T E x X H U w M D I 2 c G 9 w d W x h d G l v b l 9 n c m 9 1 c D 0 0 N z k 3 X H U w M D I 2 Z n J l c X V l b m N 5 P S 9 F e H B h b m R l Z C B D b 2 x 1 b W 4 x L n t D b 2 x 1 b W 4 x L n l l Y X I s M X 0 m c X V v d D s s J n F 1 b 3 Q 7 U 2 V j d G l v b j E v d G l t Z X N l c m l l c z 9 3 a W R n Z X R f a W Q 9 M T I 2 N T E z X H U w M D I 2 Z 2 V v X 2 l k P T Y 0 M F x 1 M D A y N n N 2 X 2 l k P T E x X H U w M D I 2 c G 9 w d W x h d G l v b l 9 n c m 9 1 c D 0 0 N z k 3 X H U w M D I 2 Z n J l c X V l b m N 5 P S 9 F e H B h b m R l Z C B D b 2 x 1 b W 4 x L n t D b 2 x 1 b W 4 x L m l u Z G l 2 a W R 1 Y W x z L D J 9 J n F 1 b 3 Q 7 X S w m c X V v d D t S Z W x h d G l v b n N o a X B J b m Z v J n F 1 b 3 Q 7 O l t d f S I g L z 4 8 L 1 N 0 Y W J s Z U V u d H J p Z X M + P C 9 J d G V t P j x J d G V t P j x J d G V t T G 9 j Y X R p b 2 4 + P E l 0 Z W 1 U e X B l P k Z v c m 1 1 b G E 8 L 0 l 0 Z W 1 U e X B l P j x J d G V t U G F 0 a D 5 T Z W N 0 a W 9 u M S 9 0 a W 1 l c 2 V y a W V z J T N G d 2 l k Z 2 V 0 X 2 l k J T N E M T I 2 N T E z J T I 2 Z 2 V v X 2 l k J T N E N j Q w J T I 2 c 3 Z f a W Q l M 0 Q x M S U y N n B v c H V s Y X R p b 2 5 f Z 3 J v d X A l M 0 Q 0 N z k 3 J T I 2 Z n J l c X V l b m N 5 J T N E L 1 N v d X J j Z T w v S X R l b V B h d G g + P C 9 J d G V t T G 9 j Y X R p b 2 4 + P F N 0 Y W J s Z U V u d H J p Z X M g L z 4 8 L 0 l 0 Z W 0 + P E l 0 Z W 0 + P E l 0 Z W 1 M b 2 N h d G l v b j 4 8 S X R l b V R 5 c G U + R m 9 y b X V s Y T w v S X R l b V R 5 c G U + P E l 0 Z W 1 Q Y X R o P l N l Y 3 R p b 2 4 x L 3 R p b W V z Z X J p Z X M l M 0 Z 3 a W R n Z X R f a W Q l M 0 Q x M j Y 1 M T M l M j Z n Z W 9 f a W Q l M 0 Q 2 N D A l M j Z z d l 9 p Z C U z R D E x J T I 2 c G 9 w d W x h d G l v b l 9 n c m 9 1 c C U z R D Q 3 O T c l M j Z m c m V x d W V u Y 3 k l M 0 Q v Z G F 0 Y T w v S X R l b V B h d G g + P C 9 J d G V t T G 9 j Y X R p b 2 4 + P F N 0 Y W J s Z U V u d H J p Z X M g L z 4 8 L 0 l 0 Z W 0 + P E l 0 Z W 0 + P E l 0 Z W 1 M b 2 N h d G l v b j 4 8 S X R l b V R 5 c G U + R m 9 y b X V s Y T w v S X R l b V R 5 c G U + P E l 0 Z W 1 Q Y X R o P l N l Y 3 R p b 2 4 x L 3 R p b W V z Z X J p Z X M l M 0 Z 3 a W R n Z X R f a W Q l M 0 Q x M j Y 1 M T M l M j Z n Z W 9 f a W Q l M 0 Q 2 N D A l M j Z z d l 9 p Z C U z R D E x J T I 2 c G 9 w d W x h d G l v b l 9 n c m 9 1 c C U z R D Q 3 O T c l M j Z m c m V x d W V u Y 3 k l M 0 Q v d G l t Z X N l c m l l c z w v S X R l b V B h d G g + P C 9 J d G V t T G 9 j Y X R p b 2 4 + P F N 0 Y W J s Z U V u d H J p Z X M g L z 4 8 L 0 l 0 Z W 0 + P E l 0 Z W 0 + P E l 0 Z W 1 M b 2 N h d G l v b j 4 8 S X R l b V R 5 c G U + R m 9 y b X V s Y T w v S X R l b V R 5 c G U + P E l 0 Z W 1 Q Y X R o P l N l Y 3 R p b 2 4 x L 3 R p b W V z Z X J p Z X M l M 0 Z 3 a W R n Z X R f a W Q l M 0 Q x M j Y 1 M T M l M j Z n Z W 9 f a W Q l M 0 Q 2 N D A l M j Z z d l 9 p Z C U z R D E x J T I 2 c G 9 w d W x h d G l v b l 9 n c m 9 1 c C U z R D Q 3 O T c l M j Z m c m V x d W V u Y 3 k l M 0 Q v Q 2 9 u d m V y d G V k J T I w d G 8 l M j B U Y W J s Z T w v S X R l b V B h d G g + P C 9 J d G V t T G 9 j Y X R p b 2 4 + P F N 0 Y W J s Z U V u d H J p Z X M g L z 4 8 L 0 l 0 Z W 0 + P E l 0 Z W 0 + P E l 0 Z W 1 M b 2 N h d G l v b j 4 8 S X R l b V R 5 c G U + R m 9 y b X V s Y T w v S X R l b V R 5 c G U + P E l 0 Z W 1 Q Y X R o P l N l Y 3 R p b 2 4 x L 3 R p b W V z Z X J p Z X M l M 0 Z 3 a W R n Z X R f a W Q l M 0 Q x M j Y 1 M T M l M j Z n Z W 9 f a W Q l M 0 Q 2 N D A l M j Z z d l 9 p Z C U z R D E x J T I 2 c G 9 w d W x h d G l v b l 9 n c m 9 1 c C U z R D Q 3 O T c l M j Z m c m V x d W V u Y 3 k l M 0 Q v R X h w Y W 5 k Z W Q l M j B D b 2 x 1 b W 4 x P C 9 J d G V t U G F 0 a D 4 8 L 0 l 0 Z W 1 M b 2 N h d G l v b j 4 8 U 3 R h Y m x l R W 5 0 c m l l c y A v P j w v S X R l b T 4 8 S X R l b T 4 8 S X R l b U x v Y 2 F 0 a W 9 u P j x J d G V t V H l w Z T 5 G b 3 J t d W x h P C 9 J d G V t V H l w Z T 4 8 S X R l b V B h d G g + U 2 V j d G l v b j E v d G l t Z X N l c m l l c y U z R n d p Z G d l d F 9 p Z C U z R D E y N j U x N C U y N m d l b 1 9 p Z C U z R D Y 0 M C U y N n N 2 X 2 l k J T N E M T E l M j Z w b 3 B 1 b G F 0 a W 9 u X 2 d y b 3 V w J T N E N D c 5 O C U y N m Z y Z X F 1 Z W 5 j e S U z R D 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0 a W 1 l c 2 V y a W V z X 3 d p Z G d l d F 9 p Z F 8 x M j Y 1 M T R f Z 2 V v X 2 l k X z Y 0 M F 9 z d l 9 p Z F 8 x M V 9 w b 3 B 1 b G F 0 a W 9 u X 2 d y b 3 V w X z Q 3 O T h f Z n J l c X V l b m N 5 I i A v P j x F b n R y e S B U e X B l P S J G a W x s Z W R D b 2 1 w b G V 0 Z V J l c 3 V s d F R v V 2 9 y a 3 N o Z W V 0 I i B W Y W x 1 Z T 0 i b D E i I C 8 + P E V u d H J 5 I F R 5 c G U 9 I l F 1 Z X J 5 S U Q i I F Z h b H V l P S J z N z A z Z T E 1 Z T g t M T c 1 Z i 0 0 N W E 4 L W E 5 Z D c t Y z M 5 N m E 4 N 2 Y 0 Z D N j I i A v P j x F b n R y e S B U e X B l P S J G a W x s R X J y b 3 J D b 3 V u d C I g V m F s d W U 9 I m w w I i A v P j x F b n R y e S B U e X B l P S J G a W x s T G F z d F V w Z G F 0 Z W Q i I F Z h b H V l P S J k M j A x O S 0 x M S 0 x M 1 Q w O T o 1 N z o x M C 4 3 N D A z N z Y 1 W i I g L z 4 8 R W 5 0 c n k g V H l w Z T 0 i R m l s b E V y c m 9 y Q 2 9 k Z S I g V m F s d W U 9 I n N V b m t u b 3 d u I i A v P j x F b n R y e S B U e X B l P S J G a W x s Q 2 9 s d W 1 u V H l w Z X M i I F Z h b H V l P S J z Q U F B Q S I g L z 4 8 R W 5 0 c n k g V H l w Z T 0 i R m l s b E N v d W 5 0 I i B W Y W x 1 Z T 0 i b D I z I i A v P j x F b n R y e S B U e X B l P S J G a W x s Q 2 9 s d W 1 u T m F t Z X M i I F Z h b H V l P S J z W y Z x d W 9 0 O 0 N v b H V t b j E u b W 9 u d G g m c X V v d D s s J n F 1 b 3 Q 7 Q 2 9 s d W 1 u M S 5 5 Z W F y J n F 1 b 3 Q 7 L C Z x d W 9 0 O 0 N v b H V t b j E u a W 5 k a X Z p Z H V h b H M m c X V v d D t d 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3 R p b W V z Z X J p Z X M / d 2 l k Z 2 V 0 X 2 l k P T E y N j U x N F x 1 M D A y N m d l b 1 9 p Z D 0 2 N D B c d T A w M j Z z d l 9 p Z D 0 x M V x 1 M D A y N n B v c H V s Y X R p b 2 5 f Z 3 J v d X A 9 N D c 5 O F x 1 M D A y N m Z y Z X F 1 Z W 5 j e T 0 v R X h w Y W 5 k Z W Q g Q 2 9 s d W 1 u M S 5 7 Q 2 9 s d W 1 u M S 5 t b 2 5 0 a C w w f S Z x d W 9 0 O y w m c X V v d D t T Z W N 0 a W 9 u M S 9 0 a W 1 l c 2 V y a W V z P 3 d p Z G d l d F 9 p Z D 0 x M j Y 1 M T R c d T A w M j Z n Z W 9 f a W Q 9 N j Q w X H U w M D I 2 c 3 Z f a W Q 9 M T F c d T A w M j Z w b 3 B 1 b G F 0 a W 9 u X 2 d y b 3 V w P T Q 3 O T h c d T A w M j Z m c m V x d W V u Y 3 k 9 L 0 V 4 c G F u Z G V k I E N v b H V t b j E u e 0 N v b H V t b j E u e W V h c i w x f S Z x d W 9 0 O y w m c X V v d D t T Z W N 0 a W 9 u M S 9 0 a W 1 l c 2 V y a W V z P 3 d p Z G d l d F 9 p Z D 0 x M j Y 1 M T R c d T A w M j Z n Z W 9 f a W Q 9 N j Q w X H U w M D I 2 c 3 Z f a W Q 9 M T F c d T A w M j Z w b 3 B 1 b G F 0 a W 9 u X 2 d y b 3 V w P T Q 3 O T h c d T A w M j Z m c m V x d W V u Y 3 k 9 L 0 V 4 c G F u Z G V k I E N v b H V t b j E u e 0 N v b H V t b j E u a W 5 k a X Z p Z H V h b H M s M n 0 m c X V v d D t d L C Z x d W 9 0 O 0 N v b H V t b k N v d W 5 0 J n F 1 b 3 Q 7 O j M s J n F 1 b 3 Q 7 S 2 V 5 Q 2 9 s d W 1 u T m F t Z X M m c X V v d D s 6 W 1 0 s J n F 1 b 3 Q 7 Q 2 9 s d W 1 u S W R l b n R p d G l l c y Z x d W 9 0 O z p b J n F 1 b 3 Q 7 U 2 V j d G l v b j E v d G l t Z X N l c m l l c z 9 3 a W R n Z X R f a W Q 9 M T I 2 N T E 0 X H U w M D I 2 Z 2 V v X 2 l k P T Y 0 M F x 1 M D A y N n N 2 X 2 l k P T E x X H U w M D I 2 c G 9 w d W x h d G l v b l 9 n c m 9 1 c D 0 0 N z k 4 X H U w M D I 2 Z n J l c X V l b m N 5 P S 9 F e H B h b m R l Z C B D b 2 x 1 b W 4 x L n t D b 2 x 1 b W 4 x L m 1 v b n R o L D B 9 J n F 1 b 3 Q 7 L C Z x d W 9 0 O 1 N l Y 3 R p b 2 4 x L 3 R p b W V z Z X J p Z X M / d 2 l k Z 2 V 0 X 2 l k P T E y N j U x N F x 1 M D A y N m d l b 1 9 p Z D 0 2 N D B c d T A w M j Z z d l 9 p Z D 0 x M V x 1 M D A y N n B v c H V s Y X R p b 2 5 f Z 3 J v d X A 9 N D c 5 O F x 1 M D A y N m Z y Z X F 1 Z W 5 j e T 0 v R X h w Y W 5 k Z W Q g Q 2 9 s d W 1 u M S 5 7 Q 2 9 s d W 1 u M S 5 5 Z W F y L D F 9 J n F 1 b 3 Q 7 L C Z x d W 9 0 O 1 N l Y 3 R p b 2 4 x L 3 R p b W V z Z X J p Z X M / d 2 l k Z 2 V 0 X 2 l k P T E y N j U x N F x 1 M D A y N m d l b 1 9 p Z D 0 2 N D B c d T A w M j Z z d l 9 p Z D 0 x M V x 1 M D A y N n B v c H V s Y X R p b 2 5 f Z 3 J v d X A 9 N D c 5 O F x 1 M D A y N m Z y Z X F 1 Z W 5 j e T 0 v R X h w Y W 5 k Z W Q g Q 2 9 s d W 1 u M S 5 7 Q 2 9 s d W 1 u M S 5 p b m R p d m l k d W F s c y w y f S Z x d W 9 0 O 1 0 s J n F 1 b 3 Q 7 U m V s Y X R p b 2 5 z a G l w S W 5 m b y Z x d W 9 0 O z p b X X 0 i I C 8 + P C 9 T d G F i b G V F b n R y a W V z P j w v S X R l b T 4 8 S X R l b T 4 8 S X R l b U x v Y 2 F 0 a W 9 u P j x J d G V t V H l w Z T 5 G b 3 J t d W x h P C 9 J d G V t V H l w Z T 4 8 S X R l b V B h d G g + U 2 V j d G l v b j E v d G l t Z X N l c m l l c y U z R n d p Z G d l d F 9 p Z C U z R D E y N j U x N C U y N m d l b 1 9 p Z C U z R D Y 0 M C U y N n N 2 X 2 l k J T N E M T E l M j Z w b 3 B 1 b G F 0 a W 9 u X 2 d y b 3 V w J T N E N D c 5 O C U y N m Z y Z X F 1 Z W 5 j e S U z R C 9 T b 3 V y Y 2 U 8 L 0 l 0 Z W 1 Q Y X R o P j w v S X R l b U x v Y 2 F 0 a W 9 u P j x T d G F i b G V F b n R y a W V z I C 8 + P C 9 J d G V t P j x J d G V t P j x J d G V t T G 9 j Y X R p b 2 4 + P E l 0 Z W 1 U e X B l P k Z v c m 1 1 b G E 8 L 0 l 0 Z W 1 U e X B l P j x J d G V t U G F 0 a D 5 T Z W N 0 a W 9 u M S 9 0 a W 1 l c 2 V y a W V z J T N G d 2 l k Z 2 V 0 X 2 l k J T N E M T I 2 N T E 0 J T I 2 Z 2 V v X 2 l k J T N E N j Q w J T I 2 c 3 Z f a W Q l M 0 Q x M S U y N n B v c H V s Y X R p b 2 5 f Z 3 J v d X A l M 0 Q 0 N z k 4 J T I 2 Z n J l c X V l b m N 5 J T N E L 2 R h d G E 8 L 0 l 0 Z W 1 Q Y X R o P j w v S X R l b U x v Y 2 F 0 a W 9 u P j x T d G F i b G V F b n R y a W V z I C 8 + P C 9 J d G V t P j x J d G V t P j x J d G V t T G 9 j Y X R p b 2 4 + P E l 0 Z W 1 U e X B l P k Z v c m 1 1 b G E 8 L 0 l 0 Z W 1 U e X B l P j x J d G V t U G F 0 a D 5 T Z W N 0 a W 9 u M S 9 0 a W 1 l c 2 V y a W V z J T N G d 2 l k Z 2 V 0 X 2 l k J T N E M T I 2 N T E 0 J T I 2 Z 2 V v X 2 l k J T N E N j Q w J T I 2 c 3 Z f a W Q l M 0 Q x M S U y N n B v c H V s Y X R p b 2 5 f Z 3 J v d X A l M 0 Q 0 N z k 4 J T I 2 Z n J l c X V l b m N 5 J T N E L 3 R p b W V z Z X J p Z X M 8 L 0 l 0 Z W 1 Q Y X R o P j w v S X R l b U x v Y 2 F 0 a W 9 u P j x T d G F i b G V F b n R y a W V z I C 8 + P C 9 J d G V t P j x J d G V t P j x J d G V t T G 9 j Y X R p b 2 4 + P E l 0 Z W 1 U e X B l P k Z v c m 1 1 b G E 8 L 0 l 0 Z W 1 U e X B l P j x J d G V t U G F 0 a D 5 T Z W N 0 a W 9 u M S 9 0 a W 1 l c 2 V y a W V z J T N G d 2 l k Z 2 V 0 X 2 l k J T N E M T I 2 N T E 0 J T I 2 Z 2 V v X 2 l k J T N E N j Q w J T I 2 c 3 Z f a W Q l M 0 Q x M S U y N n B v c H V s Y X R p b 2 5 f Z 3 J v d X A l M 0 Q 0 N z k 4 J T I 2 Z n J l c X V l b m N 5 J T N E L 0 N v b n Z l c n R l Z C U y M H R v J T I w V G F i b G U 8 L 0 l 0 Z W 1 Q Y X R o P j w v S X R l b U x v Y 2 F 0 a W 9 u P j x T d G F i b G V F b n R y a W V z I C 8 + P C 9 J d G V t P j x J d G V t P j x J d G V t T G 9 j Y X R p b 2 4 + P E l 0 Z W 1 U e X B l P k Z v c m 1 1 b G E 8 L 0 l 0 Z W 1 U e X B l P j x J d G V t U G F 0 a D 5 T Z W N 0 a W 9 u M S 9 0 a W 1 l c 2 V y a W V z J T N G d 2 l k Z 2 V 0 X 2 l k J T N E M T I 2 N T E 0 J T I 2 Z 2 V v X 2 l k J T N E N j Q w J T I 2 c 3 Z f a W Q l M 0 Q x M S U y N n B v c H V s Y X R p b 2 5 f Z 3 J v d X A l M 0 Q 0 N z k 4 J T I 2 Z n J l c X V l b m N 5 J T N E L 0 V 4 c G F u Z G V k J T I w Q 2 9 s d W 1 u M T w v S X R l b V B h d G g + P C 9 J d G V t T G 9 j Y X R p b 2 4 + P F N 0 Y W J s Z U V u d H J p Z X M g L z 4 8 L 0 l 0 Z W 0 + P E l 0 Z W 0 + P E l 0 Z W 1 M b 2 N h d G l v b j 4 8 S X R l b V R 5 c G U + R m 9 y b X V s Y T w v S X R l b V R 5 c G U + P E l 0 Z W 1 Q Y X R o P l N l Y 3 R p b 2 4 x L 3 R p b W V z Z X J p Z X M l M 0 Z 3 a W R n Z X R f a W Q l M 0 Q x M j Y z N z Y l M j Z n Z W 9 f a W Q l M 0 Q 2 N T Y l M j Z z d l 9 p Z C U z R D E x J T I 2 c G 9 w d W x h d G l v b l 9 n c m 9 1 c C U z R D Q 3 O T c l M j Z m c m V x d W V u Y 3 k l M 0 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d G l t Z X N l c m l l c 1 9 3 a W R n Z X R f a W R f M T I 2 M z c 2 X 2 d l b 1 9 p Z F 8 2 N T Z f c 3 Z f a W R f M T F f c G 9 w d W x h d G l v b l 9 n c m 9 1 c F 8 0 N z k 3 X 2 Z y Z X F 1 Z W 5 j e S I g L z 4 8 R W 5 0 c n k g V H l w Z T 0 i R m l s b G V k Q 2 9 t c G x l d G V S Z X N 1 b H R U b 1 d v c m t z a G V l d C I g V m F s d W U 9 I m w x I i A v P j x F b n R y e S B U e X B l P S J R d W V y e U l E I i B W Y W x 1 Z T 0 i c z Z h Z D d l Y z E x L T B m Y j U t N D M 5 N S 1 i M D Z m L T U 5 Y W Y 5 N T N l N W F k N y I g L z 4 8 R W 5 0 c n k g V H l w Z T 0 i R m l s b E V y c m 9 y Q 2 9 1 b n Q i I F Z h b H V l P S J s M C I g L z 4 8 R W 5 0 c n k g V H l w Z T 0 i R m l s b E x h c 3 R V c G R h d G V k I i B W Y W x 1 Z T 0 i Z D I w M T k t M T E t M T N U M D k 6 N T c 6 M D c u N j Q 3 M D g z M 1 o i I C 8 + P E V u d H J 5 I F R 5 c G U 9 I k Z p b G x F c n J v c k N v Z G U i I F Z h b H V l P S J z V W 5 r b m 9 3 b i I g L z 4 8 R W 5 0 c n k g V H l w Z T 0 i R m l s b E N v b H V t b l R 5 c G V z I i B W Y W x 1 Z T 0 i c 0 F B Q U E i I C 8 + P E V u d H J 5 I F R 5 c G U 9 I k Z p b G x D b 3 V u d C I g V m F s d W U 9 I m w 3 M S I g L z 4 8 R W 5 0 c n k g V H l w Z T 0 i R m l s b E N v b H V t b k 5 h b W V z I i B W Y W x 1 Z T 0 i c 1 s m c X V v d D t D b 2 x 1 b W 4 x L m 1 v b n R o J n F 1 b 3 Q 7 L C Z x d W 9 0 O 0 N v b H V t b j E u e W V h c i Z x d W 9 0 O y w m c X V v d D t D b 2 x 1 b W 4 x L m l u Z G l 2 a W R 1 Y W x z J n F 1 b 3 Q 7 X S I g L z 4 8 R W 5 0 c n k g V H l w Z T 0 i R m l s b F N 0 Y X R 1 c y I g V m F s d W U 9 I n N D b 2 1 w b G V 0 Z S I g L z 4 8 R W 5 0 c n k g V H l w Z T 0 i Q W R k Z W R U b 0 R h d G F N b 2 R l b C I g V m F s d W U 9 I m w w I i A v P j x F b n R y e S B U e X B l P S J S Z W x h d G l v b n N o a X B J b m Z v Q 2 9 u d G F p b m V y I i B W Y W x 1 Z T 0 i c 3 s m c X V v d D t j b 2 x 1 b W 5 D b 3 V u d C Z x d W 9 0 O z o z L C Z x d W 9 0 O 2 t l e U N v b H V t b k 5 h b W V z J n F 1 b 3 Q 7 O l t d L C Z x d W 9 0 O 3 F 1 Z X J 5 U m V s Y X R p b 2 5 z a G l w c y Z x d W 9 0 O z p b X S w m c X V v d D t j b 2 x 1 b W 5 J Z G V u d G l 0 a W V z J n F 1 b 3 Q 7 O l s m c X V v d D t T Z W N 0 a W 9 u M S 9 0 a W 1 l c 2 V y a W V z P 3 d p Z G d l d F 9 p Z D 0 x M j Y z N z Z c d T A w M j Z n Z W 9 f a W Q 9 N j U 2 X H U w M D I 2 c 3 Z f a W Q 9 M T F c d T A w M j Z w b 3 B 1 b G F 0 a W 9 u X 2 d y b 3 V w P T Q 3 O T d c d T A w M j Z m c m V x d W V u Y 3 k 9 L 0 V 4 c G F u Z G V k I E N v b H V t b j E u e 0 N v b H V t b j E u b W 9 u d G g s M H 0 m c X V v d D s s J n F 1 b 3 Q 7 U 2 V j d G l v b j E v d G l t Z X N l c m l l c z 9 3 a W R n Z X R f a W Q 9 M T I 2 M z c 2 X H U w M D I 2 Z 2 V v X 2 l k P T Y 1 N l x 1 M D A y N n N 2 X 2 l k P T E x X H U w M D I 2 c G 9 w d W x h d G l v b l 9 n c m 9 1 c D 0 0 N z k 3 X H U w M D I 2 Z n J l c X V l b m N 5 P S 9 F e H B h b m R l Z C B D b 2 x 1 b W 4 x L n t D b 2 x 1 b W 4 x L n l l Y X I s M X 0 m c X V v d D s s J n F 1 b 3 Q 7 U 2 V j d G l v b j E v d G l t Z X N l c m l l c z 9 3 a W R n Z X R f a W Q 9 M T I 2 M z c 2 X H U w M D I 2 Z 2 V v X 2 l k P T Y 1 N l x 1 M D A y N n N 2 X 2 l k P T E x X H U w M D I 2 c G 9 w d W x h d G l v b l 9 n c m 9 1 c D 0 0 N z k 3 X H U w M D I 2 Z n J l c X V l b m N 5 P S 9 F e H B h b m R l Z C B D b 2 x 1 b W 4 x L n t D b 2 x 1 b W 4 x L m l u Z G l 2 a W R 1 Y W x z L D J 9 J n F 1 b 3 Q 7 X S w m c X V v d D t D b 2 x 1 b W 5 D b 3 V u d C Z x d W 9 0 O z o z L C Z x d W 9 0 O 0 t l e U N v b H V t b k 5 h b W V z J n F 1 b 3 Q 7 O l t d L C Z x d W 9 0 O 0 N v b H V t b k l k Z W 5 0 a X R p Z X M m c X V v d D s 6 W y Z x d W 9 0 O 1 N l Y 3 R p b 2 4 x L 3 R p b W V z Z X J p Z X M / d 2 l k Z 2 V 0 X 2 l k P T E y N j M 3 N l x 1 M D A y N m d l b 1 9 p Z D 0 2 N T Z c d T A w M j Z z d l 9 p Z D 0 x M V x 1 M D A y N n B v c H V s Y X R p b 2 5 f Z 3 J v d X A 9 N D c 5 N 1 x 1 M D A y N m Z y Z X F 1 Z W 5 j e T 0 v R X h w Y W 5 k Z W Q g Q 2 9 s d W 1 u M S 5 7 Q 2 9 s d W 1 u M S 5 t b 2 5 0 a C w w f S Z x d W 9 0 O y w m c X V v d D t T Z W N 0 a W 9 u M S 9 0 a W 1 l c 2 V y a W V z P 3 d p Z G d l d F 9 p Z D 0 x M j Y z N z Z c d T A w M j Z n Z W 9 f a W Q 9 N j U 2 X H U w M D I 2 c 3 Z f a W Q 9 M T F c d T A w M j Z w b 3 B 1 b G F 0 a W 9 u X 2 d y b 3 V w P T Q 3 O T d c d T A w M j Z m c m V x d W V u Y 3 k 9 L 0 V 4 c G F u Z G V k I E N v b H V t b j E u e 0 N v b H V t b j E u e W V h c i w x f S Z x d W 9 0 O y w m c X V v d D t T Z W N 0 a W 9 u M S 9 0 a W 1 l c 2 V y a W V z P 3 d p Z G d l d F 9 p Z D 0 x M j Y z N z Z c d T A w M j Z n Z W 9 f a W Q 9 N j U 2 X H U w M D I 2 c 3 Z f a W Q 9 M T F c d T A w M j Z w b 3 B 1 b G F 0 a W 9 u X 2 d y b 3 V w P T Q 3 O T d c d T A w M j Z m c m V x d W V u Y 3 k 9 L 0 V 4 c G F u Z G V k I E N v b H V t b j E u e 0 N v b H V t b j E u a W 5 k a X Z p Z H V h b H M s M n 0 m c X V v d D t d L C Z x d W 9 0 O 1 J l b G F 0 a W 9 u c 2 h p c E l u Z m 8 m c X V v d D s 6 W 1 1 9 I i A v P j w v U 3 R h Y m x l R W 5 0 c m l l c z 4 8 L 0 l 0 Z W 0 + P E l 0 Z W 0 + P E l 0 Z W 1 M b 2 N h d G l v b j 4 8 S X R l b V R 5 c G U + R m 9 y b X V s Y T w v S X R l b V R 5 c G U + P E l 0 Z W 1 Q Y X R o P l N l Y 3 R p b 2 4 x L 3 R p b W V z Z X J p Z X M l M 0 Z 3 a W R n Z X R f a W Q l M 0 Q x M j Y z N z Y l M j Z n Z W 9 f a W Q l M 0 Q 2 N T Y l M j Z z d l 9 p Z C U z R D E x J T I 2 c G 9 w d W x h d G l v b l 9 n c m 9 1 c C U z R D Q 3 O T c l M j Z m c m V x d W V u Y 3 k l M 0 Q v U 2 9 1 c m N l P C 9 J d G V t U G F 0 a D 4 8 L 0 l 0 Z W 1 M b 2 N h d G l v b j 4 8 U 3 R h Y m x l R W 5 0 c m l l c y A v P j w v S X R l b T 4 8 S X R l b T 4 8 S X R l b U x v Y 2 F 0 a W 9 u P j x J d G V t V H l w Z T 5 G b 3 J t d W x h P C 9 J d G V t V H l w Z T 4 8 S X R l b V B h d G g + U 2 V j d G l v b j E v d G l t Z X N l c m l l c y U z R n d p Z G d l d F 9 p Z C U z R D E y N j M 3 N i U y N m d l b 1 9 p Z C U z R D Y 1 N i U y N n N 2 X 2 l k J T N E M T E l M j Z w b 3 B 1 b G F 0 a W 9 u X 2 d y b 3 V w J T N E N D c 5 N y U y N m Z y Z X F 1 Z W 5 j e S U z R C 9 k Y X R h P C 9 J d G V t U G F 0 a D 4 8 L 0 l 0 Z W 1 M b 2 N h d G l v b j 4 8 U 3 R h Y m x l R W 5 0 c m l l c y A v P j w v S X R l b T 4 8 S X R l b T 4 8 S X R l b U x v Y 2 F 0 a W 9 u P j x J d G V t V H l w Z T 5 G b 3 J t d W x h P C 9 J d G V t V H l w Z T 4 8 S X R l b V B h d G g + U 2 V j d G l v b j E v d G l t Z X N l c m l l c y U z R n d p Z G d l d F 9 p Z C U z R D E y N j M 3 N i U y N m d l b 1 9 p Z C U z R D Y 1 N i U y N n N 2 X 2 l k J T N E M T E l M j Z w b 3 B 1 b G F 0 a W 9 u X 2 d y b 3 V w J T N E N D c 5 N y U y N m Z y Z X F 1 Z W 5 j e S U z R C 9 0 a W 1 l c 2 V y a W V z P C 9 J d G V t U G F 0 a D 4 8 L 0 l 0 Z W 1 M b 2 N h d G l v b j 4 8 U 3 R h Y m x l R W 5 0 c m l l c y A v P j w v S X R l b T 4 8 S X R l b T 4 8 S X R l b U x v Y 2 F 0 a W 9 u P j x J d G V t V H l w Z T 5 G b 3 J t d W x h P C 9 J d G V t V H l w Z T 4 8 S X R l b V B h d G g + U 2 V j d G l v b j E v d G l t Z X N l c m l l c y U z R n d p Z G d l d F 9 p Z C U z R D E y N j M 3 N i U y N m d l b 1 9 p Z C U z R D Y 1 N i U y N n N 2 X 2 l k J T N E M T E l M j Z w b 3 B 1 b G F 0 a W 9 u X 2 d y b 3 V w J T N E N D c 5 N y U y N m Z y Z X F 1 Z W 5 j e S U z R C 9 D b 2 5 2 Z X J 0 Z W Q l M j B 0 b y U y M F R h Y m x l P C 9 J d G V t U G F 0 a D 4 8 L 0 l 0 Z W 1 M b 2 N h d G l v b j 4 8 U 3 R h Y m x l R W 5 0 c m l l c y A v P j w v S X R l b T 4 8 S X R l b T 4 8 S X R l b U x v Y 2 F 0 a W 9 u P j x J d G V t V H l w Z T 5 G b 3 J t d W x h P C 9 J d G V t V H l w Z T 4 8 S X R l b V B h d G g + U 2 V j d G l v b j E v d G l t Z X N l c m l l c y U z R n d p Z G d l d F 9 p Z C U z R D E y N j M 3 N i U y N m d l b 1 9 p Z C U z R D Y 1 N i U y N n N 2 X 2 l k J T N E M T E l M j Z w b 3 B 1 b G F 0 a W 9 u X 2 d y b 3 V w J T N E N D c 5 N y U y N m Z y Z X F 1 Z W 5 j e S U z R C 9 F e H B h b m R l Z C U y M E N v b H V t b j E 8 L 0 l 0 Z W 1 Q Y X R o P j w v S X R l b U x v Y 2 F 0 a W 9 u P j x T d G F i b G V F b n R y a W V z I C 8 + P C 9 J d G V t P j x J d G V t P j x J d G V t T G 9 j Y X R p b 2 4 + P E l 0 Z W 1 U e X B l P k Z v c m 1 1 b G E 8 L 0 l 0 Z W 1 U e X B l P j x J d G V t U G F 0 a D 5 T Z W N 0 a W 9 u M S 9 0 a W 1 l c 2 V y a W V z J T N G d 2 l k Z 2 V 0 X 2 l k J T N E M T I y N z g 2 J T I 2 Z 2 V v X 2 l k J T N E N z I 5 J T I 2 c 3 Z f a W Q l M 0 Q x M S U y N n B v c H V s Y X R p b 2 5 f Z 3 J v d X A l M 0 Q 0 N z k 3 J T I 1 M k M 0 N z k 4 J T I 2 Z n J l 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R p b W V z Z X J p Z X N f d 2 l k Z 2 V 0 X 2 l k X z E y M j c 4 N l 9 n Z W 9 f a W R f N z I 5 X 3 N 2 X 2 l k X z E x X 3 B v c H V s Y X R p b 2 5 f Z 3 J v d X B f N D c 5 N 1 8 y Q z Q 3 O T h f Z n J l I i A v P j x F b n R y e S B U e X B l P S J G a W x s Z W R D b 2 1 w b G V 0 Z V J l c 3 V s d F R v V 2 9 y a 3 N o Z W V 0 I i B W Y W x 1 Z T 0 i b D E i I C 8 + P E V u d H J 5 I F R 5 c G U 9 I l F 1 Z X J 5 S U Q i I F Z h b H V l P S J z N z R h Z T I z M m E t M j U 4 Z i 0 0 M j V k L W I z N T k t M z A 3 M T V l O G I 1 Z G N m I i A v P j x F b n R y e S B U e X B l P S J G a W x s R X J y b 3 J D b 3 V u d C I g V m F s d W U 9 I m w w I i A v P j x F b n R y e S B U e X B l P S J G a W x s T G F z d F V w Z G F 0 Z W Q i I F Z h b H V l P S J k M j A x O S 0 x M S 0 x M 1 Q w O T o 1 N z o w N y 4 1 N T c y N j M 3 W i I g L z 4 8 R W 5 0 c n k g V H l w Z T 0 i R m l s b E V y c m 9 y Q 2 9 k Z S I g V m F s d W U 9 I n N V b m t u b 3 d u I i A v P j x F b n R y e S B U e X B l P S J G a W x s Q 2 9 s d W 1 u V H l w Z X M i I F Z h b H V l P S J z Q U F B Q S I g L z 4 8 R W 5 0 c n k g V H l w Z T 0 i R m l s b E N v d W 5 0 I i B W Y W x 1 Z T 0 i b D c x I i A v P j x F b n R y e S B U e X B l P S J G a W x s Q 2 9 s d W 1 u T m F t Z X M i I F Z h b H V l P S J z W y Z x d W 9 0 O 0 N v b H V t b j E u b W 9 u d G g m c X V v d D s s J n F 1 b 3 Q 7 Q 2 9 s d W 1 u M S 5 5 Z W F y J n F 1 b 3 Q 7 L C Z x d W 9 0 O 0 N v b H V t b j E u a W 5 k a X Z p Z H V h b H M m c X V v d D t d 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3 R p b W V z Z X J p Z X M / d 2 l k Z 2 V 0 X 2 l k P T E y M j c 4 N l x 1 M D A y N m d l b 1 9 p Z D 0 3 M j l c d T A w M j Z z d l 9 p Z D 0 x M V x 1 M D A y N n B v c H V s Y X R p b 2 5 f Z 3 J v d X A 9 N D c 5 N y U y Q z Q 3 O T h c d T A w M j Z m c m U v R X h w Y W 5 k Z W Q g Q 2 9 s d W 1 u M S 5 7 Q 2 9 s d W 1 u M S 5 t b 2 5 0 a C w w f S Z x d W 9 0 O y w m c X V v d D t T Z W N 0 a W 9 u M S 9 0 a W 1 l c 2 V y a W V z P 3 d p Z G d l d F 9 p Z D 0 x M j I 3 O D Z c d T A w M j Z n Z W 9 f a W Q 9 N z I 5 X H U w M D I 2 c 3 Z f a W Q 9 M T F c d T A w M j Z w b 3 B 1 b G F 0 a W 9 u X 2 d y b 3 V w P T Q 3 O T c l M k M 0 N z k 4 X H U w M D I 2 Z n J l L 0 V 4 c G F u Z G V k I E N v b H V t b j E u e 0 N v b H V t b j E u e W V h c i w x f S Z x d W 9 0 O y w m c X V v d D t T Z W N 0 a W 9 u M S 9 0 a W 1 l c 2 V y a W V z P 3 d p Z G d l d F 9 p Z D 0 x M j I 3 O D Z c d T A w M j Z n Z W 9 f a W Q 9 N z I 5 X H U w M D I 2 c 3 Z f a W Q 9 M T F c d T A w M j Z w b 3 B 1 b G F 0 a W 9 u X 2 d y b 3 V w P T Q 3 O T c l M k M 0 N z k 4 X H U w M D I 2 Z n J l L 0 V 4 c G F u Z G V k I E N v b H V t b j E u e 0 N v b H V t b j E u a W 5 k a X Z p Z H V h b H M s M n 0 m c X V v d D t d L C Z x d W 9 0 O 0 N v b H V t b k N v d W 5 0 J n F 1 b 3 Q 7 O j M s J n F 1 b 3 Q 7 S 2 V 5 Q 2 9 s d W 1 u T m F t Z X M m c X V v d D s 6 W 1 0 s J n F 1 b 3 Q 7 Q 2 9 s d W 1 u S W R l b n R p d G l l c y Z x d W 9 0 O z p b J n F 1 b 3 Q 7 U 2 V j d G l v b j E v d G l t Z X N l c m l l c z 9 3 a W R n Z X R f a W Q 9 M T I y N z g 2 X H U w M D I 2 Z 2 V v X 2 l k P T c y O V x 1 M D A y N n N 2 X 2 l k P T E x X H U w M D I 2 c G 9 w d W x h d G l v b l 9 n c m 9 1 c D 0 0 N z k 3 J T J D N D c 5 O F x 1 M D A y N m Z y Z S 9 F e H B h b m R l Z C B D b 2 x 1 b W 4 x L n t D b 2 x 1 b W 4 x L m 1 v b n R o L D B 9 J n F 1 b 3 Q 7 L C Z x d W 9 0 O 1 N l Y 3 R p b 2 4 x L 3 R p b W V z Z X J p Z X M / d 2 l k Z 2 V 0 X 2 l k P T E y M j c 4 N l x 1 M D A y N m d l b 1 9 p Z D 0 3 M j l c d T A w M j Z z d l 9 p Z D 0 x M V x 1 M D A y N n B v c H V s Y X R p b 2 5 f Z 3 J v d X A 9 N D c 5 N y U y Q z Q 3 O T h c d T A w M j Z m c m U v R X h w Y W 5 k Z W Q g Q 2 9 s d W 1 u M S 5 7 Q 2 9 s d W 1 u M S 5 5 Z W F y L D F 9 J n F 1 b 3 Q 7 L C Z x d W 9 0 O 1 N l Y 3 R p b 2 4 x L 3 R p b W V z Z X J p Z X M / d 2 l k Z 2 V 0 X 2 l k P T E y M j c 4 N l x 1 M D A y N m d l b 1 9 p Z D 0 3 M j l c d T A w M j Z z d l 9 p Z D 0 x M V x 1 M D A y N n B v c H V s Y X R p b 2 5 f Z 3 J v d X A 9 N D c 5 N y U y Q z Q 3 O T h c d T A w M j Z m c m U v R X h w Y W 5 k Z W Q g Q 2 9 s d W 1 u M S 5 7 Q 2 9 s d W 1 u M S 5 p b m R p d m l k d W F s c y w y f S Z x d W 9 0 O 1 0 s J n F 1 b 3 Q 7 U m V s Y X R p b 2 5 z a G l w S W 5 m b y Z x d W 9 0 O z p b X X 0 i I C 8 + P C 9 T d G F i b G V F b n R y a W V z P j w v S X R l b T 4 8 S X R l b T 4 8 S X R l b U x v Y 2 F 0 a W 9 u P j x J d G V t V H l w Z T 5 G b 3 J t d W x h P C 9 J d G V t V H l w Z T 4 8 S X R l b V B h d G g + U 2 V j d G l v b j E v d G l t Z X N l c m l l c y U z R n d p Z G d l d F 9 p Z C U z R D E y M j c 4 N i U y N m d l b 1 9 p Z C U z R D c y O S U y N n N 2 X 2 l k J T N E M T E l M j Z w b 3 B 1 b G F 0 a W 9 u X 2 d y b 3 V w J T N E N D c 5 N y U y N T J D N D c 5 O C U y N m Z y Z S 9 T b 3 V y Y 2 U 8 L 0 l 0 Z W 1 Q Y X R o P j w v S X R l b U x v Y 2 F 0 a W 9 u P j x T d G F i b G V F b n R y a W V z I C 8 + P C 9 J d G V t P j x J d G V t P j x J d G V t T G 9 j Y X R p b 2 4 + P E l 0 Z W 1 U e X B l P k Z v c m 1 1 b G E 8 L 0 l 0 Z W 1 U e X B l P j x J d G V t U G F 0 a D 5 T Z W N 0 a W 9 u M S 9 0 a W 1 l c 2 V y a W V z J T N G d 2 l k Z 2 V 0 X 2 l k J T N E M T I y N z g 2 J T I 2 Z 2 V v X 2 l k J T N E N z I 5 J T I 2 c 3 Z f a W Q l M 0 Q x M S U y N n B v c H V s Y X R p b 2 5 f Z 3 J v d X A l M 0 Q 0 N z k 3 J T I 1 M k M 0 N z k 4 J T I 2 Z n J l L 2 R h d G E 8 L 0 l 0 Z W 1 Q Y X R o P j w v S X R l b U x v Y 2 F 0 a W 9 u P j x T d G F i b G V F b n R y a W V z I C 8 + P C 9 J d G V t P j x J d G V t P j x J d G V t T G 9 j Y X R p b 2 4 + P E l 0 Z W 1 U e X B l P k Z v c m 1 1 b G E 8 L 0 l 0 Z W 1 U e X B l P j x J d G V t U G F 0 a D 5 T Z W N 0 a W 9 u M S 9 0 a W 1 l c 2 V y a W V z J T N G d 2 l k Z 2 V 0 X 2 l k J T N E M T I y N z g 2 J T I 2 Z 2 V v X 2 l k J T N E N z I 5 J T I 2 c 3 Z f a W Q l M 0 Q x M S U y N n B v c H V s Y X R p b 2 5 f Z 3 J v d X A l M 0 Q 0 N z k 3 J T I 1 M k M 0 N z k 4 J T I 2 Z n J l L 3 R p b W V z Z X J p Z X M 8 L 0 l 0 Z W 1 Q Y X R o P j w v S X R l b U x v Y 2 F 0 a W 9 u P j x T d G F i b G V F b n R y a W V z I C 8 + P C 9 J d G V t P j x J d G V t P j x J d G V t T G 9 j Y X R p b 2 4 + P E l 0 Z W 1 U e X B l P k Z v c m 1 1 b G E 8 L 0 l 0 Z W 1 U e X B l P j x J d G V t U G F 0 a D 5 T Z W N 0 a W 9 u M S 9 0 a W 1 l c 2 V y a W V z J T N G d 2 l k Z 2 V 0 X 2 l k J T N E M T I y N z g 2 J T I 2 Z 2 V v X 2 l k J T N E N z I 5 J T I 2 c 3 Z f a W Q l M 0 Q x M S U y N n B v c H V s Y X R p b 2 5 f Z 3 J v d X A l M 0 Q 0 N z k 3 J T I 1 M k M 0 N z k 4 J T I 2 Z n J l L 0 N v b n Z l c n R l Z C U y M H R v J T I w V G F i b G U 8 L 0 l 0 Z W 1 Q Y X R o P j w v S X R l b U x v Y 2 F 0 a W 9 u P j x T d G F i b G V F b n R y a W V z I C 8 + P C 9 J d G V t P j x J d G V t P j x J d G V t T G 9 j Y X R p b 2 4 + P E l 0 Z W 1 U e X B l P k Z v c m 1 1 b G E 8 L 0 l 0 Z W 1 U e X B l P j x J d G V t U G F 0 a D 5 T Z W N 0 a W 9 u M S 9 0 a W 1 l c 2 V y a W V z J T N G d 2 l k Z 2 V 0 X 2 l k J T N E M T I y N z g 2 J T I 2 Z 2 V v X 2 l k J T N E N z I 5 J T I 2 c 3 Z f a W Q l M 0 Q x M S U y N n B v c H V s Y X R p b 2 5 f Z 3 J v d X A l M 0 Q 0 N z k 3 J T I 1 M k M 0 N z k 4 J T I 2 Z n J l L 0 V 4 c G F u Z G V k J T I w Q 2 9 s d W 1 u M T w v S X R l b V B h d G g + P C 9 J d G V t T G 9 j Y X R p b 2 4 + P F N 0 Y W J s Z U V u d H J p Z X M g L z 4 8 L 0 l 0 Z W 0 + P E l 0 Z W 0 + P E l 0 Z W 1 M b 2 N h d G l v b j 4 8 S X R l b V R 5 c G U + R m 9 y b X V s Y T w v S X R l b V R 5 c G U + P E l 0 Z W 1 Q Y X R o P l N l Y 3 R p b 2 4 x L 3 R p b W V z Z X J p Z X M l M 0 Z 3 a W R n Z X R f a W Q l M 0 Q x M j I 4 M D E l M j Z n Z W 9 f a W Q l M 0 Q 3 M j k l M j Z z d l 9 p Z C U z R D E x J T I 2 c G 9 w d W x h d G l v b l 9 n c m 9 1 c C U z R D Q 3 O T c l M j Z m c m V x d W V u Y 3 k l M 0 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d G l t Z X N l c m l l c 1 9 3 a W R n Z X R f a W R f M T I y O D A x X 2 d l b 1 9 p Z F 8 3 M j l f c 3 Z f a W R f M T F f c G 9 w d W x h d G l v b l 9 n c m 9 1 c F 8 0 N z k 3 X 2 Z y Z X F 1 Z W 5 j e S I g L z 4 8 R W 5 0 c n k g V H l w Z T 0 i R m l s b G V k Q 2 9 t c G x l d G V S Z X N 1 b H R U b 1 d v c m t z a G V l d C I g V m F s d W U 9 I m w x I i A v P j x F b n R y e S B U e X B l P S J R d W V y e U l E I i B W Y W x 1 Z T 0 i c z I 4 N T Z i Z D Y y L T R m Z D U t N G Q 0 Z i 1 i Z j l m L W U x Z W R i M T M 1 Y j I 1 O C I g L z 4 8 R W 5 0 c n k g V H l w Z T 0 i R m l s b E V y c m 9 y Q 2 9 1 b n Q i I F Z h b H V l P S J s M C I g L z 4 8 R W 5 0 c n k g V H l w Z T 0 i R m l s b E x h c 3 R V c G R h d G V k I i B W Y W x 1 Z T 0 i Z D I w M T k t M T E t M T N U M D k 6 N T c 6 M D c u N D g z N T E w M F o i I C 8 + P E V u d H J 5 I F R 5 c G U 9 I k Z p b G x F c n J v c k N v Z G U i I F Z h b H V l P S J z V W 5 r b m 9 3 b i I g L z 4 8 R W 5 0 c n k g V H l w Z T 0 i R m l s b E N v b H V t b l R 5 c G V z I i B W Y W x 1 Z T 0 i c 0 F B Q U E i I C 8 + P E V u d H J 5 I F R 5 c G U 9 I k Z p b G x D b 3 V u d C I g V m F s d W U 9 I m w z N S I g L z 4 8 R W 5 0 c n k g V H l w Z T 0 i R m l s b E N v b H V t b k 5 h b W V z I i B W Y W x 1 Z T 0 i c 1 s m c X V v d D t D b 2 x 1 b W 4 x L m 1 v b n R o J n F 1 b 3 Q 7 L C Z x d W 9 0 O 0 N v b H V t b j E u e W V h c i Z x d W 9 0 O y w m c X V v d D t D b 2 x 1 b W 4 x L m l u Z G l 2 a W R 1 Y W x z J n F 1 b 3 Q 7 X S I g L z 4 8 R W 5 0 c n k g V H l w Z T 0 i R m l s b F N 0 Y X R 1 c y I g V m F s d W U 9 I n N D b 2 1 w b G V 0 Z S I g L z 4 8 R W 5 0 c n k g V H l w Z T 0 i Q W R k Z W R U b 0 R h d G F N b 2 R l b C I g V m F s d W U 9 I m w w I i A v P j x F b n R y e S B U e X B l P S J S Z W x h d G l v b n N o a X B J b m Z v Q 2 9 u d G F p b m V y I i B W Y W x 1 Z T 0 i c 3 s m c X V v d D t j b 2 x 1 b W 5 D b 3 V u d C Z x d W 9 0 O z o z L C Z x d W 9 0 O 2 t l e U N v b H V t b k 5 h b W V z J n F 1 b 3 Q 7 O l t d L C Z x d W 9 0 O 3 F 1 Z X J 5 U m V s Y X R p b 2 5 z a G l w c y Z x d W 9 0 O z p b X S w m c X V v d D t j b 2 x 1 b W 5 J Z G V u d G l 0 a W V z J n F 1 b 3 Q 7 O l s m c X V v d D t T Z W N 0 a W 9 u M S 9 0 a W 1 l c 2 V y a W V z P 3 d p Z G d l d F 9 p Z D 0 x M j I 4 M D F c d T A w M j Z n Z W 9 f a W Q 9 N z I 5 X H U w M D I 2 c 3 Z f a W Q 9 M T F c d T A w M j Z w b 3 B 1 b G F 0 a W 9 u X 2 d y b 3 V w P T Q 3 O T d c d T A w M j Z m c m V x d W V u Y 3 k 9 L 0 V 4 c G F u Z G V k I E N v b H V t b j E u e 0 N v b H V t b j E u b W 9 u d G g s M H 0 m c X V v d D s s J n F 1 b 3 Q 7 U 2 V j d G l v b j E v d G l t Z X N l c m l l c z 9 3 a W R n Z X R f a W Q 9 M T I y O D A x X H U w M D I 2 Z 2 V v X 2 l k P T c y O V x 1 M D A y N n N 2 X 2 l k P T E x X H U w M D I 2 c G 9 w d W x h d G l v b l 9 n c m 9 1 c D 0 0 N z k 3 X H U w M D I 2 Z n J l c X V l b m N 5 P S 9 F e H B h b m R l Z C B D b 2 x 1 b W 4 x L n t D b 2 x 1 b W 4 x L n l l Y X I s M X 0 m c X V v d D s s J n F 1 b 3 Q 7 U 2 V j d G l v b j E v d G l t Z X N l c m l l c z 9 3 a W R n Z X R f a W Q 9 M T I y O D A x X H U w M D I 2 Z 2 V v X 2 l k P T c y O V x 1 M D A y N n N 2 X 2 l k P T E x X H U w M D I 2 c G 9 w d W x h d G l v b l 9 n c m 9 1 c D 0 0 N z k 3 X H U w M D I 2 Z n J l c X V l b m N 5 P S 9 F e H B h b m R l Z C B D b 2 x 1 b W 4 x L n t D b 2 x 1 b W 4 x L m l u Z G l 2 a W R 1 Y W x z L D J 9 J n F 1 b 3 Q 7 X S w m c X V v d D t D b 2 x 1 b W 5 D b 3 V u d C Z x d W 9 0 O z o z L C Z x d W 9 0 O 0 t l e U N v b H V t b k 5 h b W V z J n F 1 b 3 Q 7 O l t d L C Z x d W 9 0 O 0 N v b H V t b k l k Z W 5 0 a X R p Z X M m c X V v d D s 6 W y Z x d W 9 0 O 1 N l Y 3 R p b 2 4 x L 3 R p b W V z Z X J p Z X M / d 2 l k Z 2 V 0 X 2 l k P T E y M j g w M V x 1 M D A y N m d l b 1 9 p Z D 0 3 M j l c d T A w M j Z z d l 9 p Z D 0 x M V x 1 M D A y N n B v c H V s Y X R p b 2 5 f Z 3 J v d X A 9 N D c 5 N 1 x 1 M D A y N m Z y Z X F 1 Z W 5 j e T 0 v R X h w Y W 5 k Z W Q g Q 2 9 s d W 1 u M S 5 7 Q 2 9 s d W 1 u M S 5 t b 2 5 0 a C w w f S Z x d W 9 0 O y w m c X V v d D t T Z W N 0 a W 9 u M S 9 0 a W 1 l c 2 V y a W V z P 3 d p Z G d l d F 9 p Z D 0 x M j I 4 M D F c d T A w M j Z n Z W 9 f a W Q 9 N z I 5 X H U w M D I 2 c 3 Z f a W Q 9 M T F c d T A w M j Z w b 3 B 1 b G F 0 a W 9 u X 2 d y b 3 V w P T Q 3 O T d c d T A w M j Z m c m V x d W V u Y 3 k 9 L 0 V 4 c G F u Z G V k I E N v b H V t b j E u e 0 N v b H V t b j E u e W V h c i w x f S Z x d W 9 0 O y w m c X V v d D t T Z W N 0 a W 9 u M S 9 0 a W 1 l c 2 V y a W V z P 3 d p Z G d l d F 9 p Z D 0 x M j I 4 M D F c d T A w M j Z n Z W 9 f a W Q 9 N z I 5 X H U w M D I 2 c 3 Z f a W Q 9 M T F c d T A w M j Z w b 3 B 1 b G F 0 a W 9 u X 2 d y b 3 V w P T Q 3 O T d c d T A w M j Z m c m V x d W V u Y 3 k 9 L 0 V 4 c G F u Z G V k I E N v b H V t b j E u e 0 N v b H V t b j E u a W 5 k a X Z p Z H V h b H M s M n 0 m c X V v d D t d L C Z x d W 9 0 O 1 J l b G F 0 a W 9 u c 2 h p c E l u Z m 8 m c X V v d D s 6 W 1 1 9 I i A v P j w v U 3 R h Y m x l R W 5 0 c m l l c z 4 8 L 0 l 0 Z W 0 + P E l 0 Z W 0 + P E l 0 Z W 1 M b 2 N h d G l v b j 4 8 S X R l b V R 5 c G U + R m 9 y b X V s Y T w v S X R l b V R 5 c G U + P E l 0 Z W 1 Q Y X R o P l N l Y 3 R p b 2 4 x L 3 R p b W V z Z X J p Z X M l M 0 Z 3 a W R n Z X R f a W Q l M 0 Q x M j I 4 M D E l M j Z n Z W 9 f a W Q l M 0 Q 3 M j k l M j Z z d l 9 p Z C U z R D E x J T I 2 c G 9 w d W x h d G l v b l 9 n c m 9 1 c C U z R D Q 3 O T c l M j Z m c m V x d W V u Y 3 k l M 0 Q v U 2 9 1 c m N l P C 9 J d G V t U G F 0 a D 4 8 L 0 l 0 Z W 1 M b 2 N h d G l v b j 4 8 U 3 R h Y m x l R W 5 0 c m l l c y A v P j w v S X R l b T 4 8 S X R l b T 4 8 S X R l b U x v Y 2 F 0 a W 9 u P j x J d G V t V H l w Z T 5 G b 3 J t d W x h P C 9 J d G V t V H l w Z T 4 8 S X R l b V B h d G g + U 2 V j d G l v b j E v d G l t Z X N l c m l l c y U z R n d p Z G d l d F 9 p Z C U z R D E y M j g w M S U y N m d l b 1 9 p Z C U z R D c y O S U y N n N 2 X 2 l k J T N E M T E l M j Z w b 3 B 1 b G F 0 a W 9 u X 2 d y b 3 V w J T N E N D c 5 N y U y N m Z y Z X F 1 Z W 5 j e S U z R C 9 k Y X R h P C 9 J d G V t U G F 0 a D 4 8 L 0 l 0 Z W 1 M b 2 N h d G l v b j 4 8 U 3 R h Y m x l R W 5 0 c m l l c y A v P j w v S X R l b T 4 8 S X R l b T 4 8 S X R l b U x v Y 2 F 0 a W 9 u P j x J d G V t V H l w Z T 5 G b 3 J t d W x h P C 9 J d G V t V H l w Z T 4 8 S X R l b V B h d G g + U 2 V j d G l v b j E v d G l t Z X N l c m l l c y U z R n d p Z G d l d F 9 p Z C U z R D E y M j g w M S U y N m d l b 1 9 p Z C U z R D c y O S U y N n N 2 X 2 l k J T N E M T E l M j Z w b 3 B 1 b G F 0 a W 9 u X 2 d y b 3 V w J T N E N D c 5 N y U y N m Z y Z X F 1 Z W 5 j e S U z R C 9 0 a W 1 l c 2 V y a W V z P C 9 J d G V t U G F 0 a D 4 8 L 0 l 0 Z W 1 M b 2 N h d G l v b j 4 8 U 3 R h Y m x l R W 5 0 c m l l c y A v P j w v S X R l b T 4 8 S X R l b T 4 8 S X R l b U x v Y 2 F 0 a W 9 u P j x J d G V t V H l w Z T 5 G b 3 J t d W x h P C 9 J d G V t V H l w Z T 4 8 S X R l b V B h d G g + U 2 V j d G l v b j E v d G l t Z X N l c m l l c y U z R n d p Z G d l d F 9 p Z C U z R D E y M j g w M S U y N m d l b 1 9 p Z C U z R D c y O S U y N n N 2 X 2 l k J T N E M T E l M j Z w b 3 B 1 b G F 0 a W 9 u X 2 d y b 3 V w J T N E N D c 5 N y U y N m Z y Z X F 1 Z W 5 j e S U z R C 9 D b 2 5 2 Z X J 0 Z W Q l M j B 0 b y U y M F R h Y m x l P C 9 J d G V t U G F 0 a D 4 8 L 0 l 0 Z W 1 M b 2 N h d G l v b j 4 8 U 3 R h Y m x l R W 5 0 c m l l c y A v P j w v S X R l b T 4 8 S X R l b T 4 8 S X R l b U x v Y 2 F 0 a W 9 u P j x J d G V t V H l w Z T 5 G b 3 J t d W x h P C 9 J d G V t V H l w Z T 4 8 S X R l b V B h d G g + U 2 V j d G l v b j E v d G l t Z X N l c m l l c y U z R n d p Z G d l d F 9 p Z C U z R D E y M j g w M S U y N m d l b 1 9 p Z C U z R D c y O S U y N n N 2 X 2 l k J T N E M T E l M j Z w b 3 B 1 b G F 0 a W 9 u X 2 d y b 3 V w J T N E N D c 5 N y U y N m Z y Z X F 1 Z W 5 j e S U z R C 9 F e H B h b m R l Z C U y M E N v b H V t b j E 8 L 0 l 0 Z W 1 Q Y X R o P j w v S X R l b U x v Y 2 F 0 a W 9 u P j x T d G F i b G V F b n R y a W V z I C 8 + P C 9 J d G V t P j x J d G V t P j x J d G V t T G 9 j Y X R p b 2 4 + P E l 0 Z W 1 U e X B l P k Z v c m 1 1 b G E 8 L 0 l 0 Z W 1 U e X B l P j x J d G V t U G F 0 a D 5 T Z W N 0 a W 9 u M S 9 0 a W 1 l c 2 V y a W V z J T N G d 2 l k Z 2 V 0 X 2 l k J T N E M T I y O D A y J T I 2 Z 2 V v X 2 l k J T N E N z I 5 J T I 2 c 3 Z f a W Q l M 0 Q x M S U y N n B v c H V s Y X R p b 2 5 f Z 3 J v d X A l M 0 Q 0 N z k 4 J T I 2 Z n J l c X V l b m N 5 J T N E 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R p b W V z Z X J p Z X N f d 2 l k Z 2 V 0 X 2 l k X z E y M j g w M l 9 n Z W 9 f a W R f N z I 5 X 3 N 2 X 2 l k X z E x X 3 B v c H V s Y X R p b 2 5 f Z 3 J v d X B f N D c 5 O F 9 m c m V x d W V u Y 3 k i I C 8 + P E V u d H J 5 I F R 5 c G U 9 I k Z p b G x l Z E N v b X B s Z X R l U m V z d W x 0 V G 9 X b 3 J r c 2 h l Z X Q i I F Z h b H V l P S J s M S I g L z 4 8 R W 5 0 c n k g V H l w Z T 0 i U X V l c n l J R C I g V m F s d W U 9 I n M 3 O G U w N j c x Z C 0 4 M W Q x L T Q 0 N T Q t O T A 2 N C 0 z Z W M 5 O G M x Y T F j Y z g i I C 8 + P E V u d H J 5 I F R 5 c G U 9 I k Z p b G x F c n J v c k N v d W 5 0 I i B W Y W x 1 Z T 0 i b D A i I C 8 + P E V u d H J 5 I F R 5 c G U 9 I k Z p b G x M Y X N 0 V X B k Y X R l Z C I g V m F s d W U 9 I m Q y M D E 5 L T E x L T E z V D A 5 O j U 3 O j A z L j I 0 M D c w N z V a I i A v P j x F b n R y e S B U e X B l P S J G a W x s R X J y b 3 J D b 2 R l I i B W Y W x 1 Z T 0 i c 1 V u a 2 5 v d 2 4 i I C 8 + P E V u d H J 5 I F R 5 c G U 9 I k Z p b G x D b 2 x 1 b W 5 U e X B l c y I g V m F s d W U 9 I n N B Q U F B I i A v P j x F b n R y e S B U e X B l P S J G a W x s Q 2 9 1 b n Q i I F Z h b H V l P S J s M z U i I C 8 + P E V u d H J 5 I F R 5 c G U 9 I k Z p b G x D b 2 x 1 b W 5 O Y W 1 l c y I g V m F s d W U 9 I n N b J n F 1 b 3 Q 7 Q 2 9 s d W 1 u M S 5 t b 2 5 0 a C Z x d W 9 0 O y w m c X V v d D t D b 2 x 1 b W 4 x L n l l Y X I m c X V v d D s s J n F 1 b 3 Q 7 Q 2 9 s d W 1 u M S 5 p b m R p d m l k d W F s c y Z x d W 9 0 O 1 0 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d G l t Z X N l c m l l c z 9 3 a W R n Z X R f a W Q 9 M T I y O D A y X H U w M D I 2 Z 2 V v X 2 l k P T c y O V x 1 M D A y N n N 2 X 2 l k P T E x X H U w M D I 2 c G 9 w d W x h d G l v b l 9 n c m 9 1 c D 0 0 N z k 4 X H U w M D I 2 Z n J l c X V l b m N 5 P S 9 F e H B h b m R l Z C B D b 2 x 1 b W 4 x L n t D b 2 x 1 b W 4 x L m 1 v b n R o L D B 9 J n F 1 b 3 Q 7 L C Z x d W 9 0 O 1 N l Y 3 R p b 2 4 x L 3 R p b W V z Z X J p Z X M / d 2 l k Z 2 V 0 X 2 l k P T E y M j g w M l x 1 M D A y N m d l b 1 9 p Z D 0 3 M j l c d T A w M j Z z d l 9 p Z D 0 x M V x 1 M D A y N n B v c H V s Y X R p b 2 5 f Z 3 J v d X A 9 N D c 5 O F x 1 M D A y N m Z y Z X F 1 Z W 5 j e T 0 v R X h w Y W 5 k Z W Q g Q 2 9 s d W 1 u M S 5 7 Q 2 9 s d W 1 u M S 5 5 Z W F y L D F 9 J n F 1 b 3 Q 7 L C Z x d W 9 0 O 1 N l Y 3 R p b 2 4 x L 3 R p b W V z Z X J p Z X M / d 2 l k Z 2 V 0 X 2 l k P T E y M j g w M l x 1 M D A y N m d l b 1 9 p Z D 0 3 M j l c d T A w M j Z z d l 9 p Z D 0 x M V x 1 M D A y N n B v c H V s Y X R p b 2 5 f Z 3 J v d X A 9 N D c 5 O F x 1 M D A y N m Z y Z X F 1 Z W 5 j e T 0 v R X h w Y W 5 k Z W Q g Q 2 9 s d W 1 u M S 5 7 Q 2 9 s d W 1 u M S 5 p b m R p d m l k d W F s c y w y f S Z x d W 9 0 O 1 0 s J n F 1 b 3 Q 7 Q 2 9 s d W 1 u Q 2 9 1 b n Q m c X V v d D s 6 M y w m c X V v d D t L Z X l D b 2 x 1 b W 5 O Y W 1 l c y Z x d W 9 0 O z p b X S w m c X V v d D t D b 2 x 1 b W 5 J Z G V u d G l 0 a W V z J n F 1 b 3 Q 7 O l s m c X V v d D t T Z W N 0 a W 9 u M S 9 0 a W 1 l c 2 V y a W V z P 3 d p Z G d l d F 9 p Z D 0 x M j I 4 M D J c d T A w M j Z n Z W 9 f a W Q 9 N z I 5 X H U w M D I 2 c 3 Z f a W Q 9 M T F c d T A w M j Z w b 3 B 1 b G F 0 a W 9 u X 2 d y b 3 V w P T Q 3 O T h c d T A w M j Z m c m V x d W V u Y 3 k 9 L 0 V 4 c G F u Z G V k I E N v b H V t b j E u e 0 N v b H V t b j E u b W 9 u d G g s M H 0 m c X V v d D s s J n F 1 b 3 Q 7 U 2 V j d G l v b j E v d G l t Z X N l c m l l c z 9 3 a W R n Z X R f a W Q 9 M T I y O D A y X H U w M D I 2 Z 2 V v X 2 l k P T c y O V x 1 M D A y N n N 2 X 2 l k P T E x X H U w M D I 2 c G 9 w d W x h d G l v b l 9 n c m 9 1 c D 0 0 N z k 4 X H U w M D I 2 Z n J l c X V l b m N 5 P S 9 F e H B h b m R l Z C B D b 2 x 1 b W 4 x L n t D b 2 x 1 b W 4 x L n l l Y X I s M X 0 m c X V v d D s s J n F 1 b 3 Q 7 U 2 V j d G l v b j E v d G l t Z X N l c m l l c z 9 3 a W R n Z X R f a W Q 9 M T I y O D A y X H U w M D I 2 Z 2 V v X 2 l k P T c y O V x 1 M D A y N n N 2 X 2 l k P T E x X H U w M D I 2 c G 9 w d W x h d G l v b l 9 n c m 9 1 c D 0 0 N z k 4 X H U w M D I 2 Z n J l c X V l b m N 5 P S 9 F e H B h b m R l Z C B D b 2 x 1 b W 4 x L n t D b 2 x 1 b W 4 x L m l u Z G l 2 a W R 1 Y W x z L D J 9 J n F 1 b 3 Q 7 X S w m c X V v d D t S Z W x h d G l v b n N o a X B J b m Z v J n F 1 b 3 Q 7 O l t d f S I g L z 4 8 L 1 N 0 Y W J s Z U V u d H J p Z X M + P C 9 J d G V t P j x J d G V t P j x J d G V t T G 9 j Y X R p b 2 4 + P E l 0 Z W 1 U e X B l P k Z v c m 1 1 b G E 8 L 0 l 0 Z W 1 U e X B l P j x J d G V t U G F 0 a D 5 T Z W N 0 a W 9 u M S 9 0 a W 1 l c 2 V y a W V z J T N G d 2 l k Z 2 V 0 X 2 l k J T N E M T I y O D A y J T I 2 Z 2 V v X 2 l k J T N E N z I 5 J T I 2 c 3 Z f a W Q l M 0 Q x M S U y N n B v c H V s Y X R p b 2 5 f Z 3 J v d X A l M 0 Q 0 N z k 4 J T I 2 Z n J l c X V l b m N 5 J T N E L 1 N v d X J j Z T w v S X R l b V B h d G g + P C 9 J d G V t T G 9 j Y X R p b 2 4 + P F N 0 Y W J s Z U V u d H J p Z X M g L z 4 8 L 0 l 0 Z W 0 + P E l 0 Z W 0 + P E l 0 Z W 1 M b 2 N h d G l v b j 4 8 S X R l b V R 5 c G U + R m 9 y b X V s Y T w v S X R l b V R 5 c G U + P E l 0 Z W 1 Q Y X R o P l N l Y 3 R p b 2 4 x L 3 R p b W V z Z X J p Z X M l M 0 Z 3 a W R n Z X R f a W Q l M 0 Q x M j I 4 M D I l M j Z n Z W 9 f a W Q l M 0 Q 3 M j k l M j Z z d l 9 p Z C U z R D E x J T I 2 c G 9 w d W x h d G l v b l 9 n c m 9 1 c C U z R D Q 3 O T g l M j Z m c m V x d W V u Y 3 k l M 0 Q v Z G F 0 Y T w v S X R l b V B h d G g + P C 9 J d G V t T G 9 j Y X R p b 2 4 + P F N 0 Y W J s Z U V u d H J p Z X M g L z 4 8 L 0 l 0 Z W 0 + P E l 0 Z W 0 + P E l 0 Z W 1 M b 2 N h d G l v b j 4 8 S X R l b V R 5 c G U + R m 9 y b X V s Y T w v S X R l b V R 5 c G U + P E l 0 Z W 1 Q Y X R o P l N l Y 3 R p b 2 4 x L 3 R p b W V z Z X J p Z X M l M 0 Z 3 a W R n Z X R f a W Q l M 0 Q x M j I 4 M D I l M j Z n Z W 9 f a W Q l M 0 Q 3 M j k l M j Z z d l 9 p Z C U z R D E x J T I 2 c G 9 w d W x h d G l v b l 9 n c m 9 1 c C U z R D Q 3 O T g l M j Z m c m V x d W V u Y 3 k l M 0 Q v d G l t Z X N l c m l l c z w v S X R l b V B h d G g + P C 9 J d G V t T G 9 j Y X R p b 2 4 + P F N 0 Y W J s Z U V u d H J p Z X M g L z 4 8 L 0 l 0 Z W 0 + P E l 0 Z W 0 + P E l 0 Z W 1 M b 2 N h d G l v b j 4 8 S X R l b V R 5 c G U + R m 9 y b X V s Y T w v S X R l b V R 5 c G U + P E l 0 Z W 1 Q Y X R o P l N l Y 3 R p b 2 4 x L 3 R p b W V z Z X J p Z X M l M 0 Z 3 a W R n Z X R f a W Q l M 0 Q x M j I 4 M D I l M j Z n Z W 9 f a W Q l M 0 Q 3 M j k l M j Z z d l 9 p Z C U z R D E x J T I 2 c G 9 w d W x h d G l v b l 9 n c m 9 1 c C U z R D Q 3 O T g l M j Z m c m V x d W V u Y 3 k l M 0 Q v Q 2 9 u d m V y d G V k J T I w d G 8 l M j B U Y W J s Z T w v S X R l b V B h d G g + P C 9 J d G V t T G 9 j Y X R p b 2 4 + P F N 0 Y W J s Z U V u d H J p Z X M g L z 4 8 L 0 l 0 Z W 0 + P E l 0 Z W 0 + P E l 0 Z W 1 M b 2 N h d G l v b j 4 8 S X R l b V R 5 c G U + R m 9 y b X V s Y T w v S X R l b V R 5 c G U + P E l 0 Z W 1 Q Y X R o P l N l Y 3 R p b 2 4 x L 3 R p b W V z Z X J p Z X M l M 0 Z 3 a W R n Z X R f a W Q l M 0 Q x M j I 4 M D I l M j Z n Z W 9 f a W Q l M 0 Q 3 M j k l M j Z z d l 9 p Z C U z R D E x J T I 2 c G 9 w d W x h d G l v b l 9 n c m 9 1 c C U z R D Q 3 O T g l M j Z m c m V x d W V u Y 3 k l M 0 Q v R X h w Y W 5 k Z W Q l M j B D b 2 x 1 b W 4 x P C 9 J d G V t U G F 0 a D 4 8 L 0 l 0 Z W 1 M b 2 N h d G l v b j 4 8 U 3 R h Y m x l R W 5 0 c m l l c y A v P j w v S X R l b T 4 8 S X R l b T 4 8 S X R l b U x v Y 2 F 0 a W 9 u P j x J d G V t V H l w Z T 5 G b 3 J t d W x h P C 9 J d G V t V H l w Z T 4 8 S X R l b V B h d G g + U 2 V j d G l v b j E v b 3 J p Z 2 l u J T N G d 2 l k Z 2 V 0 X 2 l k J T N E M T I 1 M D Q w J T I 2 Z 2 V v X 2 l k J T N E N j E 2 J T I 2 c 3 Z f a W Q l M 0 Q x M S U y N n B v c H V s Y X R p b 2 5 f Y 2 9 s b G V j d G l v b i U z R D I 4 J T I 2 b G l t a X Q l M 0 Q y M D A l M j Z m L 1 J l b W 9 2 Z W Q l M j B D b 2 x 1 b W 5 z P C 9 J d G V t U G F 0 a D 4 8 L 0 l 0 Z W 1 M b 2 N h d G l v b j 4 8 U 3 R h Y m x l R W 5 0 c m l l c y A v P j w v S X R l b T 4 8 S X R l b T 4 8 S X R l b U x v Y 2 F 0 a W 9 u P j x J d G V t V H l w Z T 5 G b 3 J t d W x h P C 9 J d G V t V H l w Z T 4 8 S X R l b V B h d G g + U 2 V j d G l v b j E v Z 2 V 0 J T N G d 2 l k Z 2 V 0 X 2 l k J T N E M T I 3 M D Y 4 J T I 2 c 3 Z f a W Q l M 0 Q x M S U y N n B v c H V s Y X R p b 2 5 f Z 3 J v d X A l M 0 Q 0 O D A x 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d l d F 9 3 a W R n Z X R f a W R f M T I 3 M D Y 4 X 3 N 2 X 2 l k X z E x X 3 B v c H V s Y X R p b 2 5 f Z 3 J v d X B f N D g w M S I g L z 4 8 R W 5 0 c n k g V H l w Z T 0 i R m l s b G V k Q 2 9 t c G x l d G V S Z X N 1 b H R U b 1 d v c m t z a G V l d C I g V m F s d W U 9 I m w x I i A v P j x F b n R y e S B U e X B l P S J R d W V y e U l E I i B W Y W x 1 Z T 0 i c 2 F l N D Y 3 O T B k L T U 0 M D I t N D F k Z C 0 5 M z c z L W U 4 Y m Y 1 N z N i Y z U 5 Z C I g L z 4 8 R W 5 0 c n k g V H l w Z T 0 i R m l s b E V y c m 9 y Q 2 9 1 b n Q i I F Z h b H V l P S J s M C I g L z 4 8 R W 5 0 c n k g V H l w Z T 0 i R m l s b E x h c 3 R V c G R h d G V k I i B W Y W x 1 Z T 0 i Z D I w M T k t M T E t M T N U M D k 6 N T c 6 M D M u M T Q 5 M j Q 5 M l o i I C 8 + P E V u d H J 5 I F R 5 c G U 9 I k Z p b G x F c n J v c k N v Z G U i I F Z h b H V l P S J z V W 5 r b m 9 3 b i I g L z 4 8 R W 5 0 c n k g V H l w Z T 0 i R m l s b E N v b H V t b l R 5 c G V z I i B W Y W x 1 Z T 0 i c 0 F B T U R B d z 0 9 I i A v P j x F b n R y e S B U e X B l P S J G a W x s Q 2 9 1 b n Q i I F Z h b H V l P S J s M S I g L z 4 8 R W 5 0 c n k g V H l w Z T 0 i R m l s b E N v b H V t b k 5 h b W V z I i B W Y W x 1 Z T 0 i c 1 s m c X V v d D t D b 2 x 1 b W 4 x L m R h d G U m c X V v d D s s J n F 1 b 3 Q 7 Q 2 9 s d W 1 u M S 5 t b 2 5 0 a C Z x d W 9 0 O y w m c X V v d D t D b 2 x 1 b W 4 x L n l l Y X I m c X V v d D s s J n F 1 b 3 Q 7 Q 2 9 s d W 1 u M S 5 p b m R p d m l k d W F s c y Z x d W 9 0 O 1 0 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Z 2 V 0 P 3 d p Z G d l d F 9 p Z D 0 x M j c w N j h c d T A w M j Z z d l 9 p Z D 0 x M V x 1 M D A y N n B v c H V s Y X R p b 2 5 f Z 3 J v d X A 9 N D g w M S 9 F e H B h b m R l Z C B D b 2 x 1 b W 4 x L n t D b 2 x 1 b W 4 x L m R h d G U s M H 0 m c X V v d D s s J n F 1 b 3 Q 7 U 2 V j d G l v b j E v Z 2 V 0 P 3 d p Z G d l d F 9 p Z D 0 x M j c w N j h c d T A w M j Z z d l 9 p Z D 0 x M V x 1 M D A y N n B v c H V s Y X R p b 2 5 f Z 3 J v d X A 9 N D g w M S 9 D a G F u Z 2 V k I F R 5 c G U u e 0 N v b H V t b j E u b W 9 u d G g s M X 0 m c X V v d D s s J n F 1 b 3 Q 7 U 2 V j d G l v b j E v Z 2 V 0 P 3 d p Z G d l d F 9 p Z D 0 x M j c w N j h c d T A w M j Z z d l 9 p Z D 0 x M V x 1 M D A y N n B v c H V s Y X R p b 2 5 f Z 3 J v d X A 9 N D g w M S 9 D a G F u Z 2 V k I F R 5 c G U u e 0 N v b H V t b j E u e W V h c i w y f S Z x d W 9 0 O y w m c X V v d D t T Z W N 0 a W 9 u M S 9 n Z X Q / d 2 l k Z 2 V 0 X 2 l k P T E y N z A 2 O F x 1 M D A y N n N 2 X 2 l k P T E x X H U w M D I 2 c G 9 w d W x h d G l v b l 9 n c m 9 1 c D 0 0 O D A x L 0 N o Y W 5 n Z W Q g V H l w Z S 5 7 Q 2 9 s d W 1 u M S 5 p b m R p d m l k d W F s c y w z f S Z x d W 9 0 O 1 0 s J n F 1 b 3 Q 7 Q 2 9 s d W 1 u Q 2 9 1 b n Q m c X V v d D s 6 N C w m c X V v d D t L Z X l D b 2 x 1 b W 5 O Y W 1 l c y Z x d W 9 0 O z p b X S w m c X V v d D t D b 2 x 1 b W 5 J Z G V u d G l 0 a W V z J n F 1 b 3 Q 7 O l s m c X V v d D t T Z W N 0 a W 9 u M S 9 n Z X Q / d 2 l k Z 2 V 0 X 2 l k P T E y N z A 2 O F x 1 M D A y N n N 2 X 2 l k P T E x X H U w M D I 2 c G 9 w d W x h d G l v b l 9 n c m 9 1 c D 0 0 O D A x L 0 V 4 c G F u Z G V k I E N v b H V t b j E u e 0 N v b H V t b j E u Z G F 0 Z S w w f S Z x d W 9 0 O y w m c X V v d D t T Z W N 0 a W 9 u M S 9 n Z X Q / d 2 l k Z 2 V 0 X 2 l k P T E y N z A 2 O F x 1 M D A y N n N 2 X 2 l k P T E x X H U w M D I 2 c G 9 w d W x h d G l v b l 9 n c m 9 1 c D 0 0 O D A x L 0 N o Y W 5 n Z W Q g V H l w Z S 5 7 Q 2 9 s d W 1 u M S 5 t b 2 5 0 a C w x f S Z x d W 9 0 O y w m c X V v d D t T Z W N 0 a W 9 u M S 9 n Z X Q / d 2 l k Z 2 V 0 X 2 l k P T E y N z A 2 O F x 1 M D A y N n N 2 X 2 l k P T E x X H U w M D I 2 c G 9 w d W x h d G l v b l 9 n c m 9 1 c D 0 0 O D A x L 0 N o Y W 5 n Z W Q g V H l w Z S 5 7 Q 2 9 s d W 1 u M S 5 5 Z W F y L D J 9 J n F 1 b 3 Q 7 L C Z x d W 9 0 O 1 N l Y 3 R p b 2 4 x L 2 d l d D 9 3 a W R n Z X R f a W Q 9 M T I 3 M D Y 4 X H U w M D I 2 c 3 Z f a W Q 9 M T F c d T A w M j Z w b 3 B 1 b G F 0 a W 9 u X 2 d y b 3 V w P T Q 4 M D E v Q 2 h h b m d l Z C B U e X B l L n t D b 2 x 1 b W 4 x L m l u Z G l 2 a W R 1 Y W x z L D N 9 J n F 1 b 3 Q 7 X S w m c X V v d D t S Z W x h d G l v b n N o a X B J b m Z v J n F 1 b 3 Q 7 O l t d f S I g L z 4 8 L 1 N 0 Y W J s Z U V u d H J p Z X M + P C 9 J d G V t P j x J d G V t P j x J d G V t T G 9 j Y X R p b 2 4 + P E l 0 Z W 1 U e X B l P k Z v c m 1 1 b G E 8 L 0 l 0 Z W 1 U e X B l P j x J d G V t U G F 0 a D 5 T Z W N 0 a W 9 u M S 9 n Z X Q l M 0 Z 3 a W R n Z X R f a W Q l M 0 Q x M j c w N j g l M j Z z d l 9 p Z C U z R D E x J T I 2 c G 9 w d W x h d G l v b l 9 n c m 9 1 c C U z R D Q 4 M D E v U 2 9 1 c m N l P C 9 J d G V t U G F 0 a D 4 8 L 0 l 0 Z W 1 M b 2 N h d G l v b j 4 8 U 3 R h Y m x l R W 5 0 c m l l c y A v P j w v S X R l b T 4 8 S X R l b T 4 8 S X R l b U x v Y 2 F 0 a W 9 u P j x J d G V t V H l w Z T 5 G b 3 J t d W x h P C 9 J d G V t V H l w Z T 4 8 S X R l b V B h d G g + U 2 V j d G l v b j E v Z 2 V 0 J T N G d 2 l k Z 2 V 0 X 2 l k J T N E M T I 3 M D Y 4 J T I 2 c 3 Z f a W Q l M 0 Q x M S U y N n B v c H V s Y X R p b 2 5 f Z 3 J v d X A l M 0 Q 0 O D A x L 2 R h d G E 8 L 0 l 0 Z W 1 Q Y X R o P j w v S X R l b U x v Y 2 F 0 a W 9 u P j x T d G F i b G V F b n R y a W V z I C 8 + P C 9 J d G V t P j x J d G V t P j x J d G V t T G 9 j Y X R p b 2 4 + P E l 0 Z W 1 U e X B l P k Z v c m 1 1 b G E 8 L 0 l 0 Z W 1 U e X B l P j x J d G V t U G F 0 a D 5 T Z W N 0 a W 9 u M S 9 n Z X Q l M 0 Z 3 a W R n Z X R f a W Q l M 0 Q x M j c w N j g l M j Z z d l 9 p Z C U z R D E x J T I 2 c G 9 w d W x h d G l v b l 9 n c m 9 1 c C U z R D Q 4 M D E v Q 2 9 u d m V y d G V k J T I w d G 8 l M j B U Y W J s Z T w v S X R l b V B h d G g + P C 9 J d G V t T G 9 j Y X R p b 2 4 + P F N 0 Y W J s Z U V u d H J p Z X M g L z 4 8 L 0 l 0 Z W 0 + P E l 0 Z W 0 + P E l 0 Z W 1 M b 2 N h d G l v b j 4 8 S X R l b V R 5 c G U + R m 9 y b X V s Y T w v S X R l b V R 5 c G U + P E l 0 Z W 1 Q Y X R o P l N l Y 3 R p b 2 4 x L 2 d l d C U z R n d p Z G d l d F 9 p Z C U z R D E y N z A 2 O C U y N n N 2 X 2 l k J T N E M T E l M j Z w b 3 B 1 b G F 0 a W 9 u X 2 d y b 3 V w J T N E N D g w M S 9 F e H B h b m R l Z C U y M E N v b H V t b j E 8 L 0 l 0 Z W 1 Q Y X R o P j w v S X R l b U x v Y 2 F 0 a W 9 u P j x T d G F i b G V F b n R y a W V z I C 8 + P C 9 J d G V t P j x J d G V t P j x J d G V t T G 9 j Y X R p b 2 4 + P E l 0 Z W 1 U e X B l P k Z v c m 1 1 b G E 8 L 0 l 0 Z W 1 U e X B l P j x J d G V t U G F 0 a D 5 T Z W N 0 a W 9 u M S 9 n Z X Q l M 0 Z 3 a W R n Z X R f a W Q l M 0 Q x M j c w N j g l M j Z z d l 9 p Z C U z R D E x J T I 2 c G 9 w d W x h d G l v b l 9 n c m 9 1 c C U z R D Q 4 M D E v Q 2 h h b m d l Z C U y M F R 5 c G U 8 L 0 l 0 Z W 1 Q Y X R o P j w v S X R l b U x v Y 2 F 0 a W 9 u P j x T d G F i b G V F b n R y a W V z I C 8 + P C 9 J d G V t P j x J d G V t P j x J d G V t T G 9 j Y X R p b 2 4 + P E l 0 Z W 1 U e X B l P k Z v c m 1 1 b G E 8 L 0 l 0 Z W 1 U e X B l P j x J d G V t U G F 0 a D 5 T Z W N 0 a W 9 u M S 9 0 a W 1 l c 2 V y a W V z J T N G d 2 l k Z 2 V 0 X 2 l k J T N E M T M 2 N D k y J T I 2 c 3 Z f a W Q l M 0 Q x M S U y N m d l b 1 9 p Z C U z R D Y x N i U y N n B v c H V s Y X R p b 2 5 f Z 3 J v d X A l M 0 Q 0 N z k 3 J T I 2 Z n J l c X V l b m N 5 J T N E 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3 R p b W V z Z X J p Z X N f d 2 l k Z 2 V 0 X 2 l k X z E z N j Q 5 M l 9 z d l 9 p Z F 8 x M V 9 n Z W 9 f a W R f N j E 2 X 3 B v c H V s Y X R p b 2 5 f Z 3 J v d X B f N D c 5 N 1 9 m c m V x d W V u Y 3 k i I C 8 + P E V u d H J 5 I F R 5 c G U 9 I k Z p b G x l Z E N v b X B s Z X R l U m V z d W x 0 V G 9 X b 3 J r c 2 h l Z X Q i I F Z h b H V l P S J s M S I g L z 4 8 R W 5 0 c n k g V H l w Z T 0 i R m l s b E N v d W 5 0 I i B W Y W x 1 Z T 0 i b D M 1 I i A v P j x F b n R y e S B U e X B l P S J G a W x s R X J y b 3 J D b 2 R l I i B W Y W x 1 Z T 0 i c 1 V u a 2 5 v d 2 4 i I C 8 + P E V u d H J 5 I F R 5 c G U 9 I k Z p b G x F c n J v c k N v d W 5 0 I i B W Y W x 1 Z T 0 i b D A i I C 8 + P E V u d H J 5 I F R 5 c G U 9 I k Z p b G x M Y X N 0 V X B k Y X R l Z C I g V m F s d W U 9 I m Q y M D E 5 L T E x L T E z V D A 5 O j U 3 O j A z L j A 3 M j Q 1 M z R a I i A v P j x F b n R y e S B U e X B l P S J G a W x s Q 2 9 s d W 1 u V H l w Z X M i I F Z h b H V l P S J z Q U F B Q S I g L z 4 8 R W 5 0 c n k g V H l w Z T 0 i R m l s b E N v b H V t b k 5 h b W V z I i B W Y W x 1 Z T 0 i c 1 s m c X V v d D t D b 2 x 1 b W 4 x L m 1 v b n R o J n F 1 b 3 Q 7 L C Z x d W 9 0 O 0 N v b H V t b j E u e W V h c i Z x d W 9 0 O y w m c X V v d D t D b 2 x 1 b W 4 x L m l u Z G l 2 a W R 1 Y W x z J n F 1 b 3 Q 7 X S I g L z 4 8 R W 5 0 c n k g V H l w Z T 0 i U X V l c n l J R C I g V m F s d W U 9 I n M 4 O W F j M j A y O C 0 2 N T c 4 L T Q 1 M m E t O D I x N i 0 0 Y 2 V h Y T B m N z k z M D c 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d G l t Z X N l c m l l c z 9 3 a W R n Z X R f a W Q 9 M T M 2 N D k y X H U w M D I 2 c 3 Z f a W Q 9 M T F c d T A w M j Z n Z W 9 f a W Q 9 N j E 2 X H U w M D I 2 c G 9 w d W x h d G l v b l 9 n c m 9 1 c D 0 0 N z k 3 X H U w M D I 2 Z n J l c X V l b m N 5 P S 9 F e H B h b m R l Z C B D b 2 x 1 b W 4 x L n t D b 2 x 1 b W 4 x L m 1 v b n R o L D B 9 J n F 1 b 3 Q 7 L C Z x d W 9 0 O 1 N l Y 3 R p b 2 4 x L 3 R p b W V z Z X J p Z X M / d 2 l k Z 2 V 0 X 2 l k P T E z N j Q 5 M l x 1 M D A y N n N 2 X 2 l k P T E x X H U w M D I 2 Z 2 V v X 2 l k P T Y x N l x 1 M D A y N n B v c H V s Y X R p b 2 5 f Z 3 J v d X A 9 N D c 5 N 1 x 1 M D A y N m Z y Z X F 1 Z W 5 j e T 0 v R X h w Y W 5 k Z W Q g Q 2 9 s d W 1 u M S 5 7 Q 2 9 s d W 1 u M S 5 5 Z W F y L D F 9 J n F 1 b 3 Q 7 L C Z x d W 9 0 O 1 N l Y 3 R p b 2 4 x L 3 R p b W V z Z X J p Z X M / d 2 l k Z 2 V 0 X 2 l k P T E z N j Q 5 M l x 1 M D A y N n N 2 X 2 l k P T E x X H U w M D I 2 Z 2 V v X 2 l k P T Y x N l x 1 M D A y N n B v c H V s Y X R p b 2 5 f Z 3 J v d X A 9 N D c 5 N 1 x 1 M D A y N m Z y Z X F 1 Z W 5 j e T 0 v R X h w Y W 5 k Z W Q g Q 2 9 s d W 1 u M S 5 7 Q 2 9 s d W 1 u M S 5 p b m R p d m l k d W F s c y w y f S Z x d W 9 0 O 1 0 s J n F 1 b 3 Q 7 Q 2 9 s d W 1 u Q 2 9 1 b n Q m c X V v d D s 6 M y w m c X V v d D t L Z X l D b 2 x 1 b W 5 O Y W 1 l c y Z x d W 9 0 O z p b X S w m c X V v d D t D b 2 x 1 b W 5 J Z G V u d G l 0 a W V z J n F 1 b 3 Q 7 O l s m c X V v d D t T Z W N 0 a W 9 u M S 9 0 a W 1 l c 2 V y a W V z P 3 d p Z G d l d F 9 p Z D 0 x M z Y 0 O T J c d T A w M j Z z d l 9 p Z D 0 x M V x 1 M D A y N m d l b 1 9 p Z D 0 2 M T Z c d T A w M j Z w b 3 B 1 b G F 0 a W 9 u X 2 d y b 3 V w P T Q 3 O T d c d T A w M j Z m c m V x d W V u Y 3 k 9 L 0 V 4 c G F u Z G V k I E N v b H V t b j E u e 0 N v b H V t b j E u b W 9 u d G g s M H 0 m c X V v d D s s J n F 1 b 3 Q 7 U 2 V j d G l v b j E v d G l t Z X N l c m l l c z 9 3 a W R n Z X R f a W Q 9 M T M 2 N D k y X H U w M D I 2 c 3 Z f a W Q 9 M T F c d T A w M j Z n Z W 9 f a W Q 9 N j E 2 X H U w M D I 2 c G 9 w d W x h d G l v b l 9 n c m 9 1 c D 0 0 N z k 3 X H U w M D I 2 Z n J l c X V l b m N 5 P S 9 F e H B h b m R l Z C B D b 2 x 1 b W 4 x L n t D b 2 x 1 b W 4 x L n l l Y X I s M X 0 m c X V v d D s s J n F 1 b 3 Q 7 U 2 V j d G l v b j E v d G l t Z X N l c m l l c z 9 3 a W R n Z X R f a W Q 9 M T M 2 N D k y X H U w M D I 2 c 3 Z f a W Q 9 M T F c d T A w M j Z n Z W 9 f a W Q 9 N j E 2 X H U w M D I 2 c G 9 w d W x h d G l v b l 9 n c m 9 1 c D 0 0 N z k 3 X H U w M D I 2 Z n J l c X V l b m N 5 P S 9 F e H B h b m R l Z C B D b 2 x 1 b W 4 x L n t D b 2 x 1 b W 4 x L m l u Z G l 2 a W R 1 Y W x z L D J 9 J n F 1 b 3 Q 7 X S w m c X V v d D t S Z W x h d G l v b n N o a X B J b m Z v J n F 1 b 3 Q 7 O l t d f S I g L z 4 8 L 1 N 0 Y W J s Z U V u d H J p Z X M + P C 9 J d G V t P j x J d G V t P j x J d G V t T G 9 j Y X R p b 2 4 + P E l 0 Z W 1 U e X B l P k Z v c m 1 1 b G E 8 L 0 l 0 Z W 1 U e X B l P j x J d G V t U G F 0 a D 5 T Z W N 0 a W 9 u M S 9 0 a W 1 l c 2 V y a W V z J T N G d 2 l k Z 2 V 0 X 2 l k J T N E M T M 2 N D k y J T I 2 c 3 Z f a W Q l M 0 Q x M S U y N m d l b 1 9 p Z C U z R D Y x N i U y N n B v c H V s Y X R p b 2 5 f Z 3 J v d X A l M 0 Q 0 N z k 3 J T I 2 Z n J l c X V l b m N 5 J T N E L 1 N v d X J j Z T w v S X R l b V B h d G g + P C 9 J d G V t T G 9 j Y X R p b 2 4 + P F N 0 Y W J s Z U V u d H J p Z X M g L z 4 8 L 0 l 0 Z W 0 + P E l 0 Z W 0 + P E l 0 Z W 1 M b 2 N h d G l v b j 4 8 S X R l b V R 5 c G U + R m 9 y b X V s Y T w v S X R l b V R 5 c G U + P E l 0 Z W 1 Q Y X R o P l N l Y 3 R p b 2 4 x L 3 R p b W V z Z X J p Z X M l M 0 Z 3 a W R n Z X R f a W Q l M 0 Q x M z Y 0 O T I l M j Z z d l 9 p Z C U z R D E x J T I 2 Z 2 V v X 2 l k J T N E N j E 2 J T I 2 c G 9 w d W x h d G l v b l 9 n c m 9 1 c C U z R D Q 3 O T c l M j Z m c m V x d W V u Y 3 k l M 0 Q v Z G F 0 Y T w v S X R l b V B h d G g + P C 9 J d G V t T G 9 j Y X R p b 2 4 + P F N 0 Y W J s Z U V u d H J p Z X M g L z 4 8 L 0 l 0 Z W 0 + P E l 0 Z W 0 + P E l 0 Z W 1 M b 2 N h d G l v b j 4 8 S X R l b V R 5 c G U + R m 9 y b X V s Y T w v S X R l b V R 5 c G U + P E l 0 Z W 1 Q Y X R o P l N l Y 3 R p b 2 4 x L 3 R p b W V z Z X J p Z X M l M 0 Z 3 a W R n Z X R f a W Q l M 0 Q x M z Y 0 O T I l M j Z z d l 9 p Z C U z R D E x J T I 2 Z 2 V v X 2 l k J T N E N j E 2 J T I 2 c G 9 w d W x h d G l v b l 9 n c m 9 1 c C U z R D Q 3 O T c l M j Z m c m V x d W V u Y 3 k l M 0 Q v d G l t Z X N l c m l l c z w v S X R l b V B h d G g + P C 9 J d G V t T G 9 j Y X R p b 2 4 + P F N 0 Y W J s Z U V u d H J p Z X M g L z 4 8 L 0 l 0 Z W 0 + P E l 0 Z W 0 + P E l 0 Z W 1 M b 2 N h d G l v b j 4 8 S X R l b V R 5 c G U + R m 9 y b X V s Y T w v S X R l b V R 5 c G U + P E l 0 Z W 1 Q Y X R o P l N l Y 3 R p b 2 4 x L 3 R p b W V z Z X J p Z X M l M 0 Z 3 a W R n Z X R f a W Q l M 0 Q x M z Y 0 O T I l M j Z z d l 9 p Z C U z R D E x J T I 2 Z 2 V v X 2 l k J T N E N j E 2 J T I 2 c G 9 w d W x h d G l v b l 9 n c m 9 1 c C U z R D Q 3 O T c l M j Z m c m V x d W V u Y 3 k l M 0 Q v Q 2 9 u d m V y d G V k J T I w d G 8 l M j B U Y W J s Z T w v S X R l b V B h d G g + P C 9 J d G V t T G 9 j Y X R p b 2 4 + P F N 0 Y W J s Z U V u d H J p Z X M g L z 4 8 L 0 l 0 Z W 0 + P E l 0 Z W 0 + P E l 0 Z W 1 M b 2 N h d G l v b j 4 8 S X R l b V R 5 c G U + R m 9 y b X V s Y T w v S X R l b V R 5 c G U + P E l 0 Z W 1 Q Y X R o P l N l Y 3 R p b 2 4 x L 3 R p b W V z Z X J p Z X M l M 0 Z 3 a W R n Z X R f a W Q l M 0 Q x M z Y 0 O T I l M j Z z d l 9 p Z C U z R D E x J T I 2 Z 2 V v X 2 l k J T N E N j E 2 J T I 2 c G 9 w d W x h d G l v b l 9 n c m 9 1 c C U z R D Q 3 O T c l M j Z m c m V x d W V u Y 3 k l M 0 Q v R X h w Y W 5 k Z W Q l M j B D b 2 x 1 b W 4 x P C 9 J d G V t U G F 0 a D 4 8 L 0 l 0 Z W 1 M b 2 N h d G l v b j 4 8 U 3 R h Y m x l R W 5 0 c m l l c y A v P j w v S X R l b T 4 8 S X R l b T 4 8 S X R l b U x v Y 2 F 0 a W 9 u P j x J d G V t V H l w Z T 5 G b 3 J t d W x h P C 9 J d G V t V H l w Z T 4 8 S X R l b V B h d G g + U 2 V j d G l v b j E v d G l t Z X N l c m l l c y U z R n d p Z G d l d F 9 p Z C U z R D E z N j Q 5 M i U y N n N 2 X 2 l k J T N E M T E l M j Z n Z W 9 f a W Q l M 0 Q 2 O T A l M j Z w b 3 B 1 b G F 0 a W 9 u X 2 d y b 3 V w J T N E N D c 5 N y U y N m Z y Z X F 1 Z W 5 j e S U z R 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0 a W 1 l c 2 V y a W V z X 3 d p Z G d l d F 9 p Z F 8 x M z Y 0 O T J f c 3 Z f a W R f M T F f Z 2 V v X 2 l k X z Y 5 M F 9 w b 3 B 1 b G F 0 a W 9 u X 2 d y b 3 V w X z Q 3 O T d f Z n J l c X V l b m N 5 I i A v P j x F b n R y e S B U e X B l P S J G a W x s Z W R D b 2 1 w b G V 0 Z V J l c 3 V s d F R v V 2 9 y a 3 N o Z W V 0 I i B W Y W x 1 Z T 0 i b D E i I C 8 + P E V u d H J 5 I F R 5 c G U 9 I k Z p b G x D b 2 x 1 b W 5 O Y W 1 l c y I g V m F s d W U 9 I n N b J n F 1 b 3 Q 7 Q 2 9 s d W 1 u M S 5 t b 2 5 0 a C Z x d W 9 0 O y w m c X V v d D t D b 2 x 1 b W 4 x L n l l Y X I m c X V v d D s s J n F 1 b 3 Q 7 Q 2 9 s d W 1 u M S 5 p b m R p d m l k d W F s c y Z x d W 9 0 O 1 0 i I C 8 + P E V u d H J 5 I F R 5 c G U 9 I k Z p b G x D b 2 x 1 b W 5 U e X B l c y I g V m F s d W U 9 I n N B Q U F B I i A v P j x F b n R y e S B U e X B l P S J G a W x s T G F z d F V w Z G F 0 Z W Q i I F Z h b H V l P S J k M j A x O S 0 x M S 0 x M 1 Q w O T o 1 N j o 1 O S 4 x M D E z O T g z W i I g L z 4 8 R W 5 0 c n k g V H l w Z T 0 i R m l s b E V y c m 9 y Q 2 9 1 b n Q i I F Z h b H V l P S J s M C I g L z 4 8 R W 5 0 c n k g V H l w Z T 0 i R m l s b E V y c m 9 y Q 2 9 k Z S I g V m F s d W U 9 I n N V b m t u b 3 d u I i A v P j x F b n R y e S B U e X B l P S J G a W x s Q 2 9 1 b n Q i I F Z h b H V l P S J s N D k i I C 8 + P E V u d H J 5 I F R 5 c G U 9 I l F 1 Z X J 5 S U Q i I F Z h b H V l P S J z Z m Z i M j Y 0 O D g t O T d k Y S 0 0 Z T N k L T h m Z j Y t O T N k O W Y 2 Z j k 4 N G I 2 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3 R p b W V z Z X J p Z X M / d 2 l k Z 2 V 0 X 2 l k P T E z N j Q 5 M l x 1 M D A y N n N 2 X 2 l k P T E x X H U w M D I 2 Z 2 V v X 2 l k P T Y 5 M F x 1 M D A y N n B v c H V s Y X R p b 2 5 f Z 3 J v d X A 9 N D c 5 N 1 x 1 M D A y N m Z y Z X F 1 Z W 5 j e T 0 v R X h w Y W 5 k Z W Q g Q 2 9 s d W 1 u M S 5 7 Q 2 9 s d W 1 u M S 5 t b 2 5 0 a C w w f S Z x d W 9 0 O y w m c X V v d D t T Z W N 0 a W 9 u M S 9 0 a W 1 l c 2 V y a W V z P 3 d p Z G d l d F 9 p Z D 0 x M z Y 0 O T J c d T A w M j Z z d l 9 p Z D 0 x M V x 1 M D A y N m d l b 1 9 p Z D 0 2 O T B c d T A w M j Z w b 3 B 1 b G F 0 a W 9 u X 2 d y b 3 V w P T Q 3 O T d c d T A w M j Z m c m V x d W V u Y 3 k 9 L 0 V 4 c G F u Z G V k I E N v b H V t b j E u e 0 N v b H V t b j E u e W V h c i w x f S Z x d W 9 0 O y w m c X V v d D t T Z W N 0 a W 9 u M S 9 0 a W 1 l c 2 V y a W V z P 3 d p Z G d l d F 9 p Z D 0 x M z Y 0 O T J c d T A w M j Z z d l 9 p Z D 0 x M V x 1 M D A y N m d l b 1 9 p Z D 0 2 O T B c d T A w M j Z w b 3 B 1 b G F 0 a W 9 u X 2 d y b 3 V w P T Q 3 O T d c d T A w M j Z m c m V x d W V u Y 3 k 9 L 0 V 4 c G F u Z G V k I E N v b H V t b j E u e 0 N v b H V t b j E u a W 5 k a X Z p Z H V h b H M s M n 0 m c X V v d D t d L C Z x d W 9 0 O 0 N v b H V t b k N v d W 5 0 J n F 1 b 3 Q 7 O j M s J n F 1 b 3 Q 7 S 2 V 5 Q 2 9 s d W 1 u T m F t Z X M m c X V v d D s 6 W 1 0 s J n F 1 b 3 Q 7 Q 2 9 s d W 1 u S W R l b n R p d G l l c y Z x d W 9 0 O z p b J n F 1 b 3 Q 7 U 2 V j d G l v b j E v d G l t Z X N l c m l l c z 9 3 a W R n Z X R f a W Q 9 M T M 2 N D k y X H U w M D I 2 c 3 Z f a W Q 9 M T F c d T A w M j Z n Z W 9 f a W Q 9 N j k w X H U w M D I 2 c G 9 w d W x h d G l v b l 9 n c m 9 1 c D 0 0 N z k 3 X H U w M D I 2 Z n J l c X V l b m N 5 P S 9 F e H B h b m R l Z C B D b 2 x 1 b W 4 x L n t D b 2 x 1 b W 4 x L m 1 v b n R o L D B 9 J n F 1 b 3 Q 7 L C Z x d W 9 0 O 1 N l Y 3 R p b 2 4 x L 3 R p b W V z Z X J p Z X M / d 2 l k Z 2 V 0 X 2 l k P T E z N j Q 5 M l x 1 M D A y N n N 2 X 2 l k P T E x X H U w M D I 2 Z 2 V v X 2 l k P T Y 5 M F x 1 M D A y N n B v c H V s Y X R p b 2 5 f Z 3 J v d X A 9 N D c 5 N 1 x 1 M D A y N m Z y Z X F 1 Z W 5 j e T 0 v R X h w Y W 5 k Z W Q g Q 2 9 s d W 1 u M S 5 7 Q 2 9 s d W 1 u M S 5 5 Z W F y L D F 9 J n F 1 b 3 Q 7 L C Z x d W 9 0 O 1 N l Y 3 R p b 2 4 x L 3 R p b W V z Z X J p Z X M / d 2 l k Z 2 V 0 X 2 l k P T E z N j Q 5 M l x 1 M D A y N n N 2 X 2 l k P T E x X H U w M D I 2 Z 2 V v X 2 l k P T Y 5 M F x 1 M D A y N n B v c H V s Y X R p b 2 5 f Z 3 J v d X A 9 N D c 5 N 1 x 1 M D A y N m Z y Z X F 1 Z W 5 j e T 0 v R X h w Y W 5 k Z W Q g Q 2 9 s d W 1 u M S 5 7 Q 2 9 s d W 1 u M S 5 p b m R p d m l k d W F s c y w y f S Z x d W 9 0 O 1 0 s J n F 1 b 3 Q 7 U m V s Y X R p b 2 5 z a G l w S W 5 m b y Z x d W 9 0 O z p b X X 0 i I C 8 + P C 9 T d G F i b G V F b n R y a W V z P j w v S X R l b T 4 8 S X R l b T 4 8 S X R l b U x v Y 2 F 0 a W 9 u P j x J d G V t V H l w Z T 5 G b 3 J t d W x h P C 9 J d G V t V H l w Z T 4 8 S X R l b V B h d G g + U 2 V j d G l v b j E v d G l t Z X N l c m l l c y U z R n d p Z G d l d F 9 p Z C U z R D E z N j Q 5 M i U y N n N 2 X 2 l k J T N E M T E l M j Z n Z W 9 f a W Q l M 0 Q 2 O T A l M j Z w b 3 B 1 b G F 0 a W 9 u X 2 d y b 3 V w J T N E N D c 5 N y U y N m Z y Z X F 1 Z W 5 j e S U z R C 9 T b 3 V y Y 2 U 8 L 0 l 0 Z W 1 Q Y X R o P j w v S X R l b U x v Y 2 F 0 a W 9 u P j x T d G F i b G V F b n R y a W V z I C 8 + P C 9 J d G V t P j x J d G V t P j x J d G V t T G 9 j Y X R p b 2 4 + P E l 0 Z W 1 U e X B l P k Z v c m 1 1 b G E 8 L 0 l 0 Z W 1 U e X B l P j x J d G V t U G F 0 a D 5 T Z W N 0 a W 9 u M S 9 0 a W 1 l c 2 V y a W V z J T N G d 2 l k Z 2 V 0 X 2 l k J T N E M T M 2 N D k y J T I 2 c 3 Z f a W Q l M 0 Q x M S U y N m d l b 1 9 p Z C U z R D Y 5 M C U y N n B v c H V s Y X R p b 2 5 f Z 3 J v d X A l M 0 Q 0 N z k 3 J T I 2 Z n J l c X V l b m N 5 J T N E L 2 R h d G E 8 L 0 l 0 Z W 1 Q Y X R o P j w v S X R l b U x v Y 2 F 0 a W 9 u P j x T d G F i b G V F b n R y a W V z I C 8 + P C 9 J d G V t P j x J d G V t P j x J d G V t T G 9 j Y X R p b 2 4 + P E l 0 Z W 1 U e X B l P k Z v c m 1 1 b G E 8 L 0 l 0 Z W 1 U e X B l P j x J d G V t U G F 0 a D 5 T Z W N 0 a W 9 u M S 9 0 a W 1 l c 2 V y a W V z J T N G d 2 l k Z 2 V 0 X 2 l k J T N E M T M 2 N D k y J T I 2 c 3 Z f a W Q l M 0 Q x M S U y N m d l b 1 9 p Z C U z R D Y 5 M C U y N n B v c H V s Y X R p b 2 5 f Z 3 J v d X A l M 0 Q 0 N z k 3 J T I 2 Z n J l c X V l b m N 5 J T N E L 3 R p b W V z Z X J p Z X M 8 L 0 l 0 Z W 1 Q Y X R o P j w v S X R l b U x v Y 2 F 0 a W 9 u P j x T d G F i b G V F b n R y a W V z I C 8 + P C 9 J d G V t P j x J d G V t P j x J d G V t T G 9 j Y X R p b 2 4 + P E l 0 Z W 1 U e X B l P k Z v c m 1 1 b G E 8 L 0 l 0 Z W 1 U e X B l P j x J d G V t U G F 0 a D 5 T Z W N 0 a W 9 u M S 9 0 a W 1 l c 2 V y a W V z J T N G d 2 l k Z 2 V 0 X 2 l k J T N E M T M 2 N D k y J T I 2 c 3 Z f a W Q l M 0 Q x M S U y N m d l b 1 9 p Z C U z R D Y 5 M C U y N n B v c H V s Y X R p b 2 5 f Z 3 J v d X A l M 0 Q 0 N z k 3 J T I 2 Z n J l c X V l b m N 5 J T N E L 0 N v b n Z l c n R l Z C U y M H R v J T I w V G F i b G U 8 L 0 l 0 Z W 1 Q Y X R o P j w v S X R l b U x v Y 2 F 0 a W 9 u P j x T d G F i b G V F b n R y a W V z I C 8 + P C 9 J d G V t P j x J d G V t P j x J d G V t T G 9 j Y X R p b 2 4 + P E l 0 Z W 1 U e X B l P k Z v c m 1 1 b G E 8 L 0 l 0 Z W 1 U e X B l P j x J d G V t U G F 0 a D 5 T Z W N 0 a W 9 u M S 9 0 a W 1 l c 2 V y a W V z J T N G d 2 l k Z 2 V 0 X 2 l k J T N E M T M 2 N D k y J T I 2 c 3 Z f a W Q l M 0 Q x M S U y N m d l b 1 9 p Z C U z R D Y 5 M C U y N n B v c H V s Y X R p b 2 5 f Z 3 J v d X A l M 0 Q 0 N z k 3 J T I 2 Z n J l c X V l b m N 5 J T N E L 0 V 4 c G F u Z G V k J T I w Q 2 9 s d W 1 u M T w v S X R l b V B h d G g + P C 9 J d G V t T G 9 j Y X R p b 2 4 + P F N 0 Y W J s Z U V u d H J p Z X M g L z 4 8 L 0 l 0 Z W 0 + P E l 0 Z W 0 + P E l 0 Z W 1 M b 2 N h d G l v b j 4 8 S X R l b V R 5 c G U + R m 9 y b X V s Y T w v S X R l b V R 5 c G U + P E l 0 Z W 1 Q Y X R o P l N l Y 3 R p b 2 4 x L 2 9 y a W d p b i U z R n d p Z G d l d F 9 p Z C U z R D E y N T A 0 M C U y N m d l b 1 9 p Z C U z R D Y 5 M C U y N n N 2 X 2 l k J T N E M T E l M j Z w b 3 B 1 b G F 0 a W 9 u X 2 N v b G x l Y 3 R p b 2 4 l M 0 Q y O C U y N m x p b W l 0 J T N E M j A w J T I 2 Z 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v c m l n a W 5 f d 2 l k Z 2 V 0 X 2 l k X z E y N T A 0 M F 9 n Z W 9 f a W R f N j k w X 3 N 2 X 2 l k X z E x X 3 B v c H V s Y X R p b 2 5 f Y 2 9 s b G V j d G l v b l 8 y O F 9 s a W 1 p d F 8 y M D B f Z i I g L z 4 8 R W 5 0 c n k g V H l w Z T 0 i R m l s b G V k Q 2 9 t c G x l d G V S Z X N 1 b H R U b 1 d v c m t z a G V l d C I g V m F s d W U 9 I m w x I i A v P j x F b n R y e S B U e X B l P S J G a W x s Q 2 9 s d W 1 u T m F t Z X M i I F Z h b H V l P S J z W y Z x d W 9 0 O 0 N v b H V t b j E u c G 9 w X 2 9 y a W d p b l 9 u Y W 1 l J n F 1 b 3 Q 7 L C Z x d W 9 0 O 0 N v b H V t b j E u Z G F 0 Z S Z x d W 9 0 O y w m c X V v d D t D b 2 x 1 b W 4 x L m 1 v b n R o J n F 1 b 3 Q 7 L C Z x d W 9 0 O 0 N v b H V t b j E u e W V h c i Z x d W 9 0 O y w m c X V v d D t D b 2 x 1 b W 4 x L m l u Z G l 2 a W R 1 Y W x z J n F 1 b 3 Q 7 X S I g L z 4 8 R W 5 0 c n k g V H l w Z T 0 i R m l s b E N v b H V t b l R 5 c G V z I i B W Y W x 1 Z T 0 i c 0 F B Q U R B d 0 0 9 I i A v P j x F b n R y e S B U e X B l P S J G a W x s T G F z d F V w Z G F 0 Z W Q i I F Z h b H V l P S J k M j A x O S 0 x M S 0 x M 1 Q w O T o 1 N j o 1 N C 4 1 N j U y M T c 2 W i I g L z 4 8 R W 5 0 c n k g V H l w Z T 0 i R m l s b E V y c m 9 y Q 2 9 1 b n Q i I F Z h b H V l P S J s M C I g L z 4 8 R W 5 0 c n k g V H l w Z T 0 i R m l s b E V y c m 9 y Q 2 9 k Z S I g V m F s d W U 9 I n N V b m t u b 3 d u I i A v P j x F b n R y e S B U e X B l P S J G a W x s Q 2 9 1 b n Q i I F Z h b H V l P S J s M z I i I C 8 + P E V u d H J 5 I F R 5 c G U 9 I l F 1 Z X J 5 S U Q i I F Z h b H V l P S J z M j U x Y z R k N G I t M T Q 3 N i 0 0 N G E 0 L W E z N D Q t O D V j Z W E 4 N z A 2 M W V h 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2 9 y a W d p b j 9 3 a W R n Z X R f a W Q 9 M T I 1 M D Q w X H U w M D I 2 Z 2 V v X 2 l k P T Y 5 M F x 1 M D A y N n N 2 X 2 l k P T E x X H U w M D I 2 c G 9 w d W x h d G l v b l 9 j b 2 x s Z W N 0 a W 9 u P T I 4 X H U w M D I 2 b G l t a X Q 9 M j A w X H U w M D I 2 Z i 9 F e H B h b m R l Z C B D b 2 x 1 b W 4 x L n t D b 2 x 1 b W 4 x L n B v c F 9 v c m l n a W 5 f b m F t Z S w w f S Z x d W 9 0 O y w m c X V v d D t T Z W N 0 a W 9 u M S 9 v c m l n a W 4 / d 2 l k Z 2 V 0 X 2 l k P T E y N T A 0 M F x 1 M D A y N m d l b 1 9 p Z D 0 2 O T B c d T A w M j Z z d l 9 p Z D 0 x M V x 1 M D A y N n B v c H V s Y X R p b 2 5 f Y 2 9 s b G V j d G l v b j 0 y O F x 1 M D A y N m x p b W l 0 P T I w M F x 1 M D A y N m Y v R X h w Y W 5 k Z W Q g Q 2 9 s d W 1 u M S 5 7 Q 2 9 s d W 1 u M S 5 k Y X R l L D F 9 J n F 1 b 3 Q 7 L C Z x d W 9 0 O 1 N l Y 3 R p b 2 4 x L 2 9 y a W d p b j 9 3 a W R n Z X R f a W Q 9 M T I 1 M D Q w X H U w M D I 2 Z 2 V v X 2 l k P T Y 5 M F x 1 M D A y N n N 2 X 2 l k P T E x X H U w M D I 2 c G 9 w d W x h d G l v b l 9 j b 2 x s Z W N 0 a W 9 u P T I 4 X H U w M D I 2 b G l t a X Q 9 M j A w X H U w M D I 2 Z i 9 D a G F u Z 2 V k I F R 5 c G U u e 0 N v b H V t b j E u b W 9 u d G g s M n 0 m c X V v d D s s J n F 1 b 3 Q 7 U 2 V j d G l v b j E v b 3 J p Z 2 l u P 3 d p Z G d l d F 9 p Z D 0 x M j U w N D B c d T A w M j Z n Z W 9 f a W Q 9 N j k w X H U w M D I 2 c 3 Z f a W Q 9 M T F c d T A w M j Z w b 3 B 1 b G F 0 a W 9 u X 2 N v b G x l Y 3 R p b 2 4 9 M j h c d T A w M j Z s a W 1 p d D 0 y M D B c d T A w M j Z m L 0 N o Y W 5 n Z W Q g V H l w Z S 5 7 Q 2 9 s d W 1 u M S 5 5 Z W F y L D N 9 J n F 1 b 3 Q 7 L C Z x d W 9 0 O 1 N l Y 3 R p b 2 4 x L 2 9 y a W d p b j 9 3 a W R n Z X R f a W Q 9 M T I 1 M D Q w X H U w M D I 2 Z 2 V v X 2 l k P T Y 5 M F x 1 M D A y N n N 2 X 2 l k P T E x X H U w M D I 2 c G 9 w d W x h d G l v b l 9 j b 2 x s Z W N 0 a W 9 u P T I 4 X H U w M D I 2 b G l t a X Q 9 M j A w X H U w M D I 2 Z i 9 D a G F u Z 2 V k I F R 5 c G U u e 0 N v b H V t b j E u a W 5 k a X Z p Z H V h b H M s N H 0 m c X V v d D t d L C Z x d W 9 0 O 0 N v b H V t b k N v d W 5 0 J n F 1 b 3 Q 7 O j U s J n F 1 b 3 Q 7 S 2 V 5 Q 2 9 s d W 1 u T m F t Z X M m c X V v d D s 6 W 1 0 s J n F 1 b 3 Q 7 Q 2 9 s d W 1 u S W R l b n R p d G l l c y Z x d W 9 0 O z p b J n F 1 b 3 Q 7 U 2 V j d G l v b j E v b 3 J p Z 2 l u P 3 d p Z G d l d F 9 p Z D 0 x M j U w N D B c d T A w M j Z n Z W 9 f a W Q 9 N j k w X H U w M D I 2 c 3 Z f a W Q 9 M T F c d T A w M j Z w b 3 B 1 b G F 0 a W 9 u X 2 N v b G x l Y 3 R p b 2 4 9 M j h c d T A w M j Z s a W 1 p d D 0 y M D B c d T A w M j Z m L 0 V 4 c G F u Z G V k I E N v b H V t b j E u e 0 N v b H V t b j E u c G 9 w X 2 9 y a W d p b l 9 u Y W 1 l L D B 9 J n F 1 b 3 Q 7 L C Z x d W 9 0 O 1 N l Y 3 R p b 2 4 x L 2 9 y a W d p b j 9 3 a W R n Z X R f a W Q 9 M T I 1 M D Q w X H U w M D I 2 Z 2 V v X 2 l k P T Y 5 M F x 1 M D A y N n N 2 X 2 l k P T E x X H U w M D I 2 c G 9 w d W x h d G l v b l 9 j b 2 x s Z W N 0 a W 9 u P T I 4 X H U w M D I 2 b G l t a X Q 9 M j A w X H U w M D I 2 Z i 9 F e H B h b m R l Z C B D b 2 x 1 b W 4 x L n t D b 2 x 1 b W 4 x L m R h d G U s M X 0 m c X V v d D s s J n F 1 b 3 Q 7 U 2 V j d G l v b j E v b 3 J p Z 2 l u P 3 d p Z G d l d F 9 p Z D 0 x M j U w N D B c d T A w M j Z n Z W 9 f a W Q 9 N j k w X H U w M D I 2 c 3 Z f a W Q 9 M T F c d T A w M j Z w b 3 B 1 b G F 0 a W 9 u X 2 N v b G x l Y 3 R p b 2 4 9 M j h c d T A w M j Z s a W 1 p d D 0 y M D B c d T A w M j Z m L 0 N o Y W 5 n Z W Q g V H l w Z S 5 7 Q 2 9 s d W 1 u M S 5 t b 2 5 0 a C w y f S Z x d W 9 0 O y w m c X V v d D t T Z W N 0 a W 9 u M S 9 v c m l n a W 4 / d 2 l k Z 2 V 0 X 2 l k P T E y N T A 0 M F x 1 M D A y N m d l b 1 9 p Z D 0 2 O T B c d T A w M j Z z d l 9 p Z D 0 x M V x 1 M D A y N n B v c H V s Y X R p b 2 5 f Y 2 9 s b G V j d G l v b j 0 y O F x 1 M D A y N m x p b W l 0 P T I w M F x 1 M D A y N m Y v Q 2 h h b m d l Z C B U e X B l L n t D b 2 x 1 b W 4 x L n l l Y X I s M 3 0 m c X V v d D s s J n F 1 b 3 Q 7 U 2 V j d G l v b j E v b 3 J p Z 2 l u P 3 d p Z G d l d F 9 p Z D 0 x M j U w N D B c d T A w M j Z n Z W 9 f a W Q 9 N j k w X H U w M D I 2 c 3 Z f a W Q 9 M T F c d T A w M j Z w b 3 B 1 b G F 0 a W 9 u X 2 N v b G x l Y 3 R p b 2 4 9 M j h c d T A w M j Z s a W 1 p d D 0 y M D B c d T A w M j Z m L 0 N o Y W 5 n Z W Q g V H l w Z S 5 7 Q 2 9 s d W 1 u M S 5 p b m R p d m l k d W F s c y w 0 f S Z x d W 9 0 O 1 0 s J n F 1 b 3 Q 7 U m V s Y X R p b 2 5 z a G l w S W 5 m b y Z x d W 9 0 O z p b X X 0 i I C 8 + P C 9 T d G F i b G V F b n R y a W V z P j w v S X R l b T 4 8 S X R l b T 4 8 S X R l b U x v Y 2 F 0 a W 9 u P j x J d G V t V H l w Z T 5 G b 3 J t d W x h P C 9 J d G V t V H l w Z T 4 8 S X R l b V B h d G g + U 2 V j d G l v b j E v b 3 J p Z 2 l u J T N G d 2 l k Z 2 V 0 X 2 l k J T N E M T I 1 M D Q w J T I 2 Z 2 V v X 2 l k J T N E N j k w J T I 2 c 3 Z f a W Q l M 0 Q x M S U y N n B v c H V s Y X R p b 2 5 f Y 2 9 s b G V j d G l v b i U z R D I 4 J T I 2 b G l t a X Q l M 0 Q y M D A l M j Z m L 1 N v d X J j Z T w v S X R l b V B h d G g + P C 9 J d G V t T G 9 j Y X R p b 2 4 + P F N 0 Y W J s Z U V u d H J p Z X M g L z 4 8 L 0 l 0 Z W 0 + P E l 0 Z W 0 + P E l 0 Z W 1 M b 2 N h d G l v b j 4 8 S X R l b V R 5 c G U + R m 9 y b X V s Y T w v S X R l b V R 5 c G U + P E l 0 Z W 1 Q Y X R o P l N l Y 3 R p b 2 4 x L 2 9 y a W d p b i U z R n d p Z G d l d F 9 p Z C U z R D E y N T A 0 M C U y N m d l b 1 9 p Z C U z R D Y 5 M C U y N n N 2 X 2 l k J T N E M T E l M j Z w b 3 B 1 b G F 0 a W 9 u X 2 N v b G x l Y 3 R p b 2 4 l M 0 Q y O C U y N m x p b W l 0 J T N E M j A w J T I 2 Z i 9 k Y X R h P C 9 J d G V t U G F 0 a D 4 8 L 0 l 0 Z W 1 M b 2 N h d G l v b j 4 8 U 3 R h Y m x l R W 5 0 c m l l c y A v P j w v S X R l b T 4 8 S X R l b T 4 8 S X R l b U x v Y 2 F 0 a W 9 u P j x J d G V t V H l w Z T 5 G b 3 J t d W x h P C 9 J d G V t V H l w Z T 4 8 S X R l b V B h d G g + U 2 V j d G l v b j E v b 3 J p Z 2 l u J T N G d 2 l k Z 2 V 0 X 2 l k J T N E M T I 1 M D Q w J T I 2 Z 2 V v X 2 l k J T N E N j k w J T I 2 c 3 Z f a W Q l M 0 Q x M S U y N n B v c H V s Y X R p b 2 5 f Y 2 9 s b G V j d G l v b i U z R D I 4 J T I 2 b G l t a X Q l M 0 Q y M D A l M j Z m L 0 N v b n Z l c n R l Z C U y M H R v J T I w V G F i b G U 8 L 0 l 0 Z W 1 Q Y X R o P j w v S X R l b U x v Y 2 F 0 a W 9 u P j x T d G F i b G V F b n R y a W V z I C 8 + P C 9 J d G V t P j x J d G V t P j x J d G V t T G 9 j Y X R p b 2 4 + P E l 0 Z W 1 U e X B l P k Z v c m 1 1 b G E 8 L 0 l 0 Z W 1 U e X B l P j x J d G V t U G F 0 a D 5 T Z W N 0 a W 9 u M S 9 v c m l n a W 4 l M 0 Z 3 a W R n Z X R f a W Q l M 0 Q x M j U w N D A l M j Z n Z W 9 f a W Q l M 0 Q 2 O T A l M j Z z d l 9 p Z C U z R D E x J T I 2 c G 9 w d W x h d G l v b l 9 j b 2 x s Z W N 0 a W 9 u J T N E M j g l M j Z s a W 1 p d C U z R D I w M C U y N m Y v R X h w Y W 5 k Z W Q l M j B D b 2 x 1 b W 4 x P C 9 J d G V t U G F 0 a D 4 8 L 0 l 0 Z W 1 M b 2 N h d G l v b j 4 8 U 3 R h Y m x l R W 5 0 c m l l c y A v P j w v S X R l b T 4 8 S X R l b T 4 8 S X R l b U x v Y 2 F 0 a W 9 u P j x J d G V t V H l w Z T 5 G b 3 J t d W x h P C 9 J d G V t V H l w Z T 4 8 S X R l b V B h d G g + U 2 V j d G l v b j E v b 3 J p Z 2 l u J T N G d 2 l k Z 2 V 0 X 2 l k J T N E M T I 1 M D Q w J T I 2 Z 2 V v X 2 l k J T N E N j k w J T I 2 c 3 Z f a W Q l M 0 Q x M S U y N n B v c H V s Y X R p b 2 5 f Y 2 9 s b G V j d G l v b i U z R D I 4 J T I 2 b G l t a X Q l M 0 Q y M D A l M j Z m L 0 N o Y W 5 n Z W Q l M j B U e X B l P C 9 J d G V t U G F 0 a D 4 8 L 0 l 0 Z W 1 M b 2 N h d G l v b j 4 8 U 3 R h Y m x l R W 5 0 c m l l c y A v P j w v S X R l b T 4 8 S X R l b T 4 8 S X R l b U x v Y 2 F 0 a W 9 u P j x J d G V t V H l w Z T 5 G b 3 J t d W x h P C 9 J d G V t V H l w Z T 4 8 S X R l b V B h d G g + U 2 V j d G l v b j E v Z 2 V 0 J T N G d 2 l k Z 2 V 0 X 2 l k J T N E M T M 2 N T A w J T I 2 c 3 Z f a W Q l M 0 Q x M S U y N n B v c H V s Y X R p b 2 5 f Z 3 J v d X A l M 0 Q 1 M j c 0 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2 d l d F 9 3 a W R n Z X R f a W R f M T M 2 N T A w X 3 N 2 X 2 l k X z E x X 3 B v c H V s Y X R p b 2 5 f Z 3 J v d X B f N T I 3 N C I g L z 4 8 R W 5 0 c n k g V H l w Z T 0 i R m l s b G V k Q 2 9 t c G x l d G V S Z X N 1 b H R U b 1 d v c m t z a G V l d C I g V m F s d W U 9 I m w x I i A v P j x F b n R y e S B U e X B l P S J G a W x s Q 2 9 1 b n Q i I F Z h b H V l P S J s M S I g L z 4 8 R W 5 0 c n k g V H l w Z T 0 i R m l s b E V y c m 9 y Q 2 9 k Z S I g V m F s d W U 9 I n N V b m t u b 3 d u I i A v P j x F b n R y e S B U e X B l P S J G a W x s R X J y b 3 J D b 3 V u d C I g V m F s d W U 9 I m w w I i A v P j x F b n R y e S B U e X B l P S J G a W x s T G F z d F V w Z G F 0 Z W Q i I F Z h b H V l P S J k M j A x O S 0 x M S 0 x M 1 Q w O T o 1 N j o 1 O C 4 5 M z Q 4 N D M x W i I g L z 4 8 R W 5 0 c n k g V H l w Z T 0 i R m l s b E N v b H V t b l R 5 c G V z I i B W Y W x 1 Z T 0 i c 0 F B T U R B d z 0 9 I i A v P j x F b n R y e S B U e X B l P S J G a W x s Q 2 9 s d W 1 u T m F t Z X M i I F Z h b H V l P S J z W y Z x d W 9 0 O 0 N v b H V t b j E u Z G F 0 Z S Z x d W 9 0 O y w m c X V v d D t D b 2 x 1 b W 4 x L m 1 v b n R o J n F 1 b 3 Q 7 L C Z x d W 9 0 O 0 N v b H V t b j E u e W V h c i Z x d W 9 0 O y w m c X V v d D t D b 2 x 1 b W 4 x L m l u Z G l 2 a W R 1 Y W x z J n F 1 b 3 Q 7 X S I g L z 4 8 R W 5 0 c n k g V H l w Z T 0 i R m l s b F N 0 Y X R 1 c y I g V m F s d W U 9 I n N D b 2 1 w b G V 0 Z S I g L z 4 8 R W 5 0 c n k g V H l w Z T 0 i U X V l c n l J R C I g V m F s d W U 9 I n N l M 2 M 5 Y j V j N C 0 3 Y j d h L T Q w N 2 U t O D A w M y 0 w M G E w N 2 U 1 M z V h N m Y 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Z 2 V 0 P 3 d p Z G d l d F 9 p Z D 0 x M z Y 1 M D B c d T A w M j Z z d l 9 p Z D 0 x M V x 1 M D A y N n B v c H V s Y X R p b 2 5 f Z 3 J v d X A 9 N T I 3 N C 9 F e H B h b m R l Z C B D b 2 x 1 b W 4 x L n t D b 2 x 1 b W 4 x L m R h d G U s M H 0 m c X V v d D s s J n F 1 b 3 Q 7 U 2 V j d G l v b j E v Z 2 V 0 P 3 d p Z G d l d F 9 p Z D 0 x M z Y 1 M D B c d T A w M j Z z d l 9 p Z D 0 x M V x 1 M D A y N n B v c H V s Y X R p b 2 5 f Z 3 J v d X A 9 N T I 3 N C 9 D a G F u Z 2 V k I F R 5 c G U u e 0 N v b H V t b j E u b W 9 u d G g s M X 0 m c X V v d D s s J n F 1 b 3 Q 7 U 2 V j d G l v b j E v Z 2 V 0 P 3 d p Z G d l d F 9 p Z D 0 x M z Y 1 M D B c d T A w M j Z z d l 9 p Z D 0 x M V x 1 M D A y N n B v c H V s Y X R p b 2 5 f Z 3 J v d X A 9 N T I 3 N C 9 D a G F u Z 2 V k I F R 5 c G U u e 0 N v b H V t b j E u e W V h c i w y f S Z x d W 9 0 O y w m c X V v d D t T Z W N 0 a W 9 u M S 9 n Z X Q / d 2 l k Z 2 V 0 X 2 l k P T E z N j U w M F x 1 M D A y N n N 2 X 2 l k P T E x X H U w M D I 2 c G 9 w d W x h d G l v b l 9 n c m 9 1 c D 0 1 M j c 0 L 0 N o Y W 5 n Z W Q g V H l w Z S 5 7 Q 2 9 s d W 1 u M S 5 p b m R p d m l k d W F s c y w z f S Z x d W 9 0 O 1 0 s J n F 1 b 3 Q 7 Q 2 9 s d W 1 u Q 2 9 1 b n Q m c X V v d D s 6 N C w m c X V v d D t L Z X l D b 2 x 1 b W 5 O Y W 1 l c y Z x d W 9 0 O z p b X S w m c X V v d D t D b 2 x 1 b W 5 J Z G V u d G l 0 a W V z J n F 1 b 3 Q 7 O l s m c X V v d D t T Z W N 0 a W 9 u M S 9 n Z X Q / d 2 l k Z 2 V 0 X 2 l k P T E z N j U w M F x 1 M D A y N n N 2 X 2 l k P T E x X H U w M D I 2 c G 9 w d W x h d G l v b l 9 n c m 9 1 c D 0 1 M j c 0 L 0 V 4 c G F u Z G V k I E N v b H V t b j E u e 0 N v b H V t b j E u Z G F 0 Z S w w f S Z x d W 9 0 O y w m c X V v d D t T Z W N 0 a W 9 u M S 9 n Z X Q / d 2 l k Z 2 V 0 X 2 l k P T E z N j U w M F x 1 M D A y N n N 2 X 2 l k P T E x X H U w M D I 2 c G 9 w d W x h d G l v b l 9 n c m 9 1 c D 0 1 M j c 0 L 0 N o Y W 5 n Z W Q g V H l w Z S 5 7 Q 2 9 s d W 1 u M S 5 t b 2 5 0 a C w x f S Z x d W 9 0 O y w m c X V v d D t T Z W N 0 a W 9 u M S 9 n Z X Q / d 2 l k Z 2 V 0 X 2 l k P T E z N j U w M F x 1 M D A y N n N 2 X 2 l k P T E x X H U w M D I 2 c G 9 w d W x h d G l v b l 9 n c m 9 1 c D 0 1 M j c 0 L 0 N o Y W 5 n Z W Q g V H l w Z S 5 7 Q 2 9 s d W 1 u M S 5 5 Z W F y L D J 9 J n F 1 b 3 Q 7 L C Z x d W 9 0 O 1 N l Y 3 R p b 2 4 x L 2 d l d D 9 3 a W R n Z X R f a W Q 9 M T M 2 N T A w X H U w M D I 2 c 3 Z f a W Q 9 M T F c d T A w M j Z w b 3 B 1 b G F 0 a W 9 u X 2 d y b 3 V w P T U y N z Q v Q 2 h h b m d l Z C B U e X B l L n t D b 2 x 1 b W 4 x L m l u Z G l 2 a W R 1 Y W x z L D N 9 J n F 1 b 3 Q 7 X S w m c X V v d D t S Z W x h d G l v b n N o a X B J b m Z v J n F 1 b 3 Q 7 O l t d f S I g L z 4 8 L 1 N 0 Y W J s Z U V u d H J p Z X M + P C 9 J d G V t P j x J d G V t P j x J d G V t T G 9 j Y X R p b 2 4 + P E l 0 Z W 1 U e X B l P k Z v c m 1 1 b G E 8 L 0 l 0 Z W 1 U e X B l P j x J d G V t U G F 0 a D 5 T Z W N 0 a W 9 u M S 9 n Z X Q l M 0 Z 3 a W R n Z X R f a W Q l M 0 Q x M z Y 1 M D A l M j Z z d l 9 p Z C U z R D E x J T I 2 c G 9 w d W x h d G l v b l 9 n c m 9 1 c C U z R D U y N z Q v U 2 9 1 c m N l P C 9 J d G V t U G F 0 a D 4 8 L 0 l 0 Z W 1 M b 2 N h d G l v b j 4 8 U 3 R h Y m x l R W 5 0 c m l l c y A v P j w v S X R l b T 4 8 S X R l b T 4 8 S X R l b U x v Y 2 F 0 a W 9 u P j x J d G V t V H l w Z T 5 G b 3 J t d W x h P C 9 J d G V t V H l w Z T 4 8 S X R l b V B h d G g + U 2 V j d G l v b j E v Z 2 V 0 J T N G d 2 l k Z 2 V 0 X 2 l k J T N E M T M 2 N T A w J T I 2 c 3 Z f a W Q l M 0 Q x M S U y N n B v c H V s Y X R p b 2 5 f Z 3 J v d X A l M 0 Q 1 M j c 0 L 2 R h d G E 8 L 0 l 0 Z W 1 Q Y X R o P j w v S X R l b U x v Y 2 F 0 a W 9 u P j x T d G F i b G V F b n R y a W V z I C 8 + P C 9 J d G V t P j x J d G V t P j x J d G V t T G 9 j Y X R p b 2 4 + P E l 0 Z W 1 U e X B l P k Z v c m 1 1 b G E 8 L 0 l 0 Z W 1 U e X B l P j x J d G V t U G F 0 a D 5 T Z W N 0 a W 9 u M S 9 n Z X Q l M 0 Z 3 a W R n Z X R f a W Q l M 0 Q x M z Y 1 M D A l M j Z z d l 9 p Z C U z R D E x J T I 2 c G 9 w d W x h d G l v b l 9 n c m 9 1 c C U z R D U y N z Q v Q 2 9 u d m V y d G V k J T I w d G 8 l M j B U Y W J s Z T w v S X R l b V B h d G g + P C 9 J d G V t T G 9 j Y X R p b 2 4 + P F N 0 Y W J s Z U V u d H J p Z X M g L z 4 8 L 0 l 0 Z W 0 + P E l 0 Z W 0 + P E l 0 Z W 1 M b 2 N h d G l v b j 4 8 S X R l b V R 5 c G U + R m 9 y b X V s Y T w v S X R l b V R 5 c G U + P E l 0 Z W 1 Q Y X R o P l N l Y 3 R p b 2 4 x L 2 d l d C U z R n d p Z G d l d F 9 p Z C U z R D E z N j U w M C U y N n N 2 X 2 l k J T N E M T E l M j Z w b 3 B 1 b G F 0 a W 9 u X 2 d y b 3 V w J T N E N T I 3 N C 9 F e H B h b m R l Z C U y M E N v b H V t b j E 8 L 0 l 0 Z W 1 Q Y X R o P j w v S X R l b U x v Y 2 F 0 a W 9 u P j x T d G F i b G V F b n R y a W V z I C 8 + P C 9 J d G V t P j x J d G V t P j x J d G V t T G 9 j Y X R p b 2 4 + P E l 0 Z W 1 U e X B l P k Z v c m 1 1 b G E 8 L 0 l 0 Z W 1 U e X B l P j x J d G V t U G F 0 a D 5 T Z W N 0 a W 9 u M S 9 n Z X Q l M 0 Z 3 a W R n Z X R f a W Q l M 0 Q x M z Y 1 M D A l M j Z z d l 9 p Z C U z R D E x J T I 2 c G 9 w d W x h d G l v b l 9 n c m 9 1 c C U z R D U y N z Q v Q 2 h h b m d l Z C U y M F R 5 c G U 8 L 0 l 0 Z W 1 Q Y X R o P j w v S X R l b U x v Y 2 F 0 a W 9 u P j x T d G F i b G V F b n R y a W V z I C 8 + P C 9 J d G V t P j x J d G V t P j x J d G V t T G 9 j Y X R p b 2 4 + P E l 0 Z W 1 U e X B l P k Z v c m 1 1 b G E 8 L 0 l 0 Z W 1 U e X B l P j x J d G V t U G F 0 a D 5 T Z W N 0 a W 9 u M S 9 n Z X Q l M 0 Z 3 a W R n Z X R f a W Q l M 0 Q x M z Y 1 M D A l M j Z z d l 9 p Z C U z R D E x J T I 2 c G 9 w d W x h d G l v b l 9 n c m 9 1 c C U z R D U y 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Z 2 V 0 X 3 d p Z G d l d F 9 p Z F 8 x M z Y 1 M D B f c 3 Z f a W R f M T F f c G 9 w d W x h d G l v b l 9 n c m 9 1 c F 8 1 M j c 1 I i A v P j x F b n R y e S B U e X B l P S J G a W x s Z W R D b 2 1 w b G V 0 Z V J l c 3 V s d F R v V 2 9 y a 3 N o Z W V 0 I i B W Y W x 1 Z T 0 i b D E i I C 8 + P E V u d H J 5 I F R 5 c G U 9 I k Z p b G x D b 3 V u d C I g V m F s d W U 9 I m w x I i A v P j x F b n R y e S B U e X B l P S J G a W x s R X J y b 3 J D b 2 R l I i B W Y W x 1 Z T 0 i c 1 V u a 2 5 v d 2 4 i I C 8 + P E V u d H J 5 I F R 5 c G U 9 I k Z p b G x F c n J v c k N v d W 5 0 I i B W Y W x 1 Z T 0 i b D A i I C 8 + P E V u d H J 5 I F R 5 c G U 9 I k Z p b G x M Y X N 0 V X B k Y X R l Z C I g V m F s d W U 9 I m Q y M D E 5 L T E x L T E z V D A 5 O j U 2 O j U 4 L j g z O T A 5 O T l a I i A v P j x F b n R y e S B U e X B l P S J G a W x s Q 2 9 s d W 1 u V H l w Z X M i I F Z h b H V l P S J z Q U F N R E F 3 P T 0 i I C 8 + P E V u d H J 5 I F R 5 c G U 9 I k Z p b G x D b 2 x 1 b W 5 O Y W 1 l c y I g V m F s d W U 9 I n N b J n F 1 b 3 Q 7 Q 2 9 s d W 1 u M S 5 k Y X R l J n F 1 b 3 Q 7 L C Z x d W 9 0 O 0 N v b H V t b j E u b W 9 u d G g m c X V v d D s s J n F 1 b 3 Q 7 Q 2 9 s d W 1 u M S 5 5 Z W F y J n F 1 b 3 Q 7 L C Z x d W 9 0 O 0 N v b H V t b j E u a W 5 k a X Z p Z H V h b H M m c X V v d D t d I i A v P j x F b n R y e S B U e X B l P S J G a W x s U 3 R h d H V z I i B W Y W x 1 Z T 0 i c 0 N v b X B s Z X R l I i A v P j x F b n R y e S B U e X B l P S J R d W V y e U l E I i B W Y W x 1 Z T 0 i c z V i Y j d k Y j c 3 L T J k N D k t N G J l M i 0 4 N T R i L T B l Y m I 3 O T U 1 Z j c 5 M i 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n Z X Q / d 2 l k Z 2 V 0 X 2 l k P T E z N j U w M F x 1 M D A y N n N 2 X 2 l k P T E x X H U w M D I 2 c G 9 w d W x h d G l v b l 9 n c m 9 1 c D 0 1 M j c 1 L 0 V 4 c G F u Z G V k I E N v b H V t b j E u e 0 N v b H V t b j E u Z G F 0 Z S w w f S Z x d W 9 0 O y w m c X V v d D t T Z W N 0 a W 9 u M S 9 n Z X Q / d 2 l k Z 2 V 0 X 2 l k P T E z N j U w M F x 1 M D A y N n N 2 X 2 l k P T E x X H U w M D I 2 c G 9 w d W x h d G l v b l 9 n c m 9 1 c D 0 1 M j c 1 L 0 N o Y W 5 n Z W Q g V H l w Z S 5 7 Q 2 9 s d W 1 u M S 5 t b 2 5 0 a C w x f S Z x d W 9 0 O y w m c X V v d D t T Z W N 0 a W 9 u M S 9 n Z X Q / d 2 l k Z 2 V 0 X 2 l k P T E z N j U w M F x 1 M D A y N n N 2 X 2 l k P T E x X H U w M D I 2 c G 9 w d W x h d G l v b l 9 n c m 9 1 c D 0 1 M j c 1 L 0 N o Y W 5 n Z W Q g V H l w Z S 5 7 Q 2 9 s d W 1 u M S 5 5 Z W F y L D J 9 J n F 1 b 3 Q 7 L C Z x d W 9 0 O 1 N l Y 3 R p b 2 4 x L 2 d l d D 9 3 a W R n Z X R f a W Q 9 M T M 2 N T A w X H U w M D I 2 c 3 Z f a W Q 9 M T F c d T A w M j Z w b 3 B 1 b G F 0 a W 9 u X 2 d y b 3 V w P T U y N z U v Q 2 h h b m d l Z C B U e X B l L n t D b 2 x 1 b W 4 x L m l u Z G l 2 a W R 1 Y W x z L D N 9 J n F 1 b 3 Q 7 X S w m c X V v d D t D b 2 x 1 b W 5 D b 3 V u d C Z x d W 9 0 O z o 0 L C Z x d W 9 0 O 0 t l e U N v b H V t b k 5 h b W V z J n F 1 b 3 Q 7 O l t d L C Z x d W 9 0 O 0 N v b H V t b k l k Z W 5 0 a X R p Z X M m c X V v d D s 6 W y Z x d W 9 0 O 1 N l Y 3 R p b 2 4 x L 2 d l d D 9 3 a W R n Z X R f a W Q 9 M T M 2 N T A w X H U w M D I 2 c 3 Z f a W Q 9 M T F c d T A w M j Z w b 3 B 1 b G F 0 a W 9 u X 2 d y b 3 V w P T U y N z U v R X h w Y W 5 k Z W Q g Q 2 9 s d W 1 u M S 5 7 Q 2 9 s d W 1 u M S 5 k Y X R l L D B 9 J n F 1 b 3 Q 7 L C Z x d W 9 0 O 1 N l Y 3 R p b 2 4 x L 2 d l d D 9 3 a W R n Z X R f a W Q 9 M T M 2 N T A w X H U w M D I 2 c 3 Z f a W Q 9 M T F c d T A w M j Z w b 3 B 1 b G F 0 a W 9 u X 2 d y b 3 V w P T U y N z U v Q 2 h h b m d l Z C B U e X B l L n t D b 2 x 1 b W 4 x L m 1 v b n R o L D F 9 J n F 1 b 3 Q 7 L C Z x d W 9 0 O 1 N l Y 3 R p b 2 4 x L 2 d l d D 9 3 a W R n Z X R f a W Q 9 M T M 2 N T A w X H U w M D I 2 c 3 Z f a W Q 9 M T F c d T A w M j Z w b 3 B 1 b G F 0 a W 9 u X 2 d y b 3 V w P T U y N z U v Q 2 h h b m d l Z C B U e X B l L n t D b 2 x 1 b W 4 x L n l l Y X I s M n 0 m c X V v d D s s J n F 1 b 3 Q 7 U 2 V j d G l v b j E v Z 2 V 0 P 3 d p Z G d l d F 9 p Z D 0 x M z Y 1 M D B c d T A w M j Z z d l 9 p Z D 0 x M V x 1 M D A y N n B v c H V s Y X R p b 2 5 f Z 3 J v d X A 9 N T I 3 N S 9 D a G F u Z 2 V k I F R 5 c G U u e 0 N v b H V t b j E u a W 5 k a X Z p Z H V h b H M s M 3 0 m c X V v d D t d L C Z x d W 9 0 O 1 J l b G F 0 a W 9 u c 2 h p c E l u Z m 8 m c X V v d D s 6 W 1 1 9 I i A v P j w v U 3 R h Y m x l R W 5 0 c m l l c z 4 8 L 0 l 0 Z W 0 + P E l 0 Z W 0 + P E l 0 Z W 1 M b 2 N h d G l v b j 4 8 S X R l b V R 5 c G U + R m 9 y b X V s Y T w v S X R l b V R 5 c G U + P E l 0 Z W 1 Q Y X R o P l N l Y 3 R p b 2 4 x L 2 d l d C U z R n d p Z G d l d F 9 p Z C U z R D E z N j U w M C U y N n N 2 X 2 l k J T N E M T E l M j Z w b 3 B 1 b G F 0 a W 9 u X 2 d y b 3 V w J T N E N T I 3 N S 9 T b 3 V y Y 2 U 8 L 0 l 0 Z W 1 Q Y X R o P j w v S X R l b U x v Y 2 F 0 a W 9 u P j x T d G F i b G V F b n R y a W V z I C 8 + P C 9 J d G V t P j x J d G V t P j x J d G V t T G 9 j Y X R p b 2 4 + P E l 0 Z W 1 U e X B l P k Z v c m 1 1 b G E 8 L 0 l 0 Z W 1 U e X B l P j x J d G V t U G F 0 a D 5 T Z W N 0 a W 9 u M S 9 n Z X Q l M 0 Z 3 a W R n Z X R f a W Q l M 0 Q x M z Y 1 M D A l M j Z z d l 9 p Z C U z R D E x J T I 2 c G 9 w d W x h d G l v b l 9 n c m 9 1 c C U z R D U y N z U v Z G F 0 Y T w v S X R l b V B h d G g + P C 9 J d G V t T G 9 j Y X R p b 2 4 + P F N 0 Y W J s Z U V u d H J p Z X M g L z 4 8 L 0 l 0 Z W 0 + P E l 0 Z W 0 + P E l 0 Z W 1 M b 2 N h d G l v b j 4 8 S X R l b V R 5 c G U + R m 9 y b X V s Y T w v S X R l b V R 5 c G U + P E l 0 Z W 1 Q Y X R o P l N l Y 3 R p b 2 4 x L 2 d l d C U z R n d p Z G d l d F 9 p Z C U z R D E z N j U w M C U y N n N 2 X 2 l k J T N E M T E l M j Z w b 3 B 1 b G F 0 a W 9 u X 2 d y b 3 V w J T N E N T I 3 N S 9 D b 2 5 2 Z X J 0 Z W Q l M j B 0 b y U y M F R h Y m x l P C 9 J d G V t U G F 0 a D 4 8 L 0 l 0 Z W 1 M b 2 N h d G l v b j 4 8 U 3 R h Y m x l R W 5 0 c m l l c y A v P j w v S X R l b T 4 8 S X R l b T 4 8 S X R l b U x v Y 2 F 0 a W 9 u P j x J d G V t V H l w Z T 5 G b 3 J t d W x h P C 9 J d G V t V H l w Z T 4 8 S X R l b V B h d G g + U 2 V j d G l v b j E v Z 2 V 0 J T N G d 2 l k Z 2 V 0 X 2 l k J T N E M T M 2 N T A w J T I 2 c 3 Z f a W Q l M 0 Q x M S U y N n B v c H V s Y X R p b 2 5 f Z 3 J v d X A l M 0 Q 1 M j c 1 L 0 V 4 c G F u Z G V k J T I w Q 2 9 s d W 1 u M T w v S X R l b V B h d G g + P C 9 J d G V t T G 9 j Y X R p b 2 4 + P F N 0 Y W J s Z U V u d H J p Z X M g L z 4 8 L 0 l 0 Z W 0 + P E l 0 Z W 0 + P E l 0 Z W 1 M b 2 N h d G l v b j 4 8 S X R l b V R 5 c G U + R m 9 y b X V s Y T w v S X R l b V R 5 c G U + P E l 0 Z W 1 Q Y X R o P l N l Y 3 R p b 2 4 x L 2 d l d C U z R n d p Z G d l d F 9 p Z C U z R D E z N j U w M C U y N n N 2 X 2 l k J T N E M T E l M j Z w b 3 B 1 b G F 0 a W 9 u X 2 d y b 3 V w J T N E N T I 3 N S 9 D a G F u Z 2 V k J T I w V H l w Z T w v S X R l b V B h d G g + P C 9 J d G V t T G 9 j Y X R p b 2 4 + P F N 0 Y W J s Z U V u d H J p Z X M g L z 4 8 L 0 l 0 Z W 0 + P E l 0 Z W 0 + P E l 0 Z W 1 M b 2 N h d G l v b j 4 8 S X R l b V R 5 c G U + R m 9 y b X V s Y T w v S X R l b V R 5 c G U + P E l 0 Z W 1 Q Y X R o P l N l Y 3 R p b 2 4 x L 2 d l d C U z R n d p Z G d l d F 9 p Z C U z R D E z N j U w M C U y N n N 2 X 2 l k J T N E M T E l M j Z w b 3 B 1 b G F 0 a W 9 u X 2 d y b 3 V w J T N E N T I 3 N 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n Z X R f d 2 l k Z 2 V 0 X 2 l k X z E z N j U w M F 9 z d l 9 p Z F 8 x M V 9 w b 3 B 1 b G F 0 a W 9 u X 2 d y b 3 V w X z U y N z Y i I C 8 + P E V u d H J 5 I F R 5 c G U 9 I k Z p b G x l Z E N v b X B s Z X R l U m V z d W x 0 V G 9 X b 3 J r c 2 h l Z X Q i I F Z h b H V l P S J s M S I g L z 4 8 R W 5 0 c n k g V H l w Z T 0 i R m l s b E N v d W 5 0 I i B W Y W x 1 Z T 0 i b D E i I C 8 + P E V u d H J 5 I F R 5 c G U 9 I k Z p b G x F c n J v c k N v Z G U i I F Z h b H V l P S J z V W 5 r b m 9 3 b i I g L z 4 8 R W 5 0 c n k g V H l w Z T 0 i R m l s b E V y c m 9 y Q 2 9 1 b n Q i I F Z h b H V l P S J s M C I g L z 4 8 R W 5 0 c n k g V H l w Z T 0 i R m l s b E x h c 3 R V c G R h d G V k I i B W Y W x 1 Z T 0 i Z D I w M T k t M T E t M T N U M D k 6 N T Y 6 N T Y u M z E 4 M z g 5 N F o i I C 8 + P E V u d H J 5 I F R 5 c G U 9 I k Z p b G x D b 2 x 1 b W 5 U e X B l c y I g V m F s d W U 9 I n N B Q U 1 E Q X c 9 P S I g L z 4 8 R W 5 0 c n k g V H l w Z T 0 i R m l s b E N v b H V t b k 5 h b W V z I i B W Y W x 1 Z T 0 i c 1 s m c X V v d D t D b 2 x 1 b W 4 x L m R h d G U m c X V v d D s s J n F 1 b 3 Q 7 Q 2 9 s d W 1 u M S 5 t b 2 5 0 a C Z x d W 9 0 O y w m c X V v d D t D b 2 x 1 b W 4 x L n l l Y X I m c X V v d D s s J n F 1 b 3 Q 7 Q 2 9 s d W 1 u M S 5 p b m R p d m l k d W F s c y Z x d W 9 0 O 1 0 i I C 8 + P E V u d H J 5 I F R 5 c G U 9 I k Z p b G x T d G F 0 d X M i I F Z h b H V l P S J z Q 2 9 t c G x l d G U i I C 8 + P E V u d H J 5 I F R 5 c G U 9 I l F 1 Z X J 5 S U Q i I F Z h b H V l P S J z M z E 5 O W R h Z j g t N G M 0 N C 0 0 N z J k L T g 4 Y j c t N T k 0 M m Q 4 O D g 0 M D R j 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2 d l d D 9 3 a W R n Z X R f a W Q 9 M T M 2 N T A w X H U w M D I 2 c 3 Z f a W Q 9 M T F c d T A w M j Z w b 3 B 1 b G F 0 a W 9 u X 2 d y b 3 V w P T U y N z Y v R X h w Y W 5 k Z W Q g Q 2 9 s d W 1 u M S 5 7 Q 2 9 s d W 1 u M S 5 k Y X R l L D B 9 J n F 1 b 3 Q 7 L C Z x d W 9 0 O 1 N l Y 3 R p b 2 4 x L 2 d l d D 9 3 a W R n Z X R f a W Q 9 M T M 2 N T A w X H U w M D I 2 c 3 Z f a W Q 9 M T F c d T A w M j Z w b 3 B 1 b G F 0 a W 9 u X 2 d y b 3 V w P T U y N z Y v Q 2 h h b m d l Z C B U e X B l L n t D b 2 x 1 b W 4 x L m 1 v b n R o L D F 9 J n F 1 b 3 Q 7 L C Z x d W 9 0 O 1 N l Y 3 R p b 2 4 x L 2 d l d D 9 3 a W R n Z X R f a W Q 9 M T M 2 N T A w X H U w M D I 2 c 3 Z f a W Q 9 M T F c d T A w M j Z w b 3 B 1 b G F 0 a W 9 u X 2 d y b 3 V w P T U y N z Y v Q 2 h h b m d l Z C B U e X B l L n t D b 2 x 1 b W 4 x L n l l Y X I s M n 0 m c X V v d D s s J n F 1 b 3 Q 7 U 2 V j d G l v b j E v Z 2 V 0 P 3 d p Z G d l d F 9 p Z D 0 x M z Y 1 M D B c d T A w M j Z z d l 9 p Z D 0 x M V x 1 M D A y N n B v c H V s Y X R p b 2 5 f Z 3 J v d X A 9 N T I 3 N i 9 D a G F u Z 2 V k I F R 5 c G U u e 0 N v b H V t b j E u a W 5 k a X Z p Z H V h b H M s M 3 0 m c X V v d D t d L C Z x d W 9 0 O 0 N v b H V t b k N v d W 5 0 J n F 1 b 3 Q 7 O j Q s J n F 1 b 3 Q 7 S 2 V 5 Q 2 9 s d W 1 u T m F t Z X M m c X V v d D s 6 W 1 0 s J n F 1 b 3 Q 7 Q 2 9 s d W 1 u S W R l b n R p d G l l c y Z x d W 9 0 O z p b J n F 1 b 3 Q 7 U 2 V j d G l v b j E v Z 2 V 0 P 3 d p Z G d l d F 9 p Z D 0 x M z Y 1 M D B c d T A w M j Z z d l 9 p Z D 0 x M V x 1 M D A y N n B v c H V s Y X R p b 2 5 f Z 3 J v d X A 9 N T I 3 N i 9 F e H B h b m R l Z C B D b 2 x 1 b W 4 x L n t D b 2 x 1 b W 4 x L m R h d G U s M H 0 m c X V v d D s s J n F 1 b 3 Q 7 U 2 V j d G l v b j E v Z 2 V 0 P 3 d p Z G d l d F 9 p Z D 0 x M z Y 1 M D B c d T A w M j Z z d l 9 p Z D 0 x M V x 1 M D A y N n B v c H V s Y X R p b 2 5 f Z 3 J v d X A 9 N T I 3 N i 9 D a G F u Z 2 V k I F R 5 c G U u e 0 N v b H V t b j E u b W 9 u d G g s M X 0 m c X V v d D s s J n F 1 b 3 Q 7 U 2 V j d G l v b j E v Z 2 V 0 P 3 d p Z G d l d F 9 p Z D 0 x M z Y 1 M D B c d T A w M j Z z d l 9 p Z D 0 x M V x 1 M D A y N n B v c H V s Y X R p b 2 5 f Z 3 J v d X A 9 N T I 3 N i 9 D a G F u Z 2 V k I F R 5 c G U u e 0 N v b H V t b j E u e W V h c i w y f S Z x d W 9 0 O y w m c X V v d D t T Z W N 0 a W 9 u M S 9 n Z X Q / d 2 l k Z 2 V 0 X 2 l k P T E z N j U w M F x 1 M D A y N n N 2 X 2 l k P T E x X H U w M D I 2 c G 9 w d W x h d G l v b l 9 n c m 9 1 c D 0 1 M j c 2 L 0 N o Y W 5 n Z W Q g V H l w Z S 5 7 Q 2 9 s d W 1 u M S 5 p b m R p d m l k d W F s c y w z f S Z x d W 9 0 O 1 0 s J n F 1 b 3 Q 7 U m V s Y X R p b 2 5 z a G l w S W 5 m b y Z x d W 9 0 O z p b X X 0 i I C 8 + P C 9 T d G F i b G V F b n R y a W V z P j w v S X R l b T 4 8 S X R l b T 4 8 S X R l b U x v Y 2 F 0 a W 9 u P j x J d G V t V H l w Z T 5 G b 3 J t d W x h P C 9 J d G V t V H l w Z T 4 8 S X R l b V B h d G g + U 2 V j d G l v b j E v Z 2 V 0 J T N G d 2 l k Z 2 V 0 X 2 l k J T N E M T M 2 N T A w J T I 2 c 3 Z f a W Q l M 0 Q x M S U y N n B v c H V s Y X R p b 2 5 f Z 3 J v d X A l M 0 Q 1 M j c 2 L 1 N v d X J j Z T w v S X R l b V B h d G g + P C 9 J d G V t T G 9 j Y X R p b 2 4 + P F N 0 Y W J s Z U V u d H J p Z X M g L z 4 8 L 0 l 0 Z W 0 + P E l 0 Z W 0 + P E l 0 Z W 1 M b 2 N h d G l v b j 4 8 S X R l b V R 5 c G U + R m 9 y b X V s Y T w v S X R l b V R 5 c G U + P E l 0 Z W 1 Q Y X R o P l N l Y 3 R p b 2 4 x L 2 d l d C U z R n d p Z G d l d F 9 p Z C U z R D E z N j U w M C U y N n N 2 X 2 l k J T N E M T E l M j Z w b 3 B 1 b G F 0 a W 9 u X 2 d y b 3 V w J T N E N T I 3 N i 9 k Y X R h P C 9 J d G V t U G F 0 a D 4 8 L 0 l 0 Z W 1 M b 2 N h d G l v b j 4 8 U 3 R h Y m x l R W 5 0 c m l l c y A v P j w v S X R l b T 4 8 S X R l b T 4 8 S X R l b U x v Y 2 F 0 a W 9 u P j x J d G V t V H l w Z T 5 G b 3 J t d W x h P C 9 J d G V t V H l w Z T 4 8 S X R l b V B h d G g + U 2 V j d G l v b j E v Z 2 V 0 J T N G d 2 l k Z 2 V 0 X 2 l k J T N E M T M 2 N T A w J T I 2 c 3 Z f a W Q l M 0 Q x M S U y N n B v c H V s Y X R p b 2 5 f Z 3 J v d X A l M 0 Q 1 M j c 2 L 0 N v b n Z l c n R l Z C U y M H R v J T I w V G F i b G U 8 L 0 l 0 Z W 1 Q Y X R o P j w v S X R l b U x v Y 2 F 0 a W 9 u P j x T d G F i b G V F b n R y a W V z I C 8 + P C 9 J d G V t P j x J d G V t P j x J d G V t T G 9 j Y X R p b 2 4 + P E l 0 Z W 1 U e X B l P k Z v c m 1 1 b G E 8 L 0 l 0 Z W 1 U e X B l P j x J d G V t U G F 0 a D 5 T Z W N 0 a W 9 u M S 9 n Z X Q l M 0 Z 3 a W R n Z X R f a W Q l M 0 Q x M z Y 1 M D A l M j Z z d l 9 p Z C U z R D E x J T I 2 c G 9 w d W x h d G l v b l 9 n c m 9 1 c C U z R D U y N z Y v R X h w Y W 5 k Z W Q l M j B D b 2 x 1 b W 4 x P C 9 J d G V t U G F 0 a D 4 8 L 0 l 0 Z W 1 M b 2 N h d G l v b j 4 8 U 3 R h Y m x l R W 5 0 c m l l c y A v P j w v S X R l b T 4 8 S X R l b T 4 8 S X R l b U x v Y 2 F 0 a W 9 u P j x J d G V t V H l w Z T 5 G b 3 J t d W x h P C 9 J d G V t V H l w Z T 4 8 S X R l b V B h d G g + U 2 V j d G l v b j E v Z 2 V 0 J T N G d 2 l k Z 2 V 0 X 2 l k J T N E M T M 2 N T A w J T I 2 c 3 Z f a W Q l M 0 Q x M S U y N n B v c H V s Y X R p b 2 5 f Z 3 J v d X A l M 0 Q 1 M j c 2 L 0 N o Y W 5 n Z W Q l M j B U e X B l P C 9 J d G V t U G F 0 a D 4 8 L 0 l 0 Z W 1 M b 2 N h d G l v b j 4 8 U 3 R h Y m x l R W 5 0 c m l l c y A v P j w v S X R l b T 4 8 L 0 l 0 Z W 1 z P j w v T G 9 j Y W x Q Y W N r Y W d l T W V 0 Y W R h d G F G a W x l P h Y A A A B Q S w U G A A A A A A A A A A A A A A A A A A A A A A A A J g E A A A E A A A D Q j J 3 f A R X R E Y x 6 A M B P w p f r A Q A A A K m o m B u 8 w R l L o r c s + l S y W 7 Q A A A A A A g A A A A A A E G Y A A A A B A A A g A A A A E o X i H y Y p C 3 f x 4 M D a x I v z L B y h W 1 a i t 9 m u W 6 Z E K V G w h Q 4 A A A A A D o A A A A A C A A A g A A A A J Z W 9 q 9 B 0 u c n y x 0 u i W c a x 5 7 3 Y I 1 J c C y Q Q x T N a X g R D g g R Q A A A A S m D k q z u B w v k m T D V z p K G k + T U r / E z n t V m Q J M y 3 G u 8 L r w l W 8 2 Z y m B G 3 j h H R d Z Z 2 d v q E a 7 T m A 3 P z Z n 4 j 8 f m W Q S 0 Q w p Q f B l T i z d M y M Z T d r f J t j m t A A A A A F o F g 4 k Z 8 j u 6 C G B 4 5 r v V / a Z I b / o w X s u W 0 g 1 i j 6 k p Y j h t r / b s u H V v N h Z R s U V 9 d D H k H Y F 3 T 7 A B h O y k D E j P 5 v J 7 H B w = = < / D a t a M a s h u p > 
</file>

<file path=customXml/itemProps1.xml><?xml version="1.0" encoding="utf-8"?>
<ds:datastoreItem xmlns:ds="http://schemas.openxmlformats.org/officeDocument/2006/customXml" ds:itemID="{5E9AD169-4825-4CA4-B65B-227BD235D6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EUROPE_SUMMARY</vt:lpstr>
      <vt:lpstr>Source</vt:lpstr>
      <vt:lpstr>Admin_Months</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Frédérique Famy</dc:creator>
  <cp:lastModifiedBy>Edgar Scrase</cp:lastModifiedBy>
  <cp:lastPrinted>2019-06-20T16:23:29Z</cp:lastPrinted>
  <dcterms:created xsi:type="dcterms:W3CDTF">2019-06-17T15:13:51Z</dcterms:created>
  <dcterms:modified xsi:type="dcterms:W3CDTF">2019-11-25T14:07:50Z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fc34ef07-2b5a-45e2-bbb8-e1628aace7b1</vt:lpwstr>
  </property>
</Properties>
</file>