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taha\Desktop\Logframes\"/>
    </mc:Choice>
  </mc:AlternateContent>
  <bookViews>
    <workbookView xWindow="0" yWindow="600" windowWidth="12240" windowHeight="7155" activeTab="1"/>
  </bookViews>
  <sheets>
    <sheet name="Readme" sheetId="29" r:id="rId1"/>
    <sheet name="Outcome 1" sheetId="39" r:id="rId2"/>
    <sheet name="Outcome 2" sheetId="37" r:id="rId3"/>
    <sheet name="Outcome 3" sheetId="38" r:id="rId4"/>
    <sheet name="Summary" sheetId="22" r:id="rId5"/>
  </sheets>
  <calcPr calcId="152511"/>
</workbook>
</file>

<file path=xl/calcChain.xml><?xml version="1.0" encoding="utf-8"?>
<calcChain xmlns="http://schemas.openxmlformats.org/spreadsheetml/2006/main">
  <c r="AF6" i="37" l="1"/>
  <c r="AE6" i="37"/>
  <c r="AD6" i="37"/>
  <c r="AC6" i="37"/>
  <c r="BL22" i="37"/>
  <c r="BL21" i="37"/>
  <c r="BL23" i="37"/>
  <c r="BK23" i="37"/>
  <c r="BK22" i="37"/>
  <c r="BK21" i="37"/>
  <c r="BK20" i="37"/>
  <c r="BL20" i="37"/>
  <c r="BJ23" i="37"/>
  <c r="BJ22" i="37"/>
  <c r="BJ21" i="37"/>
  <c r="BJ20" i="37"/>
  <c r="BI23" i="37"/>
  <c r="BI22" i="37"/>
  <c r="BI21" i="37"/>
  <c r="BI20" i="37"/>
  <c r="BG23" i="37"/>
  <c r="BG22" i="37"/>
  <c r="BG21" i="37"/>
  <c r="BG20" i="37"/>
  <c r="BF23" i="37"/>
  <c r="BF22" i="37"/>
  <c r="BF21" i="37"/>
  <c r="BF20" i="37"/>
  <c r="BE23" i="37"/>
  <c r="BE22" i="37"/>
  <c r="BE21" i="37"/>
  <c r="BE20" i="37"/>
  <c r="BD23" i="37"/>
  <c r="BD22" i="37"/>
  <c r="BD21" i="37"/>
  <c r="BD20" i="37"/>
  <c r="BB23" i="37"/>
  <c r="BB22" i="37"/>
  <c r="BB21" i="37"/>
  <c r="BB20" i="37"/>
  <c r="BA23" i="37"/>
  <c r="BA22" i="37"/>
  <c r="BA21" i="37"/>
  <c r="BA20" i="37"/>
  <c r="AZ23" i="37"/>
  <c r="AZ22" i="37"/>
  <c r="AZ21" i="37"/>
  <c r="AZ20" i="37"/>
  <c r="AY23" i="37"/>
  <c r="AY22" i="37"/>
  <c r="AY21" i="37"/>
  <c r="AY20" i="37"/>
  <c r="AW23" i="37"/>
  <c r="AW22" i="37"/>
  <c r="AW21" i="37"/>
  <c r="AW20" i="37"/>
  <c r="AV23" i="37"/>
  <c r="AV22" i="37"/>
  <c r="AV21" i="37"/>
  <c r="AV20" i="37"/>
  <c r="AU23" i="37"/>
  <c r="AU22" i="37"/>
  <c r="AU21" i="37"/>
  <c r="AU20" i="37"/>
  <c r="AT23" i="37"/>
  <c r="AT22" i="37"/>
  <c r="AT21" i="37"/>
  <c r="AT20" i="37"/>
  <c r="AR23" i="37"/>
  <c r="AR22" i="37"/>
  <c r="AR21" i="37"/>
  <c r="AR20" i="37"/>
  <c r="AQ23" i="37"/>
  <c r="AQ22" i="37"/>
  <c r="AQ21" i="37"/>
  <c r="AQ20" i="37"/>
  <c r="AP23" i="37"/>
  <c r="AP22" i="37"/>
  <c r="AP21" i="37"/>
  <c r="AP20" i="37"/>
  <c r="AO23" i="37"/>
  <c r="AO22" i="37"/>
  <c r="AO21" i="37"/>
  <c r="AO20" i="37"/>
  <c r="AM23" i="37"/>
  <c r="AL23" i="37"/>
  <c r="AK23" i="37"/>
  <c r="AM22" i="37"/>
  <c r="AL22" i="37"/>
  <c r="AK22" i="37"/>
  <c r="AM21" i="37"/>
  <c r="AL21" i="37"/>
  <c r="AK21" i="37"/>
  <c r="AJ21" i="37"/>
  <c r="AL20" i="37"/>
  <c r="AK20" i="37"/>
  <c r="AJ23" i="37"/>
  <c r="AJ22" i="37"/>
  <c r="AM20" i="37"/>
  <c r="AJ20" i="37"/>
  <c r="AH20" i="37"/>
  <c r="AG20" i="37"/>
  <c r="AF20" i="37"/>
  <c r="AE20" i="37"/>
  <c r="AH23" i="37"/>
  <c r="AG23" i="37"/>
  <c r="AF23" i="37"/>
  <c r="AE23" i="37"/>
  <c r="AH22" i="37"/>
  <c r="AG22" i="37"/>
  <c r="AF22" i="37"/>
  <c r="AE22" i="37"/>
  <c r="AH21" i="37"/>
  <c r="AG21" i="37"/>
  <c r="AF21" i="37"/>
  <c r="AE21" i="37"/>
  <c r="AC23" i="37"/>
  <c r="AC22" i="37"/>
  <c r="AC21" i="37"/>
  <c r="AA23" i="37"/>
  <c r="AA22" i="37"/>
  <c r="AA21" i="37"/>
  <c r="Z23" i="37"/>
  <c r="Z22" i="37"/>
  <c r="Z21" i="37"/>
  <c r="AA20" i="37"/>
  <c r="AB20" i="37"/>
  <c r="AB21" i="37" s="1"/>
  <c r="AB22" i="37" s="1"/>
  <c r="AB23" i="37" s="1"/>
  <c r="AC20" i="37"/>
  <c r="Z20" i="37"/>
  <c r="BO19" i="37"/>
  <c r="BP19" i="37"/>
  <c r="BQ19" i="37"/>
  <c r="BN19" i="37"/>
  <c r="BS19" i="37"/>
  <c r="BR39" i="37"/>
  <c r="BR40" i="37"/>
  <c r="BR41" i="37"/>
  <c r="BR38" i="37"/>
  <c r="BM24" i="39"/>
  <c r="BC27" i="39"/>
  <c r="BC26" i="39"/>
  <c r="BC25" i="39"/>
  <c r="AX27" i="39"/>
  <c r="AX26" i="39"/>
  <c r="AX25" i="39"/>
  <c r="AS27" i="39"/>
  <c r="AS26" i="39"/>
  <c r="AS25" i="39"/>
  <c r="AN27" i="39"/>
  <c r="AN26" i="39"/>
  <c r="AN25" i="39"/>
  <c r="AI27" i="39"/>
  <c r="AI26" i="39"/>
  <c r="AI25" i="39"/>
  <c r="AD27" i="39"/>
  <c r="AD26" i="39"/>
  <c r="AD25" i="39"/>
  <c r="Y27" i="39"/>
  <c r="Y26" i="39"/>
  <c r="Y25" i="39"/>
  <c r="T26" i="39"/>
  <c r="BM26" i="39" s="1"/>
  <c r="T27" i="39"/>
  <c r="BM27" i="39" s="1"/>
  <c r="T25" i="39"/>
  <c r="F16" i="22"/>
  <c r="G16" i="22"/>
  <c r="E16" i="22"/>
  <c r="D16" i="22"/>
  <c r="BM16" i="39"/>
  <c r="BM17" i="39"/>
  <c r="BM18" i="39"/>
  <c r="F10" i="39"/>
  <c r="E10" i="39"/>
  <c r="D10" i="39"/>
  <c r="C10" i="39"/>
  <c r="E22" i="22"/>
  <c r="D22" i="22"/>
  <c r="G19" i="22"/>
  <c r="F19" i="22"/>
  <c r="G18" i="22"/>
  <c r="E18" i="22"/>
  <c r="G17" i="22"/>
  <c r="G22" i="22" s="1"/>
  <c r="F17" i="22"/>
  <c r="F22" i="22" s="1"/>
  <c r="G14" i="22" l="1"/>
  <c r="F18" i="22"/>
  <c r="F14" i="22" s="1"/>
  <c r="BM25" i="39"/>
  <c r="I11" i="22"/>
  <c r="E14" i="22"/>
  <c r="Q39" i="22"/>
  <c r="Q34" i="22"/>
  <c r="Q31" i="22"/>
  <c r="K39" i="22"/>
  <c r="K34" i="22"/>
  <c r="K31" i="22"/>
  <c r="G39" i="22"/>
  <c r="G34" i="22"/>
  <c r="G31" i="22"/>
  <c r="D34" i="22"/>
  <c r="D31" i="22"/>
  <c r="U40" i="22" l="1"/>
  <c r="S40" i="22"/>
  <c r="M40" i="22"/>
  <c r="L40" i="22"/>
  <c r="M35" i="22"/>
  <c r="L35" i="22"/>
  <c r="L37" i="22"/>
  <c r="M37" i="22"/>
  <c r="U37" i="22"/>
  <c r="G42" i="22"/>
  <c r="O20" i="22"/>
  <c r="Q20" i="22"/>
  <c r="S20" i="22"/>
  <c r="T17" i="22" s="1"/>
  <c r="M20" i="22"/>
  <c r="F9" i="22" l="1"/>
  <c r="R14" i="22"/>
  <c r="R17" i="22"/>
  <c r="R18" i="22"/>
  <c r="R15" i="22"/>
  <c r="R22" i="22"/>
  <c r="R23" i="22" s="1"/>
  <c r="P22" i="22"/>
  <c r="P23" i="22" s="1"/>
  <c r="P14" i="22"/>
  <c r="E9" i="22"/>
  <c r="P18" i="22"/>
  <c r="P17" i="22"/>
  <c r="P15" i="22"/>
  <c r="D9" i="22"/>
  <c r="N15" i="22"/>
  <c r="N22" i="22"/>
  <c r="N23" i="22" s="1"/>
  <c r="N18" i="22"/>
  <c r="N14" i="22"/>
  <c r="T18" i="22"/>
  <c r="T15" i="22"/>
  <c r="G9" i="22"/>
  <c r="T14" i="22"/>
  <c r="T22" i="22"/>
  <c r="T23" i="22" s="1"/>
  <c r="F11" i="22"/>
  <c r="G11" i="22"/>
  <c r="E11" i="22"/>
  <c r="F15" i="29"/>
  <c r="G15" i="29"/>
  <c r="G18" i="29" s="1"/>
  <c r="G19" i="29" s="1"/>
  <c r="E15" i="29"/>
  <c r="F13" i="29"/>
  <c r="F16" i="29" s="1"/>
  <c r="G13" i="29"/>
  <c r="E13" i="29"/>
  <c r="E16" i="29" s="1"/>
  <c r="F18" i="29" l="1"/>
  <c r="F19" i="29" s="1"/>
  <c r="G16" i="29"/>
  <c r="R20" i="22"/>
  <c r="P20" i="22"/>
  <c r="N20" i="22"/>
  <c r="T20" i="22"/>
  <c r="S35" i="22"/>
  <c r="U35" i="22"/>
  <c r="Q42" i="22"/>
  <c r="E18" i="29"/>
  <c r="E19" i="29" s="1"/>
  <c r="K18" i="37" l="1"/>
  <c r="J18" i="37"/>
  <c r="I18" i="37"/>
  <c r="H18" i="37"/>
  <c r="BQ18" i="38"/>
  <c r="BQ19" i="38"/>
  <c r="K42" i="22" l="1"/>
  <c r="I32" i="22"/>
  <c r="H32" i="22"/>
  <c r="I35" i="22"/>
  <c r="H35" i="22"/>
  <c r="I40" i="22"/>
  <c r="H40" i="22"/>
  <c r="I37" i="22"/>
  <c r="H37" i="22"/>
  <c r="F40" i="22"/>
  <c r="F37" i="22"/>
  <c r="F35" i="22"/>
  <c r="F32" i="22"/>
  <c r="E40" i="22"/>
  <c r="E37" i="22"/>
  <c r="E35" i="22"/>
  <c r="E32" i="22"/>
  <c r="D42" i="22"/>
  <c r="S32" i="22"/>
  <c r="S43" i="22" s="1"/>
  <c r="L32" i="22"/>
  <c r="L43" i="22" s="1"/>
  <c r="L44" i="22" s="1"/>
  <c r="M44" i="22" s="1"/>
  <c r="BQ17" i="38"/>
  <c r="BQ41" i="37"/>
  <c r="BQ40" i="37"/>
  <c r="O21" i="37"/>
  <c r="P21" i="37"/>
  <c r="N18" i="37"/>
  <c r="O18" i="37"/>
  <c r="P18" i="37"/>
  <c r="H21" i="37"/>
  <c r="J21" i="37"/>
  <c r="K21" i="37"/>
  <c r="M18" i="37"/>
  <c r="S44" i="22" l="1"/>
  <c r="U44" i="22" s="1"/>
  <c r="M43" i="22"/>
  <c r="U43" i="22"/>
  <c r="E43" i="22"/>
  <c r="E44" i="22" s="1"/>
  <c r="F43" i="22"/>
  <c r="H43" i="22"/>
  <c r="H44" i="22" s="1"/>
  <c r="I44" i="22" s="1"/>
  <c r="I43" i="22"/>
  <c r="N21" i="37"/>
  <c r="Q21" i="37" s="1"/>
  <c r="I21" i="37"/>
  <c r="M21" i="37" s="1"/>
  <c r="Q18" i="37"/>
  <c r="D10" i="22" l="1"/>
  <c r="D11" i="22" s="1"/>
  <c r="F44" i="22"/>
  <c r="L21" i="37"/>
  <c r="T12" i="37" l="1"/>
  <c r="BS21" i="37" l="1"/>
  <c r="BS22" i="37"/>
  <c r="BS23" i="37"/>
</calcChain>
</file>

<file path=xl/sharedStrings.xml><?xml version="1.0" encoding="utf-8"?>
<sst xmlns="http://schemas.openxmlformats.org/spreadsheetml/2006/main" count="1297" uniqueCount="182">
  <si>
    <t>Frequency</t>
  </si>
  <si>
    <t>Baseline</t>
  </si>
  <si>
    <t>List below indicators used to evaluate the impact of programmes under outcome 1 i.e. measure Outcome 1</t>
  </si>
  <si>
    <t>Definition / Description</t>
  </si>
  <si>
    <t>Syrians</t>
  </si>
  <si>
    <t>Leb</t>
  </si>
  <si>
    <t>Indicator ID</t>
  </si>
  <si>
    <t>Outcome Indicators</t>
  </si>
  <si>
    <t>Output Indicator</t>
  </si>
  <si>
    <t>Budget</t>
  </si>
  <si>
    <t>Unit</t>
  </si>
  <si>
    <t>Akkar</t>
  </si>
  <si>
    <t>Baalbek-Hermel</t>
  </si>
  <si>
    <t>Beirut</t>
  </si>
  <si>
    <t>Bekaa</t>
  </si>
  <si>
    <t>Nabatiyeh</t>
  </si>
  <si>
    <t>North</t>
  </si>
  <si>
    <t>South</t>
  </si>
  <si>
    <t>A</t>
  </si>
  <si>
    <t>%</t>
  </si>
  <si>
    <t>SYR</t>
  </si>
  <si>
    <t>LEB</t>
  </si>
  <si>
    <t>Mount Lebanon</t>
  </si>
  <si>
    <t>% Humanitarian</t>
  </si>
  <si>
    <t>% Stabilization</t>
  </si>
  <si>
    <t>Output Budget (USD)</t>
  </si>
  <si>
    <t>All Population</t>
  </si>
  <si>
    <t>PRL</t>
  </si>
  <si>
    <t>PRS</t>
  </si>
  <si>
    <t>Vulnerable Lebanese</t>
  </si>
  <si>
    <t>Means of Verification ( how to measure and who is responsible )</t>
  </si>
  <si>
    <t>Outcome</t>
  </si>
  <si>
    <t>Output</t>
  </si>
  <si>
    <t>Targeted 2017</t>
  </si>
  <si>
    <t>Targets 2017</t>
  </si>
  <si>
    <t>Target 2017</t>
  </si>
  <si>
    <t>Target 2018</t>
  </si>
  <si>
    <t>TBD 2017</t>
  </si>
  <si>
    <t>TBD 2018</t>
  </si>
  <si>
    <t>INST</t>
  </si>
  <si>
    <t>year 2017</t>
  </si>
  <si>
    <t>Institutions (List them)</t>
  </si>
  <si>
    <t xml:space="preserve">Budget </t>
  </si>
  <si>
    <t>LCRP 2017/2020 Sector Logframe template</t>
  </si>
  <si>
    <t xml:space="preserve">1. Please place each Outcome on a separate Sheet within the same workbook. </t>
  </si>
  <si>
    <t>2. Please use excel formulas to sum up the budgets and % Humanitarian/Stabilization</t>
  </si>
  <si>
    <t xml:space="preserve">3. 2017/2018 budgets and targets are mandatory </t>
  </si>
  <si>
    <t>4. For institutions, you can modify the column headings and add as many columns as necessary; 1 colum per institution. Ex: School, Municipalities, SDCs , Water establishments, central ministries, etc…</t>
  </si>
  <si>
    <t>Lead Ministry</t>
  </si>
  <si>
    <t>Coordinating Agency</t>
  </si>
  <si>
    <t>Contact Information</t>
  </si>
  <si>
    <t>6. File Name should be "LCRP_2017_SECTOR_LOGFRAME_Version</t>
  </si>
  <si>
    <t>5. Please make sure to update the document version on the summary page, Cell B1</t>
  </si>
  <si>
    <t>Target 2020</t>
  </si>
  <si>
    <t>List below indicators used to measure Output 1.1</t>
  </si>
  <si>
    <t>Means of Verification ( how to measure and who is responsible, tools used )</t>
  </si>
  <si>
    <t>List Activities under this output 1.1</t>
  </si>
  <si>
    <t>Shelter</t>
  </si>
  <si>
    <t>Ministry of Social Affars (MOSA)</t>
  </si>
  <si>
    <t>List Activities under this output 2.1</t>
  </si>
  <si>
    <t>Quarterly</t>
  </si>
  <si>
    <t>Activity Info-Responsibility of the Shelter Sector</t>
  </si>
  <si>
    <t>N/A</t>
  </si>
  <si>
    <t>Monthly</t>
  </si>
  <si>
    <t>Number of institutions Assited</t>
  </si>
  <si>
    <t>Total budget (USD)</t>
  </si>
  <si>
    <t>B</t>
  </si>
  <si>
    <t>Mazen Riachi &lt;riachimazen@outlook.com&gt;</t>
  </si>
  <si>
    <t>Abdulrahman Abdelghani &lt;ABDELGAB@unhcr.org&gt;</t>
  </si>
  <si>
    <t>nikolaus.hartz@unhabitat.org</t>
  </si>
  <si>
    <t>Activity 2.1.1.</t>
  </si>
  <si>
    <t>Activity 2.1.2.</t>
  </si>
  <si>
    <t>List below indicators used to measure Output 2.2.</t>
  </si>
  <si>
    <t>Activity 2.2.1.</t>
  </si>
  <si>
    <t>C</t>
  </si>
  <si>
    <t>Activity 3.1.1.</t>
  </si>
  <si>
    <t>Activity 3.1.2.</t>
  </si>
  <si>
    <t>Activity 3.1.3.</t>
  </si>
  <si>
    <t>% of people living in temporary shelters</t>
  </si>
  <si>
    <t>Targets 2018</t>
  </si>
  <si>
    <r>
      <t xml:space="preserve">Targets per governorate (Mandatory at output level) - required for </t>
    </r>
    <r>
      <rPr>
        <b/>
        <sz val="14"/>
        <color rgb="FFFF0000"/>
        <rFont val="Calibri"/>
        <family val="2"/>
        <scheme val="minor"/>
      </rPr>
      <t>2018</t>
    </r>
    <r>
      <rPr>
        <b/>
        <sz val="14"/>
        <color theme="3"/>
        <rFont val="Calibri"/>
        <family val="2"/>
        <scheme val="minor"/>
      </rPr>
      <t xml:space="preserve"> only</t>
    </r>
  </si>
  <si>
    <t>Total Lebanon</t>
  </si>
  <si>
    <t>Baseline 2016</t>
  </si>
  <si>
    <t>Baseline 2017</t>
  </si>
  <si>
    <r>
      <t xml:space="preserve">Targets per governorate (Mandatory at output level) - required for </t>
    </r>
    <r>
      <rPr>
        <sz val="14"/>
        <color rgb="FFFF0000"/>
        <rFont val="Calibri"/>
        <family val="2"/>
        <scheme val="minor"/>
      </rPr>
      <t>2018</t>
    </r>
    <r>
      <rPr>
        <b/>
        <sz val="14"/>
        <color theme="3"/>
        <rFont val="Calibri"/>
        <family val="2"/>
        <scheme val="minor"/>
      </rPr>
      <t xml:space="preserve"> only</t>
    </r>
  </si>
  <si>
    <t>Quaterly</t>
  </si>
  <si>
    <t>Institutions</t>
  </si>
  <si>
    <t>Activity 1: Weatherproofing and repair of substandard residential and non-residential buildings</t>
  </si>
  <si>
    <t>Activity 2: Weatherproofing and maintenance of makeshift shelters within informal settlements</t>
  </si>
  <si>
    <t xml:space="preserve">Activity 3: Providing conditional Cash for Rent </t>
  </si>
  <si>
    <r>
      <t xml:space="preserve">List below indicators used to evaluate the impact of programmes under outcome 1 i.e. measure Outcome </t>
    </r>
    <r>
      <rPr>
        <b/>
        <vertAlign val="superscript"/>
        <sz val="16"/>
        <rFont val="Calibri"/>
        <family val="2"/>
        <scheme val="minor"/>
      </rPr>
      <t>1</t>
    </r>
  </si>
  <si>
    <t>Upgrading, rehabilitation and repair of occupied and un-occupied SSB into shelters with minimum standards.</t>
  </si>
  <si>
    <t>Capacity building of NGOs, local authorities and institutions on shelter response.</t>
  </si>
  <si>
    <t>Number of individuals assisted</t>
  </si>
  <si>
    <t>Targets 2019</t>
  </si>
  <si>
    <t>Targets 2020</t>
  </si>
  <si>
    <t>% of vulnerable people living in shelters at minimum standard</t>
  </si>
  <si>
    <t>Number of vulnerable people assisted</t>
  </si>
  <si>
    <t>Total</t>
  </si>
  <si>
    <t>2017: all targeted to be assisted in one year only</t>
  </si>
  <si>
    <t xml:space="preserve"># of assessed or profiled areas with high percentages of vulnerable populations </t>
  </si>
  <si>
    <t xml:space="preserve">number of neighborhood profiles and area assessments </t>
  </si>
  <si>
    <t>Target 2019</t>
  </si>
  <si>
    <t>TOTAL SHELTER SECTOR BUDGET PER YEAR</t>
  </si>
  <si>
    <t>OC 1</t>
  </si>
  <si>
    <t>OC 2</t>
  </si>
  <si>
    <t>OC 3</t>
  </si>
  <si>
    <t>OP 1.1</t>
  </si>
  <si>
    <t>OP 2.1.</t>
  </si>
  <si>
    <t>OP 2.2.</t>
  </si>
  <si>
    <t>OP 3.1.</t>
  </si>
  <si>
    <t>Persons with shelter needs planned to be assisted per year</t>
  </si>
  <si>
    <t>OP 2.1: Persons displaced from Syria in substandard apartments</t>
  </si>
  <si>
    <t>All persons displaced from Syria with targeted shelter needs</t>
  </si>
  <si>
    <t>OP 2.1: All vulnerable persons in substandard apartments</t>
  </si>
  <si>
    <t>OUTCOME 1: Strengthen the ability of vulnerable displaced populations in temporary shelters to live in adequate conditions</t>
  </si>
  <si>
    <t>OUTPUT 2.2.: Areas of vulnerable populations promoted to be upgraded in a coordinated, cross-sectorial manner.</t>
  </si>
  <si>
    <t>OUTPUT 1.1: Temporary shelters hosting vulnerable displaced population are maintained at livable and safe conditions</t>
  </si>
  <si>
    <t>OUTCOME 2: Enhance vulnerable populations' access to live in improved areas with increased access to affordable shelters at minimum standard.</t>
  </si>
  <si>
    <t>OUTPUT 2.1 : Access to adequate shelters at minimum standards, affordable for vulnerable populations, has increased.</t>
  </si>
  <si>
    <t>OUTCOME 3: Strengthen the capacity of national organizations, local authorities and Lebanese NGO increasingly contribute to the policy and /or provision of housing for vulnerabnle populations.</t>
  </si>
  <si>
    <t>OUTPUT 3.1:  Staff trained and reports or studies provided to Lebanese national, local and non-government organizations to contribute to policy and planning of housing for vulnerable populations.</t>
  </si>
  <si>
    <t>Shelter sector partners, as well as national and local public or private organizations, upgrade, rehabilitate and repair, in exchange for affordable occupancy shelters - and eventually also the common areas - in substandard buildings to minimum standard according to Shelter sector guidelines and to SPHERE, UNHCR and further shelter standards.</t>
  </si>
  <si>
    <t>List below indicators used to evaluate the impact of programmes under Outcome 2</t>
  </si>
  <si>
    <t xml:space="preserve">% of vulnerable population groups having increased access to residential shelter at minimum standards affordable for vulnerable populations    </t>
  </si>
  <si>
    <t xml:space="preserve">% of vulnerable population groups having access to residential shelter at minimum standards, affordable for vulnerable populations, over the total of targeted vulnerable population in need of shelter with minimuzm standard at affordable conditions. </t>
  </si>
  <si>
    <t xml:space="preserve">Areas in Lebanon listed with a high percentage of vulnerable populations are profiled in a cross-sectorial manner; or their shelter and other needs are assessed in such a manner that the main results are compatible between the assessments and profiles.   </t>
  </si>
  <si>
    <t># of vulnerable people benefitting from the upgrading of substandard shelters and common building areas to minimum standard (refer to Definition), whilst remaing affordable for vulnerable populations.</t>
  </si>
  <si>
    <t>Baseline: 506 areas in Lebanon with vulnerable populations are listed (by Field Regions: B/ML: 170, South: 121, Bekaa: 134, North: 81), out of which the areas targeted to be profiled/assessed will be selected.</t>
  </si>
  <si>
    <t>Lebanese national and local govermental, as well as non-governomental organizations participating in the Shelter sector response</t>
  </si>
  <si>
    <t># displaced people assisted in keeping their temporary shelters weatherproofed, repaired or maintained.</t>
  </si>
  <si>
    <t>List below indicators used to measure Output 3.1</t>
  </si>
  <si>
    <t>OUTPUT 1.1: Temporary shelters hosting vulnerable displaced population maintained at livable and safe conditions</t>
  </si>
  <si>
    <t>Vulnerable, displaced population groups have weatherproofed, repaired or maintained their temporary shelters to maintain in safe and livable conditions</t>
  </si>
  <si>
    <t xml:space="preserve">Assistance includes the provision of weatherproofing kits, insulation kits, floor raising kits, kits for minor repair and the provision of conditional Cash for Rent to most vulnerable HH; as well as the improvement of the resilience of the population residing in temporary settlements (site improvent; fire risk mitigation)   </t>
  </si>
  <si>
    <t>Activity 4: Providing temporary shelters within structured temporary settlement, in coordination with the GoL</t>
  </si>
  <si>
    <t xml:space="preserve">Activity 5: Providing site improvements of informal settlements. </t>
  </si>
  <si>
    <t>Activity 6: Providing fire risk mitigation in informal settlements and in substandard buildings: awareness sessions, firefighting trainings and distribution of firefighting kits.</t>
  </si>
  <si>
    <t>Upgrading of common areas within substandard residential buildings</t>
  </si>
  <si>
    <t>Establishing partnerships with national or local public, private or academic organizations to explore and implement shelter initiatives</t>
  </si>
  <si>
    <t>Contributing to a coordinated, cross-sectorial upgrading of areas with populations, in a coordinated manner, by assessing areas and profiling neighborhoods.</t>
  </si>
  <si>
    <t>Assessing the capacities of public institutions / private corporations for the provision of affordable shelters.</t>
  </si>
  <si>
    <t>% of vulnerable displaced population groups whose temporay shelters in informal settlements or shelters in non-residential buildings in substandard conditions are kept proofed againts weather, flooding and risks of fire.</t>
  </si>
  <si>
    <t>OUTCOME 1: Enhance the shelter resilience of displaced vulnerable populations in temporary structures</t>
  </si>
  <si>
    <r>
      <rPr>
        <b/>
        <sz val="20"/>
        <rFont val="Calibri"/>
        <family val="2"/>
        <scheme val="minor"/>
      </rPr>
      <t>OUTCOME 2:</t>
    </r>
    <r>
      <rPr>
        <b/>
        <sz val="18"/>
        <color theme="8"/>
        <rFont val="Calibri"/>
        <family val="2"/>
        <scheme val="minor"/>
      </rPr>
      <t xml:space="preserve"> Enhance vulnerable populations’ access to affordable shelters at minimum standard</t>
    </r>
  </si>
  <si>
    <t>OUTPUT 2.1 : Access to adequate shelters at minimum standards, affordable for vulnerable populations, increased</t>
  </si>
  <si>
    <t>Activity 2.1.3.</t>
  </si>
  <si>
    <t xml:space="preserve">OUTCOME 3: Enhance contribution of national organizations and institutions to the housing situation in Lebanon  </t>
  </si>
  <si>
    <r>
      <rPr>
        <b/>
        <sz val="18"/>
        <rFont val="Calibri"/>
        <family val="2"/>
        <scheme val="minor"/>
      </rPr>
      <t>OUTPUT 3.1:</t>
    </r>
    <r>
      <rPr>
        <b/>
        <sz val="18"/>
        <color theme="8"/>
        <rFont val="Calibri"/>
        <family val="2"/>
        <scheme val="minor"/>
      </rPr>
      <t xml:space="preserve"> National organizations and institutions capacitated to contribute to the shelter and housing situation in Lebanon</t>
    </r>
  </si>
  <si>
    <t xml:space="preserve"># of field reports and studies, centralized through a new engagement platform, that contribute to a better understanding of the urban and housing context. </t>
  </si>
  <si>
    <t xml:space="preserve">Contributing to a better understanding of the urban and housing context with studies and reports centralized through a new engagement platform. </t>
  </si>
  <si>
    <t>Field reports and studies contribute to enhance the housing and planning policy in Lebanon as they are centralized through a new engagement platform.</t>
  </si>
  <si>
    <t xml:space="preserve">Professionals of Lebanese organizations receive trainings and participate in shelter projects led by experienced shelter partners.  </t>
  </si>
  <si>
    <t># of members of national and local organizations trained to contribute to the shelter response</t>
  </si>
  <si>
    <t># of assessments on the capacity of national and local organizations and institutions to contribute to the shelter response</t>
  </si>
  <si>
    <t xml:space="preserve">National and local organizations and institutions are assessed if and how they can contribute to the shelter response when there staff is trained. </t>
  </si>
  <si>
    <r>
      <t xml:space="preserve"> % of </t>
    </r>
    <r>
      <rPr>
        <b/>
        <sz val="11"/>
        <rFont val="Calibri"/>
        <family val="2"/>
        <scheme val="minor"/>
      </rPr>
      <t xml:space="preserve">Lebanese NGO, </t>
    </r>
    <r>
      <rPr>
        <sz val="11"/>
        <rFont val="Calibri"/>
        <family val="2"/>
        <scheme val="minor"/>
      </rPr>
      <t>national and local organizations participating in the Shelter sector response / all agencies and organizations partcipating in the Shelter sector.</t>
    </r>
  </si>
  <si>
    <t>Lebanese institutions on national, local or academic level engage towards a policy for affordable housing in Lebanon.</t>
  </si>
  <si>
    <t xml:space="preserve"> % of national and local institutions, participating in the shelter sector, that contribute to a housing policy for Lebanon.</t>
  </si>
  <si>
    <t>List below indicators used to measure Output 2.1</t>
  </si>
  <si>
    <t>OP 1.1.</t>
  </si>
  <si>
    <t>Output 1.1.</t>
  </si>
  <si>
    <t>Output 2.1.</t>
  </si>
  <si>
    <t>Output 2.2.</t>
  </si>
  <si>
    <t>Output 3.1.</t>
  </si>
  <si>
    <t>TOTAL</t>
  </si>
  <si>
    <t>Humanitarian</t>
  </si>
  <si>
    <t>Stabilization</t>
  </si>
  <si>
    <t>Assessments</t>
  </si>
  <si>
    <t>Studies</t>
  </si>
  <si>
    <t>Persons to shelter org. to be trained</t>
  </si>
  <si>
    <t>UNHCR</t>
  </si>
  <si>
    <t>UN-Habitat</t>
  </si>
  <si>
    <t>Persons displaced from Syria in temporary shelters, excl. Cash for Rent</t>
  </si>
  <si>
    <t>O.P. 1.1.: Persons displaced from Syria in temporary shelters, incl. Benef. Cash for Rent</t>
  </si>
  <si>
    <r>
      <t xml:space="preserve">Targets per governorate (Mandatory at output level) for </t>
    </r>
    <r>
      <rPr>
        <b/>
        <sz val="14"/>
        <color rgb="FFFF0000"/>
        <rFont val="Calibri"/>
        <family val="2"/>
        <scheme val="minor"/>
      </rPr>
      <t>2018, 2019 and 2020</t>
    </r>
  </si>
  <si>
    <t>Activ. 3.1.1.</t>
  </si>
  <si>
    <t>Check</t>
  </si>
  <si>
    <t>% of vulnerable areas assessed / all 500 indicated vulnerable areas in Lebanon</t>
  </si>
  <si>
    <t>Institutions / Areas</t>
  </si>
  <si>
    <t>% of assessed or profiled areas / over all listed areas with high percentage of vulnerable populations in Lebanon (500)</t>
  </si>
  <si>
    <t>Activity Info-Responsibility of the Shelter Sector.
Numerator: # people in Is benefiting from weatherproofing in calendar year
Denominator: # people in IS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</si>
</sst>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0.0%"/>
  </numFmts>
  <fonts count="56"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8"/>
      <name val="Calibri"/>
      <family val="2"/>
      <scheme val="minor"/>
    </font>
    <font>
      <b/>
      <sz val="11"/>
      <name val="Calibri"/>
      <family val="2"/>
      <scheme val="minor"/>
    </font>
    <font>
      <sz val="18"/>
      <color theme="8"/>
      <name val="Calibri"/>
      <family val="2"/>
      <scheme val="minor"/>
    </font>
    <font>
      <sz val="11"/>
      <color theme="8"/>
      <name val="Calibri"/>
      <family val="2"/>
      <scheme val="minor"/>
    </font>
    <font>
      <b/>
      <sz val="18"/>
      <color theme="8"/>
      <name val="Calibri"/>
      <family val="2"/>
      <scheme val="minor"/>
    </font>
    <font>
      <sz val="10"/>
      <name val="Calibri Light"/>
      <family val="2"/>
      <scheme val="major"/>
    </font>
    <font>
      <sz val="14"/>
      <color theme="0"/>
      <name val="Calibri Light"/>
      <family val="2"/>
      <scheme val="major"/>
    </font>
    <font>
      <b/>
      <sz val="18"/>
      <name val="Calibri"/>
      <family val="2"/>
      <scheme val="minor"/>
    </font>
    <font>
      <b/>
      <sz val="16"/>
      <name val="Calibri"/>
      <family val="2"/>
      <scheme val="minor"/>
    </font>
    <font>
      <b/>
      <sz val="20"/>
      <name val="Calibri"/>
      <family val="2"/>
      <scheme val="minor"/>
    </font>
    <font>
      <b/>
      <sz val="10"/>
      <name val="Calibri Light"/>
      <family val="2"/>
      <scheme val="major"/>
    </font>
    <font>
      <b/>
      <sz val="12"/>
      <name val="Calibri Light"/>
      <family val="2"/>
      <scheme val="major"/>
    </font>
    <font>
      <b/>
      <sz val="16"/>
      <name val="Calibri Light"/>
      <family val="2"/>
      <scheme val="major"/>
    </font>
    <font>
      <sz val="11"/>
      <name val="Calibri"/>
      <family val="2"/>
      <scheme val="minor"/>
    </font>
    <font>
      <sz val="14"/>
      <name val="Calibri Light"/>
      <family val="2"/>
      <scheme val="major"/>
    </font>
    <font>
      <b/>
      <sz val="22"/>
      <color theme="1"/>
      <name val="Calibri"/>
      <family val="2"/>
      <scheme val="minor"/>
    </font>
    <font>
      <sz val="16"/>
      <name val="Calibri Light"/>
      <family val="2"/>
      <scheme val="major"/>
    </font>
    <font>
      <b/>
      <sz val="11"/>
      <name val="Calibri Light"/>
      <family val="2"/>
      <scheme val="major"/>
    </font>
    <font>
      <b/>
      <sz val="14"/>
      <color theme="3"/>
      <name val="Calibri"/>
      <family val="2"/>
      <scheme val="minor"/>
    </font>
    <font>
      <b/>
      <sz val="14"/>
      <name val="Calibri"/>
      <family val="2"/>
      <scheme val="minor"/>
    </font>
    <font>
      <b/>
      <sz val="14"/>
      <color theme="1"/>
      <name val="Calibri"/>
      <family val="2"/>
      <scheme val="minor"/>
    </font>
    <font>
      <sz val="16"/>
      <name val="Calibri"/>
      <family val="2"/>
      <scheme val="minor"/>
    </font>
    <font>
      <sz val="14"/>
      <name val="Calibri"/>
      <family val="2"/>
      <scheme val="minor"/>
    </font>
    <font>
      <sz val="11"/>
      <color rgb="FFFF0000"/>
      <name val="Calibri"/>
      <family val="2"/>
      <scheme val="minor"/>
    </font>
    <font>
      <u/>
      <sz val="11"/>
      <color theme="10"/>
      <name val="Calibri"/>
      <family val="2"/>
      <scheme val="minor"/>
    </font>
    <font>
      <b/>
      <sz val="14"/>
      <name val="Calibri Light"/>
      <family val="2"/>
      <scheme val="major"/>
    </font>
    <font>
      <b/>
      <sz val="11"/>
      <color rgb="FFFF0000"/>
      <name val="Calibri"/>
      <family val="2"/>
      <scheme val="minor"/>
    </font>
    <font>
      <sz val="14"/>
      <color rgb="FFFF0000"/>
      <name val="Calibri"/>
      <family val="2"/>
      <scheme val="minor"/>
    </font>
    <font>
      <i/>
      <sz val="11"/>
      <color rgb="FF002060"/>
      <name val="Calibri"/>
      <family val="2"/>
      <scheme val="minor"/>
    </font>
    <font>
      <sz val="11"/>
      <color rgb="FFC00000"/>
      <name val="Calibri"/>
      <family val="2"/>
      <scheme val="minor"/>
    </font>
    <font>
      <sz val="14"/>
      <color rgb="FFC00000"/>
      <name val="Calibri"/>
      <family val="2"/>
      <scheme val="minor"/>
    </font>
    <font>
      <b/>
      <sz val="14"/>
      <color rgb="FFFF0000"/>
      <name val="Calibri"/>
      <family val="2"/>
      <scheme val="minor"/>
    </font>
    <font>
      <b/>
      <sz val="11"/>
      <color rgb="FFC00000"/>
      <name val="Calibri"/>
      <family val="2"/>
      <scheme val="minor"/>
    </font>
    <font>
      <b/>
      <vertAlign val="superscript"/>
      <sz val="16"/>
      <name val="Calibri"/>
      <family val="2"/>
      <scheme val="minor"/>
    </font>
    <font>
      <sz val="11"/>
      <color rgb="FF7030A0"/>
      <name val="Calibri"/>
      <family val="2"/>
      <scheme val="minor"/>
    </font>
    <font>
      <b/>
      <sz val="11"/>
      <color theme="8"/>
      <name val="Calibri"/>
      <family val="2"/>
      <scheme val="minor"/>
    </font>
    <font>
      <sz val="14"/>
      <color rgb="FF7030A0"/>
      <name val="Calibri"/>
      <family val="2"/>
      <scheme val="minor"/>
    </font>
    <font>
      <b/>
      <sz val="11"/>
      <color rgb="FF7030A0"/>
      <name val="Calibri"/>
      <family val="2"/>
      <scheme val="minor"/>
    </font>
    <font>
      <sz val="11"/>
      <color rgb="FF0070C0"/>
      <name val="Calibri"/>
      <family val="2"/>
      <scheme val="minor"/>
    </font>
    <font>
      <b/>
      <sz val="16"/>
      <color theme="1"/>
      <name val="Calibri"/>
      <family val="2"/>
      <scheme val="minor"/>
    </font>
    <font>
      <b/>
      <sz val="12"/>
      <color rgb="FFFF0000"/>
      <name val="Calibri"/>
      <family val="2"/>
      <scheme val="minor"/>
    </font>
    <font>
      <b/>
      <sz val="16"/>
      <color rgb="FFC00000"/>
      <name val="Calibri Light"/>
      <family val="2"/>
      <scheme val="major"/>
    </font>
    <font>
      <i/>
      <sz val="10"/>
      <name val="Calibri Light"/>
      <family val="2"/>
      <scheme val="major"/>
    </font>
    <font>
      <b/>
      <i/>
      <sz val="10"/>
      <name val="Calibri Light"/>
      <family val="2"/>
      <scheme val="major"/>
    </font>
    <font>
      <sz val="14"/>
      <color theme="1"/>
      <name val="Calibri"/>
      <family val="2"/>
      <scheme val="minor"/>
    </font>
    <font>
      <b/>
      <sz val="16"/>
      <color rgb="FFC00000"/>
      <name val="Calibri"/>
      <family val="2"/>
      <scheme val="minor"/>
    </font>
    <font>
      <b/>
      <sz val="16"/>
      <color rgb="FF0070C0"/>
      <name val="Calibri"/>
      <family val="2"/>
      <scheme val="minor"/>
    </font>
    <font>
      <b/>
      <sz val="12"/>
      <name val="Calibri"/>
      <family val="2"/>
      <scheme val="minor"/>
    </font>
    <font>
      <b/>
      <sz val="10"/>
      <name val="Calibri"/>
      <family val="2"/>
      <scheme val="minor"/>
    </font>
    <font>
      <sz val="8"/>
      <name val="Calibri Light"/>
      <family val="2"/>
      <scheme val="major"/>
    </font>
    <font>
      <u/>
      <sz val="8"/>
      <name val="Calibri"/>
      <family val="2"/>
      <scheme val="minor"/>
    </font>
    <font>
      <i/>
      <sz val="11"/>
      <name val="Calibri"/>
      <family val="2"/>
      <scheme val="minor"/>
    </font>
  </fonts>
  <fills count="2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patternFill>
    </fill>
    <fill>
      <patternFill patternType="solid">
        <fgColor theme="0" tint="-0.14999847407452621"/>
        <bgColor indexed="64"/>
      </patternFill>
    </fill>
    <fill>
      <patternFill patternType="solid">
        <fgColor theme="0" tint="-0.249977111117893"/>
        <bgColor theme="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theme="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theme="4"/>
      </patternFill>
    </fill>
    <fill>
      <patternFill patternType="solid">
        <fgColor theme="9" tint="0.59999389629810485"/>
        <bgColor theme="4"/>
      </patternFill>
    </fill>
    <fill>
      <patternFill patternType="solid">
        <fgColor theme="5" tint="0.79998168889431442"/>
        <bgColor theme="4"/>
      </patternFill>
    </fill>
    <fill>
      <patternFill patternType="solid">
        <fgColor theme="4" tint="0.59999389629810485"/>
        <bgColor theme="4"/>
      </patternFill>
    </fill>
    <fill>
      <patternFill patternType="solid">
        <fgColor theme="9" tint="0.39997558519241921"/>
        <bgColor theme="4"/>
      </patternFill>
    </fill>
    <fill>
      <patternFill patternType="solid">
        <fgColor theme="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CEE1F2"/>
        <bgColor indexed="64"/>
      </patternFill>
    </fill>
    <fill>
      <patternFill patternType="solid">
        <fgColor rgb="FFCEE1F2"/>
        <bgColor theme="4"/>
      </patternFill>
    </fill>
    <fill>
      <patternFill patternType="solid">
        <fgColor rgb="FFFFFF00"/>
        <bgColor indexed="64"/>
      </patternFill>
    </fill>
    <fill>
      <patternFill patternType="solid">
        <fgColor theme="8" tint="0.39997558519241921"/>
        <bgColor indexed="64"/>
      </patternFill>
    </fill>
  </fills>
  <borders count="49">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ck">
        <color theme="0"/>
      </right>
      <top/>
      <bottom/>
      <diagonal/>
    </border>
    <border>
      <left/>
      <right style="thick">
        <color theme="0"/>
      </right>
      <top/>
      <bottom style="thin">
        <color auto="1"/>
      </bottom>
      <diagonal/>
    </border>
    <border>
      <left/>
      <right style="thick">
        <color theme="0"/>
      </right>
      <top style="thin">
        <color auto="1"/>
      </top>
      <bottom style="thin">
        <color auto="1"/>
      </bottom>
      <diagonal/>
    </border>
    <border>
      <left style="thick">
        <color theme="0"/>
      </left>
      <right style="thick">
        <color theme="0"/>
      </right>
      <top/>
      <bottom/>
      <diagonal/>
    </border>
    <border>
      <left style="thick">
        <color theme="0"/>
      </left>
      <right style="thick">
        <color theme="0"/>
      </right>
      <top/>
      <bottom style="thin">
        <color auto="1"/>
      </bottom>
      <diagonal/>
    </border>
    <border>
      <left style="thin">
        <color auto="1"/>
      </left>
      <right style="thick">
        <color theme="0"/>
      </right>
      <top style="thin">
        <color auto="1"/>
      </top>
      <bottom style="medium">
        <color auto="1"/>
      </bottom>
      <diagonal/>
    </border>
    <border>
      <left style="thin">
        <color auto="1"/>
      </left>
      <right style="thick">
        <color theme="0"/>
      </right>
      <top/>
      <bottom style="thin">
        <color auto="1"/>
      </bottom>
      <diagonal/>
    </border>
    <border>
      <left style="thin">
        <color auto="1"/>
      </left>
      <right style="thick">
        <color theme="0"/>
      </right>
      <top style="thin">
        <color auto="1"/>
      </top>
      <bottom style="thin">
        <color auto="1"/>
      </bottom>
      <diagonal/>
    </border>
    <border>
      <left style="thick">
        <color theme="0"/>
      </left>
      <right/>
      <top style="thin">
        <color auto="1"/>
      </top>
      <bottom style="thin">
        <color auto="1"/>
      </bottom>
      <diagonal/>
    </border>
    <border>
      <left style="thick">
        <color theme="0"/>
      </left>
      <right style="thin">
        <color auto="1"/>
      </right>
      <top style="thin">
        <color auto="1"/>
      </top>
      <bottom style="medium">
        <color auto="1"/>
      </bottom>
      <diagonal/>
    </border>
    <border>
      <left style="thick">
        <color theme="0"/>
      </left>
      <right style="thin">
        <color auto="1"/>
      </right>
      <top/>
      <bottom style="thin">
        <color auto="1"/>
      </bottom>
      <diagonal/>
    </border>
    <border>
      <left style="thick">
        <color theme="0"/>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diagonal/>
    </border>
    <border>
      <left style="thin">
        <color auto="1"/>
      </left>
      <right/>
      <top style="medium">
        <color auto="1"/>
      </top>
      <bottom style="medium">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top style="thin">
        <color auto="1"/>
      </top>
      <bottom style="medium">
        <color auto="1"/>
      </bottom>
      <diagonal/>
    </border>
    <border>
      <left/>
      <right/>
      <top style="medium">
        <color auto="1"/>
      </top>
      <bottom style="thin">
        <color auto="1"/>
      </bottom>
      <diagonal/>
    </border>
    <border>
      <left style="thick">
        <color theme="0"/>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ck">
        <color theme="0"/>
      </left>
      <right style="thin">
        <color auto="1"/>
      </right>
      <top/>
      <bottom/>
      <diagonal/>
    </border>
  </borders>
  <cellStyleXfs count="7">
    <xf numFmtId="0" fontId="0" fillId="0" borderId="0"/>
    <xf numFmtId="9" fontId="2"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164" fontId="2" fillId="0" borderId="0" applyFont="0" applyFill="0" applyBorder="0" applyAlignment="0" applyProtection="0"/>
    <xf numFmtId="0" fontId="28" fillId="0" borderId="0" applyNumberFormat="0" applyFill="0" applyBorder="0" applyAlignment="0" applyProtection="0"/>
  </cellStyleXfs>
  <cellXfs count="464">
    <xf numFmtId="0" fontId="0" fillId="0" borderId="0" xfId="0"/>
    <xf numFmtId="0" fontId="0" fillId="0" borderId="0" xfId="0" applyAlignment="1">
      <alignment wrapText="1"/>
    </xf>
    <xf numFmtId="0" fontId="0" fillId="0" borderId="2" xfId="0" applyBorder="1"/>
    <xf numFmtId="0" fontId="9" fillId="0" borderId="0" xfId="2" applyFont="1" applyFill="1" applyBorder="1" applyAlignment="1">
      <alignment vertical="center"/>
    </xf>
    <xf numFmtId="0" fontId="15" fillId="0" borderId="0" xfId="2" applyFont="1" applyFill="1" applyBorder="1" applyAlignment="1">
      <alignment vertical="center"/>
    </xf>
    <xf numFmtId="0" fontId="0" fillId="0" borderId="5" xfId="0" applyBorder="1" applyAlignment="1">
      <alignment horizontal="center" wrapText="1"/>
    </xf>
    <xf numFmtId="0" fontId="0" fillId="0" borderId="0" xfId="0" applyBorder="1" applyAlignment="1">
      <alignment wrapText="1"/>
    </xf>
    <xf numFmtId="165" fontId="10" fillId="0" borderId="0" xfId="3" applyNumberFormat="1" applyFont="1" applyFill="1" applyBorder="1" applyAlignment="1">
      <alignment vertical="center"/>
    </xf>
    <xf numFmtId="0" fontId="17" fillId="0" borderId="6" xfId="0" applyFont="1" applyFill="1" applyBorder="1" applyAlignment="1">
      <alignment vertical="top" wrapText="1"/>
    </xf>
    <xf numFmtId="0" fontId="0" fillId="0" borderId="0" xfId="0" applyFill="1" applyAlignment="1">
      <alignment wrapText="1"/>
    </xf>
    <xf numFmtId="0" fontId="9" fillId="0" borderId="0" xfId="2" applyFont="1" applyBorder="1" applyAlignment="1">
      <alignment horizontal="right" vertical="center"/>
    </xf>
    <xf numFmtId="0" fontId="19" fillId="0" borderId="0" xfId="0" applyFont="1" applyAlignment="1">
      <alignment wrapText="1"/>
    </xf>
    <xf numFmtId="0" fontId="20" fillId="0" borderId="0" xfId="2" applyFont="1" applyBorder="1" applyAlignment="1">
      <alignment vertical="center"/>
    </xf>
    <xf numFmtId="0" fontId="0" fillId="0" borderId="0" xfId="0" applyFont="1" applyAlignment="1">
      <alignment wrapText="1"/>
    </xf>
    <xf numFmtId="0" fontId="9" fillId="8" borderId="0" xfId="2" applyFont="1" applyFill="1" applyBorder="1" applyAlignment="1">
      <alignment horizontal="right" vertical="center"/>
    </xf>
    <xf numFmtId="0" fontId="0" fillId="8" borderId="0" xfId="0" applyFill="1" applyBorder="1"/>
    <xf numFmtId="0" fontId="9" fillId="8" borderId="0" xfId="2" applyFont="1" applyFill="1" applyBorder="1" applyAlignment="1">
      <alignment horizontal="right" vertical="center" wrapText="1"/>
    </xf>
    <xf numFmtId="0" fontId="15" fillId="3" borderId="5" xfId="2" applyFont="1" applyFill="1" applyBorder="1" applyAlignment="1">
      <alignment horizontal="right" vertical="center"/>
    </xf>
    <xf numFmtId="0" fontId="5" fillId="13" borderId="10" xfId="0" applyFont="1" applyFill="1" applyBorder="1" applyAlignment="1">
      <alignment horizontal="center" vertical="top"/>
    </xf>
    <xf numFmtId="0" fontId="5" fillId="14" borderId="10" xfId="0" applyFont="1" applyFill="1" applyBorder="1" applyAlignment="1">
      <alignment horizontal="center" vertical="top"/>
    </xf>
    <xf numFmtId="0" fontId="17" fillId="12" borderId="6" xfId="0" applyFont="1" applyFill="1" applyBorder="1" applyAlignment="1">
      <alignment vertical="top" wrapText="1"/>
    </xf>
    <xf numFmtId="0" fontId="17" fillId="11" borderId="6" xfId="0" applyFont="1" applyFill="1" applyBorder="1" applyAlignment="1">
      <alignment vertical="top" wrapText="1"/>
    </xf>
    <xf numFmtId="0" fontId="5" fillId="4" borderId="10" xfId="0" applyFont="1" applyFill="1" applyBorder="1" applyAlignment="1">
      <alignment horizontal="left" vertical="center"/>
    </xf>
    <xf numFmtId="0" fontId="5" fillId="4" borderId="10" xfId="0" applyFont="1" applyFill="1" applyBorder="1" applyAlignment="1">
      <alignment horizontal="left" vertical="center" wrapText="1"/>
    </xf>
    <xf numFmtId="3" fontId="17" fillId="12" borderId="1" xfId="0" applyNumberFormat="1" applyFont="1" applyFill="1" applyBorder="1" applyAlignment="1">
      <alignment vertical="top" wrapText="1"/>
    </xf>
    <xf numFmtId="0" fontId="5" fillId="16" borderId="10" xfId="0" applyFont="1" applyFill="1" applyBorder="1" applyAlignment="1">
      <alignment horizontal="center" vertical="top"/>
    </xf>
    <xf numFmtId="0" fontId="5" fillId="9" borderId="10" xfId="0" applyFont="1" applyFill="1" applyBorder="1" applyAlignment="1">
      <alignment horizontal="center" vertical="top"/>
    </xf>
    <xf numFmtId="0" fontId="5" fillId="16" borderId="10" xfId="0" applyFont="1" applyFill="1" applyBorder="1" applyAlignment="1">
      <alignment horizontal="center" vertical="top" wrapText="1"/>
    </xf>
    <xf numFmtId="0" fontId="5" fillId="14" borderId="10" xfId="0" applyFont="1" applyFill="1" applyBorder="1" applyAlignment="1">
      <alignment horizontal="center" vertical="center"/>
    </xf>
    <xf numFmtId="0" fontId="0" fillId="11" borderId="6" xfId="0" applyFont="1" applyFill="1" applyBorder="1" applyAlignment="1">
      <alignment vertical="center" wrapText="1"/>
    </xf>
    <xf numFmtId="0" fontId="12" fillId="5" borderId="9" xfId="0" applyFont="1" applyFill="1" applyBorder="1" applyAlignment="1"/>
    <xf numFmtId="0" fontId="0" fillId="0" borderId="0" xfId="0" applyBorder="1" applyAlignment="1">
      <alignment horizontal="center" wrapText="1"/>
    </xf>
    <xf numFmtId="0" fontId="0" fillId="0" borderId="0" xfId="0" applyBorder="1"/>
    <xf numFmtId="0" fontId="5" fillId="14" borderId="18" xfId="0" applyFont="1" applyFill="1" applyBorder="1" applyAlignment="1">
      <alignment horizontal="center" vertical="center"/>
    </xf>
    <xf numFmtId="0" fontId="5" fillId="14" borderId="22" xfId="0" applyFont="1" applyFill="1" applyBorder="1" applyAlignment="1">
      <alignment horizontal="center" vertical="center"/>
    </xf>
    <xf numFmtId="0" fontId="0" fillId="11" borderId="23" xfId="0" applyFont="1" applyFill="1" applyBorder="1" applyAlignment="1">
      <alignment vertical="center" wrapText="1"/>
    </xf>
    <xf numFmtId="0" fontId="0" fillId="0" borderId="0" xfId="0" applyFill="1" applyBorder="1" applyAlignment="1">
      <alignment wrapText="1"/>
    </xf>
    <xf numFmtId="0" fontId="0" fillId="0" borderId="0" xfId="0" applyFill="1" applyBorder="1"/>
    <xf numFmtId="0" fontId="6" fillId="0" borderId="0" xfId="0" applyFont="1" applyFill="1" applyBorder="1" applyAlignment="1">
      <alignment horizontal="left" wrapText="1"/>
    </xf>
    <xf numFmtId="0" fontId="4" fillId="0" borderId="0" xfId="0" applyFont="1" applyFill="1" applyBorder="1" applyAlignment="1">
      <alignment wrapText="1"/>
    </xf>
    <xf numFmtId="0" fontId="5" fillId="4" borderId="11" xfId="0" applyFont="1" applyFill="1" applyBorder="1" applyAlignment="1">
      <alignment horizontal="left" vertical="center"/>
    </xf>
    <xf numFmtId="0" fontId="17" fillId="0" borderId="7" xfId="0" applyFont="1" applyFill="1" applyBorder="1" applyAlignment="1">
      <alignment vertical="top" wrapText="1"/>
    </xf>
    <xf numFmtId="0" fontId="0" fillId="0" borderId="0" xfId="0" applyBorder="1" applyAlignment="1">
      <alignment vertical="top" wrapText="1"/>
    </xf>
    <xf numFmtId="0" fontId="8" fillId="8" borderId="0" xfId="0" applyFont="1" applyFill="1" applyBorder="1" applyAlignment="1">
      <alignment wrapText="1"/>
    </xf>
    <xf numFmtId="0" fontId="0" fillId="8" borderId="0" xfId="0" applyFill="1" applyBorder="1" applyAlignment="1">
      <alignment wrapText="1"/>
    </xf>
    <xf numFmtId="0" fontId="8" fillId="0" borderId="0" xfId="0" applyFont="1" applyFill="1" applyBorder="1" applyAlignment="1">
      <alignment horizontal="left" wrapText="1"/>
    </xf>
    <xf numFmtId="0" fontId="8" fillId="0" borderId="0" xfId="0" applyFont="1" applyFill="1" applyBorder="1" applyAlignment="1">
      <alignment wrapText="1"/>
    </xf>
    <xf numFmtId="0" fontId="22" fillId="0" borderId="0" xfId="0" applyFont="1" applyBorder="1" applyAlignment="1"/>
    <xf numFmtId="0" fontId="17" fillId="0" borderId="8" xfId="0" applyFont="1" applyFill="1" applyBorder="1" applyAlignment="1">
      <alignment vertical="top" wrapText="1"/>
    </xf>
    <xf numFmtId="0" fontId="5" fillId="16" borderId="18" xfId="0" applyFont="1" applyFill="1" applyBorder="1" applyAlignment="1">
      <alignment horizontal="center" vertical="top" wrapText="1"/>
    </xf>
    <xf numFmtId="10" fontId="17" fillId="7" borderId="23" xfId="0" applyNumberFormat="1" applyFont="1" applyFill="1" applyBorder="1" applyAlignment="1">
      <alignment vertical="top" wrapText="1"/>
    </xf>
    <xf numFmtId="0" fontId="5" fillId="16" borderId="12" xfId="0" applyFont="1" applyFill="1" applyBorder="1" applyAlignment="1">
      <alignment horizontal="center" vertical="top" wrapText="1"/>
    </xf>
    <xf numFmtId="0" fontId="5" fillId="6" borderId="22" xfId="0" applyFont="1" applyFill="1" applyBorder="1" applyAlignment="1">
      <alignment horizontal="center" vertical="top" wrapText="1"/>
    </xf>
    <xf numFmtId="0" fontId="25" fillId="15" borderId="11" xfId="0" applyFont="1" applyFill="1" applyBorder="1" applyAlignment="1">
      <alignment horizontal="right" vertical="top"/>
    </xf>
    <xf numFmtId="0" fontId="25" fillId="14" borderId="10" xfId="0" applyFont="1" applyFill="1" applyBorder="1" applyAlignment="1">
      <alignment horizontal="right" vertical="top"/>
    </xf>
    <xf numFmtId="0" fontId="25" fillId="16" borderId="10" xfId="0" applyFont="1" applyFill="1" applyBorder="1" applyAlignment="1">
      <alignment horizontal="right" vertical="top" wrapText="1"/>
    </xf>
    <xf numFmtId="0" fontId="25" fillId="9" borderId="10" xfId="0" applyFont="1" applyFill="1" applyBorder="1" applyAlignment="1">
      <alignment horizontal="right" vertical="top" wrapText="1"/>
    </xf>
    <xf numFmtId="3" fontId="26" fillId="2" borderId="7" xfId="0" applyNumberFormat="1" applyFont="1" applyFill="1" applyBorder="1" applyAlignment="1">
      <alignment horizontal="right" wrapText="1"/>
    </xf>
    <xf numFmtId="3" fontId="26" fillId="12" borderId="6" xfId="0" applyNumberFormat="1" applyFont="1" applyFill="1" applyBorder="1" applyAlignment="1">
      <alignment horizontal="right" wrapText="1"/>
    </xf>
    <xf numFmtId="9" fontId="26" fillId="2" borderId="4" xfId="1" applyFont="1" applyFill="1" applyBorder="1" applyAlignment="1">
      <alignment horizontal="right" wrapText="1"/>
    </xf>
    <xf numFmtId="9" fontId="26" fillId="12" borderId="1" xfId="1" applyFont="1" applyFill="1" applyBorder="1" applyAlignment="1">
      <alignment horizontal="right" wrapText="1"/>
    </xf>
    <xf numFmtId="9" fontId="26" fillId="10" borderId="1" xfId="1" applyFont="1" applyFill="1" applyBorder="1" applyAlignment="1">
      <alignment horizontal="right" wrapText="1"/>
    </xf>
    <xf numFmtId="3" fontId="26" fillId="3" borderId="1" xfId="0" applyNumberFormat="1" applyFont="1" applyFill="1" applyBorder="1" applyAlignment="1">
      <alignment horizontal="right" wrapText="1"/>
    </xf>
    <xf numFmtId="0" fontId="7" fillId="0" borderId="0" xfId="0" applyFont="1" applyFill="1" applyBorder="1" applyAlignment="1">
      <alignment vertical="top" wrapText="1"/>
    </xf>
    <xf numFmtId="0" fontId="0" fillId="0" borderId="0" xfId="0" applyFont="1" applyFill="1" applyBorder="1" applyAlignment="1">
      <alignment vertical="center" wrapText="1"/>
    </xf>
    <xf numFmtId="3" fontId="0" fillId="0" borderId="0" xfId="0" applyNumberFormat="1" applyFont="1" applyFill="1" applyBorder="1" applyAlignment="1">
      <alignment vertical="center" wrapText="1"/>
    </xf>
    <xf numFmtId="3" fontId="17" fillId="0" borderId="0" xfId="0" applyNumberFormat="1" applyFont="1" applyFill="1" applyBorder="1" applyAlignment="1">
      <alignment vertical="top" wrapText="1"/>
    </xf>
    <xf numFmtId="0" fontId="17" fillId="0" borderId="0" xfId="0" applyFont="1" applyFill="1" applyBorder="1" applyAlignment="1">
      <alignment vertical="top" wrapText="1"/>
    </xf>
    <xf numFmtId="0" fontId="5" fillId="4" borderId="12" xfId="0" applyFont="1" applyFill="1" applyBorder="1" applyAlignment="1">
      <alignment horizontal="left" vertical="center" wrapText="1"/>
    </xf>
    <xf numFmtId="0" fontId="0" fillId="0" borderId="0" xfId="0" applyBorder="1" applyAlignment="1">
      <alignment horizontal="center" wrapText="1"/>
    </xf>
    <xf numFmtId="9" fontId="17" fillId="11" borderId="6" xfId="0" applyNumberFormat="1" applyFont="1" applyFill="1" applyBorder="1" applyAlignment="1">
      <alignment vertical="top" wrapText="1"/>
    </xf>
    <xf numFmtId="165" fontId="0" fillId="11" borderId="23" xfId="5" applyNumberFormat="1" applyFont="1" applyFill="1" applyBorder="1" applyAlignment="1">
      <alignment vertical="center" wrapText="1"/>
    </xf>
    <xf numFmtId="9" fontId="17" fillId="7" borderId="7" xfId="1" applyFont="1" applyFill="1" applyBorder="1" applyAlignment="1">
      <alignment vertical="top" wrapText="1"/>
    </xf>
    <xf numFmtId="165" fontId="0" fillId="0" borderId="0" xfId="0" applyNumberFormat="1"/>
    <xf numFmtId="9" fontId="17" fillId="7" borderId="7" xfId="0" applyNumberFormat="1" applyFont="1" applyFill="1" applyBorder="1" applyAlignment="1">
      <alignment vertical="top" wrapText="1"/>
    </xf>
    <xf numFmtId="9" fontId="17" fillId="7" borderId="23" xfId="0" applyNumberFormat="1" applyFont="1" applyFill="1" applyBorder="1" applyAlignment="1">
      <alignment vertical="top" wrapText="1"/>
    </xf>
    <xf numFmtId="0" fontId="17" fillId="0" borderId="25"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5" fillId="4" borderId="12" xfId="0" applyFont="1" applyFill="1" applyBorder="1" applyAlignment="1">
      <alignment horizontal="left" vertical="center" wrapText="1"/>
    </xf>
    <xf numFmtId="1" fontId="1" fillId="5" borderId="5" xfId="0" applyNumberFormat="1" applyFont="1" applyFill="1" applyBorder="1" applyAlignment="1">
      <alignment horizontal="right"/>
    </xf>
    <xf numFmtId="1" fontId="9" fillId="0" borderId="0" xfId="2" applyNumberFormat="1" applyFont="1" applyBorder="1" applyAlignment="1">
      <alignment horizontal="left"/>
    </xf>
    <xf numFmtId="1" fontId="15" fillId="12" borderId="14" xfId="2" applyNumberFormat="1" applyFont="1" applyFill="1" applyBorder="1" applyAlignment="1">
      <alignment horizontal="right"/>
    </xf>
    <xf numFmtId="1" fontId="10" fillId="0" borderId="0" xfId="3" applyNumberFormat="1" applyFont="1" applyFill="1" applyBorder="1" applyAlignment="1"/>
    <xf numFmtId="1" fontId="0" fillId="0" borderId="0" xfId="0" applyNumberFormat="1" applyAlignment="1"/>
    <xf numFmtId="10" fontId="18" fillId="12" borderId="13" xfId="1" applyNumberFormat="1" applyFont="1" applyFill="1" applyBorder="1" applyAlignment="1"/>
    <xf numFmtId="0" fontId="21" fillId="5" borderId="0" xfId="2" applyFont="1" applyFill="1" applyBorder="1" applyAlignment="1">
      <alignment vertical="center"/>
    </xf>
    <xf numFmtId="0" fontId="9" fillId="8" borderId="0" xfId="2" applyFont="1" applyFill="1" applyBorder="1" applyAlignment="1">
      <alignment horizontal="left" vertical="center" wrapText="1"/>
    </xf>
    <xf numFmtId="3" fontId="29" fillId="12" borderId="13" xfId="3" applyNumberFormat="1" applyFont="1" applyFill="1" applyBorder="1" applyAlignment="1"/>
    <xf numFmtId="3" fontId="30" fillId="10" borderId="1" xfId="0" applyNumberFormat="1" applyFont="1" applyFill="1" applyBorder="1" applyAlignment="1">
      <alignment vertical="top" wrapText="1"/>
    </xf>
    <xf numFmtId="3" fontId="31" fillId="10" borderId="6" xfId="0" applyNumberFormat="1" applyFont="1" applyFill="1" applyBorder="1" applyAlignment="1">
      <alignment horizontal="right" wrapText="1"/>
    </xf>
    <xf numFmtId="9" fontId="31" fillId="10" borderId="1" xfId="1" applyFont="1" applyFill="1" applyBorder="1" applyAlignment="1">
      <alignment horizontal="right" wrapText="1"/>
    </xf>
    <xf numFmtId="0" fontId="17" fillId="0" borderId="28" xfId="0" applyFont="1" applyFill="1" applyBorder="1" applyAlignment="1">
      <alignment vertical="center" wrapText="1"/>
    </xf>
    <xf numFmtId="0" fontId="17" fillId="0" borderId="2" xfId="0" applyFont="1" applyFill="1" applyBorder="1" applyAlignment="1">
      <alignment vertical="center" wrapText="1"/>
    </xf>
    <xf numFmtId="0" fontId="17" fillId="2" borderId="0" xfId="0" applyFont="1" applyFill="1" applyBorder="1" applyAlignment="1">
      <alignment vertical="center" wrapText="1"/>
    </xf>
    <xf numFmtId="0" fontId="17" fillId="0" borderId="25" xfId="0" applyFont="1" applyFill="1" applyBorder="1" applyAlignment="1">
      <alignment vertical="center" wrapText="1"/>
    </xf>
    <xf numFmtId="3" fontId="33" fillId="10" borderId="1" xfId="0" applyNumberFormat="1" applyFont="1" applyFill="1" applyBorder="1" applyAlignment="1">
      <alignment vertical="top" wrapText="1"/>
    </xf>
    <xf numFmtId="3" fontId="34" fillId="10" borderId="6" xfId="0" applyNumberFormat="1" applyFont="1" applyFill="1" applyBorder="1" applyAlignment="1">
      <alignment horizontal="right" wrapText="1"/>
    </xf>
    <xf numFmtId="0" fontId="0" fillId="0" borderId="0" xfId="0" applyBorder="1" applyAlignment="1">
      <alignment vertical="top"/>
    </xf>
    <xf numFmtId="0" fontId="27" fillId="0" borderId="6" xfId="0" applyFont="1" applyFill="1" applyBorder="1" applyAlignment="1">
      <alignment vertical="top" wrapText="1"/>
    </xf>
    <xf numFmtId="3" fontId="23" fillId="10" borderId="6" xfId="0" applyNumberFormat="1" applyFont="1" applyFill="1" applyBorder="1" applyAlignment="1">
      <alignment horizontal="right" wrapText="1"/>
    </xf>
    <xf numFmtId="165" fontId="30" fillId="11" borderId="23" xfId="5" applyNumberFormat="1" applyFont="1" applyFill="1" applyBorder="1" applyAlignment="1">
      <alignment vertical="center" wrapText="1"/>
    </xf>
    <xf numFmtId="9" fontId="27" fillId="11" borderId="6" xfId="0" applyNumberFormat="1" applyFont="1" applyFill="1" applyBorder="1" applyAlignment="1">
      <alignment vertical="top" wrapText="1"/>
    </xf>
    <xf numFmtId="0" fontId="5" fillId="12" borderId="6" xfId="0" applyFont="1" applyFill="1" applyBorder="1" applyAlignment="1">
      <alignment vertical="top" wrapText="1"/>
    </xf>
    <xf numFmtId="0" fontId="0" fillId="8" borderId="2" xfId="0" applyFill="1" applyBorder="1" applyAlignment="1">
      <alignment horizontal="left" wrapText="1"/>
    </xf>
    <xf numFmtId="1" fontId="26" fillId="12" borderId="2" xfId="0" applyNumberFormat="1" applyFont="1" applyFill="1" applyBorder="1" applyAlignment="1">
      <alignment horizontal="right" wrapText="1"/>
    </xf>
    <xf numFmtId="0" fontId="0" fillId="8" borderId="0" xfId="0" applyFill="1" applyBorder="1" applyAlignment="1">
      <alignment horizontal="left" wrapText="1"/>
    </xf>
    <xf numFmtId="1" fontId="26" fillId="12" borderId="0" xfId="0" applyNumberFormat="1" applyFont="1" applyFill="1" applyBorder="1" applyAlignment="1">
      <alignment horizontal="right" wrapText="1"/>
    </xf>
    <xf numFmtId="0" fontId="0" fillId="0" borderId="0" xfId="0" applyBorder="1" applyAlignment="1">
      <alignment horizontal="center" wrapText="1"/>
    </xf>
    <xf numFmtId="3" fontId="26" fillId="3" borderId="8" xfId="0" applyNumberFormat="1" applyFont="1" applyFill="1" applyBorder="1" applyAlignment="1">
      <alignment horizontal="center" wrapText="1"/>
    </xf>
    <xf numFmtId="3" fontId="26" fillId="3" borderId="3" xfId="0" applyNumberFormat="1" applyFont="1" applyFill="1" applyBorder="1" applyAlignment="1">
      <alignment horizontal="center" wrapText="1"/>
    </xf>
    <xf numFmtId="0" fontId="12" fillId="5" borderId="9" xfId="0" applyFont="1" applyFill="1" applyBorder="1" applyAlignment="1"/>
    <xf numFmtId="0" fontId="23" fillId="14" borderId="9" xfId="0" applyFont="1" applyFill="1" applyBorder="1" applyAlignment="1">
      <alignment horizontal="center" vertical="center"/>
    </xf>
    <xf numFmtId="0" fontId="25" fillId="9" borderId="10" xfId="0" applyFont="1" applyFill="1" applyBorder="1" applyAlignment="1">
      <alignment horizontal="center" vertical="top" wrapText="1"/>
    </xf>
    <xf numFmtId="0" fontId="25" fillId="9" borderId="12" xfId="0" applyFont="1" applyFill="1" applyBorder="1" applyAlignment="1">
      <alignment horizontal="center" vertical="top" wrapText="1"/>
    </xf>
    <xf numFmtId="0" fontId="5" fillId="4" borderId="12"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6" fillId="5" borderId="8" xfId="2" applyFont="1" applyFill="1" applyBorder="1" applyAlignment="1">
      <alignment vertical="center"/>
    </xf>
    <xf numFmtId="0" fontId="16" fillId="5" borderId="5" xfId="2" applyFont="1" applyFill="1" applyBorder="1" applyAlignment="1">
      <alignment vertical="center"/>
    </xf>
    <xf numFmtId="0" fontId="1" fillId="8" borderId="0" xfId="0" applyFont="1" applyFill="1" applyBorder="1" applyAlignment="1">
      <alignment horizontal="right" vertical="center"/>
    </xf>
    <xf numFmtId="0" fontId="1" fillId="8" borderId="5" xfId="0" applyFont="1" applyFill="1" applyBorder="1" applyAlignment="1">
      <alignment horizontal="right" vertical="center"/>
    </xf>
    <xf numFmtId="0" fontId="1" fillId="5" borderId="0" xfId="0" applyFont="1" applyFill="1" applyBorder="1" applyAlignment="1">
      <alignment horizontal="left" vertical="center"/>
    </xf>
    <xf numFmtId="0" fontId="1" fillId="5" borderId="5" xfId="0" applyFont="1" applyFill="1" applyBorder="1" applyAlignment="1">
      <alignment horizontal="left" vertical="center"/>
    </xf>
    <xf numFmtId="0" fontId="14" fillId="5" borderId="2" xfId="2" applyFont="1" applyFill="1" applyBorder="1" applyAlignment="1">
      <alignment horizontal="left" vertical="center" wrapText="1"/>
    </xf>
    <xf numFmtId="0" fontId="0" fillId="0" borderId="0" xfId="0" applyAlignment="1">
      <alignment horizontal="left" vertical="center"/>
    </xf>
    <xf numFmtId="3" fontId="26" fillId="3" borderId="8" xfId="0" applyNumberFormat="1" applyFont="1" applyFill="1" applyBorder="1" applyAlignment="1">
      <alignment horizontal="right" wrapText="1"/>
    </xf>
    <xf numFmtId="3" fontId="26" fillId="3" borderId="3" xfId="0" applyNumberFormat="1" applyFont="1" applyFill="1" applyBorder="1" applyAlignment="1">
      <alignment horizontal="right" wrapText="1"/>
    </xf>
    <xf numFmtId="0" fontId="25" fillId="9" borderId="12" xfId="0" applyFont="1" applyFill="1" applyBorder="1" applyAlignment="1">
      <alignment horizontal="right" vertical="top" wrapText="1"/>
    </xf>
    <xf numFmtId="0" fontId="39" fillId="0" borderId="3" xfId="0" applyFont="1" applyFill="1" applyBorder="1" applyAlignment="1">
      <alignment vertical="center" textRotation="255" wrapText="1"/>
    </xf>
    <xf numFmtId="0" fontId="7" fillId="0" borderId="3" xfId="0" applyFont="1" applyFill="1" applyBorder="1" applyAlignment="1">
      <alignment horizontal="center" vertical="center" wrapText="1"/>
    </xf>
    <xf numFmtId="165" fontId="17" fillId="11" borderId="23" xfId="5" applyNumberFormat="1" applyFont="1" applyFill="1" applyBorder="1" applyAlignment="1">
      <alignment vertical="center" wrapText="1"/>
    </xf>
    <xf numFmtId="0" fontId="25" fillId="16" borderId="10" xfId="0" applyFont="1" applyFill="1" applyBorder="1" applyAlignment="1">
      <alignment horizontal="center" vertical="top" wrapText="1"/>
    </xf>
    <xf numFmtId="3" fontId="34" fillId="3" borderId="6" xfId="0" applyNumberFormat="1" applyFont="1" applyFill="1" applyBorder="1" applyAlignment="1">
      <alignment horizontal="right" wrapText="1"/>
    </xf>
    <xf numFmtId="0" fontId="23" fillId="16" borderId="0" xfId="0" applyFont="1" applyFill="1" applyBorder="1" applyAlignment="1">
      <alignment horizontal="center" vertical="center"/>
    </xf>
    <xf numFmtId="0" fontId="5" fillId="16" borderId="0" xfId="0" applyFont="1" applyFill="1" applyBorder="1" applyAlignment="1">
      <alignment horizontal="center" vertical="top"/>
    </xf>
    <xf numFmtId="3" fontId="30" fillId="10" borderId="6" xfId="0" applyNumberFormat="1" applyFont="1" applyFill="1" applyBorder="1" applyAlignment="1">
      <alignment vertical="top" wrapText="1"/>
    </xf>
    <xf numFmtId="3" fontId="1" fillId="10" borderId="6" xfId="0" applyNumberFormat="1" applyFont="1" applyFill="1" applyBorder="1" applyAlignment="1">
      <alignment vertical="top" wrapText="1"/>
    </xf>
    <xf numFmtId="0" fontId="32" fillId="0" borderId="0" xfId="0" applyFont="1" applyFill="1" applyBorder="1" applyAlignment="1">
      <alignment vertical="top" wrapText="1"/>
    </xf>
    <xf numFmtId="0" fontId="17" fillId="0" borderId="0" xfId="0" applyFont="1" applyFill="1" applyBorder="1" applyAlignment="1">
      <alignment horizontal="left" vertical="top" wrapText="1"/>
    </xf>
    <xf numFmtId="0" fontId="23" fillId="0" borderId="0" xfId="0" applyFont="1" applyFill="1" applyBorder="1" applyAlignment="1">
      <alignment horizontal="center" vertical="center"/>
    </xf>
    <xf numFmtId="3" fontId="1" fillId="11" borderId="19" xfId="0" applyNumberFormat="1" applyFont="1" applyFill="1" applyBorder="1" applyAlignment="1">
      <alignment vertical="center" wrapText="1"/>
    </xf>
    <xf numFmtId="0" fontId="27" fillId="0" borderId="3" xfId="0" applyFont="1" applyFill="1" applyBorder="1" applyAlignment="1">
      <alignment vertical="center" wrapText="1"/>
    </xf>
    <xf numFmtId="0" fontId="0" fillId="0" borderId="0" xfId="0" applyBorder="1" applyAlignment="1"/>
    <xf numFmtId="0" fontId="0" fillId="0" borderId="0" xfId="0" applyAlignment="1"/>
    <xf numFmtId="0" fontId="33" fillId="0" borderId="3" xfId="0" applyFont="1" applyFill="1" applyBorder="1" applyAlignment="1">
      <alignment vertical="center" wrapText="1"/>
    </xf>
    <xf numFmtId="0" fontId="38" fillId="0" borderId="3" xfId="0" applyFont="1" applyFill="1" applyBorder="1" applyAlignment="1">
      <alignment vertical="center" wrapText="1"/>
    </xf>
    <xf numFmtId="0" fontId="36" fillId="12" borderId="6" xfId="0" applyFont="1" applyFill="1" applyBorder="1" applyAlignment="1">
      <alignment vertical="top" wrapText="1"/>
    </xf>
    <xf numFmtId="0" fontId="30" fillId="12" borderId="6" xfId="0" applyFont="1" applyFill="1" applyBorder="1" applyAlignment="1">
      <alignment vertical="top" wrapText="1"/>
    </xf>
    <xf numFmtId="0" fontId="5" fillId="0" borderId="0" xfId="0" applyFont="1" applyFill="1" applyBorder="1" applyAlignment="1">
      <alignment horizontal="center" vertical="top"/>
    </xf>
    <xf numFmtId="0" fontId="5" fillId="0" borderId="0" xfId="0" applyFont="1" applyFill="1" applyBorder="1" applyAlignment="1">
      <alignment vertical="top" wrapText="1"/>
    </xf>
    <xf numFmtId="0" fontId="39" fillId="0" borderId="3" xfId="0" applyFont="1" applyFill="1" applyBorder="1" applyAlignment="1">
      <alignment horizontal="center" vertical="center" wrapText="1"/>
    </xf>
    <xf numFmtId="0" fontId="41" fillId="12"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42" fillId="0" borderId="6" xfId="0" applyFont="1" applyFill="1" applyBorder="1" applyAlignment="1">
      <alignment vertical="top" wrapText="1"/>
    </xf>
    <xf numFmtId="3" fontId="40" fillId="3" borderId="6" xfId="0" applyNumberFormat="1" applyFont="1" applyFill="1" applyBorder="1" applyAlignment="1">
      <alignment horizontal="right" wrapText="1"/>
    </xf>
    <xf numFmtId="0" fontId="14" fillId="5" borderId="0" xfId="2" applyFont="1" applyFill="1" applyBorder="1" applyAlignment="1">
      <alignment horizontal="left" vertical="center" wrapText="1"/>
    </xf>
    <xf numFmtId="0" fontId="0" fillId="7" borderId="0" xfId="0" applyFill="1"/>
    <xf numFmtId="0" fontId="43" fillId="0" borderId="0" xfId="0" applyFont="1" applyAlignment="1">
      <alignment horizontal="left" vertical="center"/>
    </xf>
    <xf numFmtId="0" fontId="44" fillId="7" borderId="0" xfId="0" applyFont="1" applyFill="1" applyAlignment="1">
      <alignment vertical="center"/>
    </xf>
    <xf numFmtId="3" fontId="26" fillId="12" borderId="1" xfId="0" applyNumberFormat="1" applyFont="1" applyFill="1" applyBorder="1" applyAlignment="1">
      <alignment horizontal="right" wrapText="1"/>
    </xf>
    <xf numFmtId="0" fontId="0" fillId="8" borderId="9" xfId="0" applyFill="1" applyBorder="1" applyAlignment="1">
      <alignment horizontal="left" vertical="top" wrapText="1"/>
    </xf>
    <xf numFmtId="0" fontId="0" fillId="8" borderId="4" xfId="0" applyFill="1" applyBorder="1" applyAlignment="1">
      <alignment horizontal="left" vertical="top" wrapText="1"/>
    </xf>
    <xf numFmtId="0" fontId="17" fillId="19" borderId="0" xfId="0" applyFont="1" applyFill="1"/>
    <xf numFmtId="0" fontId="15" fillId="19" borderId="17" xfId="2" applyFont="1" applyFill="1" applyBorder="1" applyAlignment="1">
      <alignment horizontal="right" vertical="center"/>
    </xf>
    <xf numFmtId="0" fontId="5" fillId="19" borderId="5" xfId="0" applyFont="1" applyFill="1" applyBorder="1" applyAlignment="1">
      <alignment horizontal="right"/>
    </xf>
    <xf numFmtId="0" fontId="14" fillId="19" borderId="2" xfId="2" applyFont="1" applyFill="1" applyBorder="1" applyAlignment="1">
      <alignment horizontal="left" vertical="center" wrapText="1"/>
    </xf>
    <xf numFmtId="9" fontId="17" fillId="19" borderId="9" xfId="0" applyNumberFormat="1" applyFont="1" applyFill="1" applyBorder="1"/>
    <xf numFmtId="3" fontId="17" fillId="19" borderId="2" xfId="0" applyNumberFormat="1" applyFont="1" applyFill="1" applyBorder="1"/>
    <xf numFmtId="0" fontId="14" fillId="19" borderId="0" xfId="2" applyFont="1" applyFill="1" applyBorder="1" applyAlignment="1">
      <alignment horizontal="left" vertical="center" wrapText="1"/>
    </xf>
    <xf numFmtId="9" fontId="17" fillId="19" borderId="9" xfId="1" applyFont="1" applyFill="1" applyBorder="1"/>
    <xf numFmtId="0" fontId="17" fillId="11" borderId="0" xfId="0" applyFont="1" applyFill="1"/>
    <xf numFmtId="0" fontId="15" fillId="11" borderId="17" xfId="2" applyFont="1" applyFill="1" applyBorder="1" applyAlignment="1">
      <alignment horizontal="right" vertical="center"/>
    </xf>
    <xf numFmtId="0" fontId="5" fillId="11" borderId="14" xfId="0" applyFont="1" applyFill="1" applyBorder="1" applyAlignment="1">
      <alignment horizontal="right"/>
    </xf>
    <xf numFmtId="0" fontId="14" fillId="11" borderId="2" xfId="2" applyFont="1" applyFill="1" applyBorder="1" applyAlignment="1">
      <alignment horizontal="left" vertical="center" wrapText="1"/>
    </xf>
    <xf numFmtId="9" fontId="17" fillId="11" borderId="15" xfId="0" applyNumberFormat="1" applyFont="1" applyFill="1" applyBorder="1"/>
    <xf numFmtId="3" fontId="17" fillId="11" borderId="2" xfId="0" applyNumberFormat="1" applyFont="1" applyFill="1" applyBorder="1"/>
    <xf numFmtId="0" fontId="14" fillId="11" borderId="0" xfId="2" applyFont="1" applyFill="1" applyBorder="1" applyAlignment="1">
      <alignment horizontal="left" vertical="center" wrapText="1"/>
    </xf>
    <xf numFmtId="1" fontId="15" fillId="12" borderId="13" xfId="3" applyNumberFormat="1" applyFont="1" applyFill="1" applyBorder="1" applyAlignment="1">
      <alignment horizontal="right"/>
    </xf>
    <xf numFmtId="3" fontId="26" fillId="19" borderId="0" xfId="0" applyNumberFormat="1" applyFont="1" applyFill="1" applyAlignment="1">
      <alignment vertical="center"/>
    </xf>
    <xf numFmtId="3" fontId="26" fillId="11" borderId="0" xfId="0" applyNumberFormat="1" applyFont="1" applyFill="1" applyAlignment="1">
      <alignment vertical="center"/>
    </xf>
    <xf numFmtId="0" fontId="0" fillId="7" borderId="0" xfId="0" applyFont="1" applyFill="1"/>
    <xf numFmtId="0" fontId="1" fillId="0" borderId="0" xfId="0" applyFont="1"/>
    <xf numFmtId="0" fontId="0" fillId="0" borderId="0" xfId="0" applyFont="1"/>
    <xf numFmtId="0" fontId="5" fillId="4" borderId="12" xfId="0" applyFont="1" applyFill="1" applyBorder="1" applyAlignment="1">
      <alignment horizontal="left" vertical="center" wrapText="1"/>
    </xf>
    <xf numFmtId="0" fontId="17" fillId="0" borderId="26" xfId="0" applyFont="1" applyFill="1" applyBorder="1" applyAlignment="1">
      <alignment horizontal="left" vertical="top" wrapText="1"/>
    </xf>
    <xf numFmtId="0" fontId="5" fillId="4" borderId="12" xfId="0" applyFont="1" applyFill="1" applyBorder="1" applyAlignment="1">
      <alignment vertical="center" wrapText="1"/>
    </xf>
    <xf numFmtId="0" fontId="17" fillId="0" borderId="29" xfId="0" applyFont="1" applyFill="1" applyBorder="1" applyAlignment="1">
      <alignment vertical="top" wrapText="1"/>
    </xf>
    <xf numFmtId="0" fontId="17" fillId="0" borderId="26" xfId="0" applyFont="1" applyFill="1" applyBorder="1" applyAlignment="1">
      <alignment vertical="top" wrapText="1"/>
    </xf>
    <xf numFmtId="3" fontId="5" fillId="0" borderId="0" xfId="0" applyNumberFormat="1" applyFont="1" applyFill="1" applyBorder="1" applyAlignment="1">
      <alignment vertical="top" wrapText="1"/>
    </xf>
    <xf numFmtId="3" fontId="36" fillId="0" borderId="0" xfId="0" applyNumberFormat="1" applyFont="1" applyFill="1" applyBorder="1" applyAlignment="1">
      <alignment vertical="top" wrapText="1"/>
    </xf>
    <xf numFmtId="3" fontId="41" fillId="0" borderId="0" xfId="0" applyNumberFormat="1" applyFont="1" applyFill="1" applyBorder="1" applyAlignment="1">
      <alignment vertical="top" wrapText="1"/>
    </xf>
    <xf numFmtId="3" fontId="5" fillId="0" borderId="28" xfId="0" applyNumberFormat="1" applyFont="1" applyFill="1" applyBorder="1" applyAlignment="1">
      <alignment vertical="top" wrapText="1"/>
    </xf>
    <xf numFmtId="3" fontId="17" fillId="0" borderId="31" xfId="0" applyNumberFormat="1" applyFont="1" applyFill="1" applyBorder="1" applyAlignment="1">
      <alignment vertical="top" wrapText="1"/>
    </xf>
    <xf numFmtId="3" fontId="30" fillId="0" borderId="31" xfId="0" applyNumberFormat="1" applyFont="1" applyFill="1" applyBorder="1" applyAlignment="1">
      <alignment vertical="top" wrapText="1"/>
    </xf>
    <xf numFmtId="0" fontId="27" fillId="0" borderId="0" xfId="0" applyFont="1" applyFill="1" applyBorder="1"/>
    <xf numFmtId="0" fontId="1" fillId="0" borderId="0" xfId="0" applyFont="1" applyFill="1" applyBorder="1" applyAlignment="1">
      <alignment vertical="center" wrapText="1"/>
    </xf>
    <xf numFmtId="0" fontId="0" fillId="0" borderId="0" xfId="0" applyFill="1"/>
    <xf numFmtId="0" fontId="5" fillId="16" borderId="22" xfId="0" applyFont="1" applyFill="1" applyBorder="1" applyAlignment="1">
      <alignment horizontal="center" vertical="top"/>
    </xf>
    <xf numFmtId="0" fontId="5" fillId="16" borderId="11" xfId="0" applyFont="1" applyFill="1" applyBorder="1" applyAlignment="1">
      <alignment horizontal="center" vertical="top" wrapText="1"/>
    </xf>
    <xf numFmtId="3" fontId="23" fillId="12" borderId="6" xfId="0" applyNumberFormat="1" applyFont="1" applyFill="1" applyBorder="1" applyAlignment="1">
      <alignment horizontal="right" wrapText="1"/>
    </xf>
    <xf numFmtId="3" fontId="23" fillId="3" borderId="6" xfId="0" applyNumberFormat="1" applyFont="1" applyFill="1" applyBorder="1" applyAlignment="1">
      <alignment horizontal="right" wrapText="1"/>
    </xf>
    <xf numFmtId="0" fontId="0" fillId="10" borderId="0" xfId="0" applyFill="1" applyBorder="1" applyAlignment="1">
      <alignment wrapText="1"/>
    </xf>
    <xf numFmtId="0" fontId="0" fillId="10" borderId="0" xfId="0" applyFill="1" applyBorder="1" applyAlignment="1">
      <alignment horizontal="center" wrapText="1"/>
    </xf>
    <xf numFmtId="0" fontId="17" fillId="10" borderId="0" xfId="0" applyFont="1" applyFill="1" applyBorder="1" applyAlignment="1">
      <alignment vertical="top" wrapText="1"/>
    </xf>
    <xf numFmtId="0" fontId="7" fillId="10" borderId="0" xfId="0" applyFont="1" applyFill="1" applyBorder="1" applyAlignment="1">
      <alignment vertical="top" wrapText="1"/>
    </xf>
    <xf numFmtId="0" fontId="0" fillId="10" borderId="0" xfId="0" applyFill="1"/>
    <xf numFmtId="0" fontId="17" fillId="18" borderId="26" xfId="0" applyFont="1" applyFill="1" applyBorder="1" applyAlignment="1">
      <alignment horizontal="left" vertical="top" wrapText="1"/>
    </xf>
    <xf numFmtId="0" fontId="17" fillId="18" borderId="27" xfId="0" applyFont="1" applyFill="1" applyBorder="1" applyAlignment="1">
      <alignment horizontal="left" vertical="top" wrapText="1"/>
    </xf>
    <xf numFmtId="0" fontId="27" fillId="0" borderId="0" xfId="0" applyFont="1" applyFill="1" applyBorder="1" applyAlignment="1">
      <alignment vertical="top" wrapText="1"/>
    </xf>
    <xf numFmtId="3" fontId="35" fillId="10" borderId="6" xfId="0" applyNumberFormat="1" applyFont="1" applyFill="1" applyBorder="1" applyAlignment="1">
      <alignment horizontal="right" wrapText="1"/>
    </xf>
    <xf numFmtId="0" fontId="17" fillId="0" borderId="31" xfId="0" applyFont="1" applyFill="1" applyBorder="1" applyAlignment="1">
      <alignment vertical="top" wrapText="1"/>
    </xf>
    <xf numFmtId="0" fontId="0" fillId="0" borderId="32" xfId="0" applyFont="1" applyFill="1" applyBorder="1" applyAlignment="1">
      <alignment vertical="top" wrapText="1"/>
    </xf>
    <xf numFmtId="0" fontId="17" fillId="0" borderId="1" xfId="0" applyFont="1" applyFill="1" applyBorder="1" applyAlignment="1">
      <alignment vertical="top" wrapText="1"/>
    </xf>
    <xf numFmtId="0" fontId="0" fillId="0" borderId="1" xfId="0" applyBorder="1" applyAlignment="1">
      <alignment vertical="top" wrapText="1"/>
    </xf>
    <xf numFmtId="0" fontId="5" fillId="0" borderId="7" xfId="0" applyFont="1" applyFill="1" applyBorder="1" applyAlignment="1">
      <alignment vertical="top" wrapText="1"/>
    </xf>
    <xf numFmtId="3" fontId="38" fillId="12" borderId="1" xfId="0" applyNumberFormat="1" applyFont="1" applyFill="1" applyBorder="1" applyAlignment="1">
      <alignment vertical="top" wrapText="1"/>
    </xf>
    <xf numFmtId="0" fontId="38" fillId="12" borderId="6" xfId="0" applyFont="1" applyFill="1" applyBorder="1" applyAlignment="1">
      <alignment vertical="top" wrapText="1"/>
    </xf>
    <xf numFmtId="3" fontId="41" fillId="10" borderId="6" xfId="0" applyNumberFormat="1" applyFont="1" applyFill="1" applyBorder="1" applyAlignment="1">
      <alignment vertical="top" wrapText="1"/>
    </xf>
    <xf numFmtId="0" fontId="25" fillId="9" borderId="12" xfId="0" applyFont="1" applyFill="1" applyBorder="1" applyAlignment="1">
      <alignment vertical="top" wrapText="1"/>
    </xf>
    <xf numFmtId="0" fontId="25" fillId="9" borderId="35" xfId="0" applyFont="1" applyFill="1" applyBorder="1" applyAlignment="1">
      <alignment vertical="top" wrapText="1"/>
    </xf>
    <xf numFmtId="3" fontId="26" fillId="3" borderId="36" xfId="0" applyNumberFormat="1" applyFont="1" applyFill="1" applyBorder="1" applyAlignment="1">
      <alignment wrapText="1"/>
    </xf>
    <xf numFmtId="3" fontId="26" fillId="3" borderId="3" xfId="0" applyNumberFormat="1" applyFont="1" applyFill="1" applyBorder="1" applyAlignment="1">
      <alignment wrapText="1"/>
    </xf>
    <xf numFmtId="3" fontId="26" fillId="3" borderId="9" xfId="0" applyNumberFormat="1" applyFont="1" applyFill="1" applyBorder="1" applyAlignment="1">
      <alignment wrapText="1"/>
    </xf>
    <xf numFmtId="3" fontId="0" fillId="0" borderId="0" xfId="0" applyNumberFormat="1"/>
    <xf numFmtId="10" fontId="0" fillId="0" borderId="0" xfId="0" applyNumberFormat="1"/>
    <xf numFmtId="0" fontId="23" fillId="16" borderId="9" xfId="0" applyFont="1" applyFill="1" applyBorder="1" applyAlignment="1">
      <alignment horizontal="center" vertical="center"/>
    </xf>
    <xf numFmtId="0" fontId="48" fillId="0" borderId="0" xfId="0" applyFont="1" applyAlignment="1">
      <alignment horizontal="center" vertical="center"/>
    </xf>
    <xf numFmtId="0" fontId="24" fillId="0" borderId="0" xfId="0" applyFont="1"/>
    <xf numFmtId="3" fontId="26" fillId="10" borderId="6" xfId="0" applyNumberFormat="1" applyFont="1" applyFill="1" applyBorder="1" applyAlignment="1">
      <alignment horizontal="right" wrapText="1"/>
    </xf>
    <xf numFmtId="3" fontId="26" fillId="3" borderId="6" xfId="0" applyNumberFormat="1" applyFont="1" applyFill="1" applyBorder="1" applyAlignment="1">
      <alignment horizontal="right" wrapText="1"/>
    </xf>
    <xf numFmtId="0" fontId="24" fillId="0" borderId="0" xfId="0" applyFont="1" applyFill="1" applyBorder="1"/>
    <xf numFmtId="3" fontId="24" fillId="0" borderId="0" xfId="0" applyNumberFormat="1" applyFont="1"/>
    <xf numFmtId="0" fontId="14" fillId="10" borderId="2" xfId="2" applyFont="1" applyFill="1" applyBorder="1" applyAlignment="1">
      <alignment horizontal="left" vertical="center" wrapText="1"/>
    </xf>
    <xf numFmtId="3" fontId="17" fillId="10" borderId="2" xfId="0" applyNumberFormat="1" applyFont="1" applyFill="1" applyBorder="1"/>
    <xf numFmtId="0" fontId="14" fillId="10" borderId="0" xfId="2" applyFont="1" applyFill="1" applyBorder="1" applyAlignment="1">
      <alignment horizontal="left" vertical="center" wrapText="1"/>
    </xf>
    <xf numFmtId="9" fontId="17" fillId="10" borderId="9" xfId="1" applyFont="1" applyFill="1" applyBorder="1"/>
    <xf numFmtId="9" fontId="17" fillId="10" borderId="15" xfId="0" applyNumberFormat="1" applyFont="1" applyFill="1" applyBorder="1"/>
    <xf numFmtId="1" fontId="0" fillId="10" borderId="0" xfId="0" applyNumberFormat="1" applyFont="1" applyFill="1" applyAlignment="1"/>
    <xf numFmtId="3" fontId="26" fillId="10" borderId="0" xfId="0" applyNumberFormat="1" applyFont="1" applyFill="1" applyAlignment="1">
      <alignment vertical="center"/>
    </xf>
    <xf numFmtId="0" fontId="14" fillId="20" borderId="2" xfId="2" applyFont="1" applyFill="1" applyBorder="1" applyAlignment="1">
      <alignment horizontal="left" vertical="center" wrapText="1"/>
    </xf>
    <xf numFmtId="3" fontId="17" fillId="20" borderId="2" xfId="0" applyNumberFormat="1" applyFont="1" applyFill="1" applyBorder="1"/>
    <xf numFmtId="0" fontId="14" fillId="20" borderId="0" xfId="2" applyFont="1" applyFill="1" applyBorder="1" applyAlignment="1">
      <alignment horizontal="left" vertical="center" wrapText="1"/>
    </xf>
    <xf numFmtId="9" fontId="17" fillId="20" borderId="9" xfId="1" applyFont="1" applyFill="1" applyBorder="1"/>
    <xf numFmtId="9" fontId="17" fillId="20" borderId="15" xfId="0" applyNumberFormat="1" applyFont="1" applyFill="1" applyBorder="1"/>
    <xf numFmtId="1" fontId="0" fillId="20" borderId="0" xfId="0" applyNumberFormat="1" applyFont="1" applyFill="1" applyAlignment="1"/>
    <xf numFmtId="3" fontId="26" fillId="20" borderId="0" xfId="0" applyNumberFormat="1" applyFont="1" applyFill="1" applyAlignment="1">
      <alignment vertical="center"/>
    </xf>
    <xf numFmtId="0" fontId="14" fillId="3" borderId="2" xfId="2" applyFont="1" applyFill="1" applyBorder="1" applyAlignment="1">
      <alignment horizontal="left" vertical="center" wrapText="1"/>
    </xf>
    <xf numFmtId="3" fontId="17" fillId="3" borderId="2" xfId="0" applyNumberFormat="1" applyFont="1" applyFill="1" applyBorder="1"/>
    <xf numFmtId="0" fontId="14" fillId="3" borderId="0" xfId="2" applyFont="1" applyFill="1" applyBorder="1" applyAlignment="1">
      <alignment horizontal="left" vertical="center" wrapText="1"/>
    </xf>
    <xf numFmtId="9" fontId="17" fillId="3" borderId="9" xfId="1" applyFont="1" applyFill="1" applyBorder="1"/>
    <xf numFmtId="9" fontId="17" fillId="3" borderId="15" xfId="0" applyNumberFormat="1" applyFont="1" applyFill="1" applyBorder="1"/>
    <xf numFmtId="1" fontId="0" fillId="3" borderId="0" xfId="0" applyNumberFormat="1" applyFont="1" applyFill="1" applyAlignment="1"/>
    <xf numFmtId="3" fontId="26" fillId="3" borderId="0" xfId="0" applyNumberFormat="1" applyFont="1" applyFill="1" applyAlignment="1">
      <alignment vertical="center"/>
    </xf>
    <xf numFmtId="0" fontId="39" fillId="0" borderId="9" xfId="0" applyFont="1" applyFill="1" applyBorder="1" applyAlignment="1">
      <alignment horizontal="center" vertical="center" wrapText="1"/>
    </xf>
    <xf numFmtId="0" fontId="1" fillId="21" borderId="1" xfId="0" applyFont="1" applyFill="1" applyBorder="1" applyAlignment="1">
      <alignment vertical="top"/>
    </xf>
    <xf numFmtId="0" fontId="5" fillId="22" borderId="10" xfId="0" applyFont="1" applyFill="1" applyBorder="1" applyAlignment="1">
      <alignment horizontal="center" vertical="top"/>
    </xf>
    <xf numFmtId="0" fontId="1" fillId="21" borderId="1" xfId="0" applyFont="1" applyFill="1" applyBorder="1" applyAlignment="1">
      <alignment horizontal="center" vertical="center"/>
    </xf>
    <xf numFmtId="9" fontId="50" fillId="3" borderId="0" xfId="0" applyNumberFormat="1" applyFont="1" applyFill="1"/>
    <xf numFmtId="0" fontId="0" fillId="0" borderId="0" xfId="0" applyBorder="1" applyAlignment="1">
      <alignment horizontal="center" wrapText="1"/>
    </xf>
    <xf numFmtId="0" fontId="0" fillId="0" borderId="2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7" fillId="0" borderId="0" xfId="0" applyFont="1"/>
    <xf numFmtId="3" fontId="17" fillId="10" borderId="0" xfId="0" applyNumberFormat="1" applyFont="1" applyFill="1" applyBorder="1"/>
    <xf numFmtId="9" fontId="17" fillId="10" borderId="0" xfId="0" applyNumberFormat="1" applyFont="1" applyFill="1" applyBorder="1"/>
    <xf numFmtId="9" fontId="26" fillId="12" borderId="6" xfId="0" applyNumberFormat="1" applyFont="1" applyFill="1" applyBorder="1" applyAlignment="1">
      <alignment horizontal="right" wrapText="1"/>
    </xf>
    <xf numFmtId="9" fontId="0" fillId="0" borderId="0" xfId="0" applyNumberFormat="1"/>
    <xf numFmtId="3" fontId="26" fillId="3" borderId="0" xfId="0" applyNumberFormat="1" applyFont="1" applyFill="1" applyBorder="1" applyAlignment="1">
      <alignment horizontal="right" wrapText="1"/>
    </xf>
    <xf numFmtId="3" fontId="26" fillId="10" borderId="0" xfId="0" applyNumberFormat="1" applyFont="1" applyFill="1" applyBorder="1" applyAlignment="1">
      <alignment horizontal="right" wrapText="1"/>
    </xf>
    <xf numFmtId="9" fontId="24" fillId="0" borderId="0" xfId="0" applyNumberFormat="1" applyFont="1"/>
    <xf numFmtId="0" fontId="25" fillId="7" borderId="0" xfId="0" applyFont="1" applyFill="1"/>
    <xf numFmtId="0" fontId="25" fillId="10" borderId="0" xfId="0" applyFont="1" applyFill="1" applyAlignment="1">
      <alignment horizontal="center"/>
    </xf>
    <xf numFmtId="0" fontId="25" fillId="0" borderId="0" xfId="0" applyFont="1"/>
    <xf numFmtId="0" fontId="5" fillId="3" borderId="5" xfId="0" applyFont="1" applyFill="1" applyBorder="1" applyAlignment="1">
      <alignment horizontal="right"/>
    </xf>
    <xf numFmtId="0" fontId="17" fillId="7" borderId="0" xfId="0" applyFont="1" applyFill="1"/>
    <xf numFmtId="0" fontId="5" fillId="10" borderId="5" xfId="0" applyFont="1" applyFill="1" applyBorder="1" applyAlignment="1">
      <alignment horizontal="right"/>
    </xf>
    <xf numFmtId="0" fontId="5" fillId="10" borderId="0" xfId="0" applyFont="1" applyFill="1" applyBorder="1" applyAlignment="1">
      <alignment horizontal="right"/>
    </xf>
    <xf numFmtId="0" fontId="5" fillId="20" borderId="5" xfId="0" applyFont="1" applyFill="1" applyBorder="1" applyAlignment="1">
      <alignment horizontal="right"/>
    </xf>
    <xf numFmtId="9" fontId="17" fillId="3" borderId="9" xfId="0" applyNumberFormat="1" applyFont="1" applyFill="1" applyBorder="1"/>
    <xf numFmtId="3" fontId="26" fillId="10" borderId="1" xfId="0" applyNumberFormat="1" applyFont="1" applyFill="1" applyBorder="1" applyAlignment="1">
      <alignment horizontal="right" wrapText="1"/>
    </xf>
    <xf numFmtId="9" fontId="17" fillId="10" borderId="9" xfId="0" applyNumberFormat="1" applyFont="1" applyFill="1" applyBorder="1"/>
    <xf numFmtId="3" fontId="26" fillId="20" borderId="1" xfId="0" applyNumberFormat="1" applyFont="1" applyFill="1" applyBorder="1" applyAlignment="1">
      <alignment horizontal="right" wrapText="1"/>
    </xf>
    <xf numFmtId="9" fontId="17" fillId="20" borderId="9" xfId="0" applyNumberFormat="1" applyFont="1" applyFill="1" applyBorder="1"/>
    <xf numFmtId="3" fontId="26" fillId="3" borderId="2" xfId="0" applyNumberFormat="1" applyFont="1" applyFill="1" applyBorder="1" applyAlignment="1">
      <alignment horizontal="right" wrapText="1"/>
    </xf>
    <xf numFmtId="3" fontId="26" fillId="10" borderId="2" xfId="0" applyNumberFormat="1" applyFont="1" applyFill="1" applyBorder="1" applyAlignment="1">
      <alignment horizontal="right" wrapText="1"/>
    </xf>
    <xf numFmtId="9" fontId="17" fillId="10" borderId="2" xfId="0" applyNumberFormat="1" applyFont="1" applyFill="1" applyBorder="1"/>
    <xf numFmtId="3" fontId="26" fillId="20" borderId="2" xfId="0" applyNumberFormat="1" applyFont="1" applyFill="1" applyBorder="1" applyAlignment="1">
      <alignment horizontal="right" wrapText="1"/>
    </xf>
    <xf numFmtId="3" fontId="17" fillId="20" borderId="0" xfId="0" applyNumberFormat="1" applyFont="1" applyFill="1" applyBorder="1"/>
    <xf numFmtId="9" fontId="17" fillId="20" borderId="2" xfId="0" applyNumberFormat="1" applyFont="1" applyFill="1" applyBorder="1"/>
    <xf numFmtId="3" fontId="26" fillId="20" borderId="0" xfId="0" applyNumberFormat="1" applyFont="1" applyFill="1" applyBorder="1" applyAlignment="1">
      <alignment horizontal="right" wrapText="1"/>
    </xf>
    <xf numFmtId="0" fontId="17" fillId="3" borderId="0" xfId="0" applyFont="1" applyFill="1"/>
    <xf numFmtId="0" fontId="17" fillId="10" borderId="0" xfId="0" applyFont="1" applyFill="1"/>
    <xf numFmtId="0" fontId="17" fillId="20" borderId="0" xfId="0" applyFont="1" applyFill="1"/>
    <xf numFmtId="0" fontId="51" fillId="23" borderId="0" xfId="0" applyFont="1" applyFill="1" applyAlignment="1">
      <alignment vertical="center"/>
    </xf>
    <xf numFmtId="0" fontId="51" fillId="23" borderId="0" xfId="0" applyFont="1" applyFill="1" applyBorder="1" applyAlignment="1">
      <alignment vertical="center"/>
    </xf>
    <xf numFmtId="3" fontId="23" fillId="23" borderId="0" xfId="0" applyNumberFormat="1" applyFont="1" applyFill="1" applyAlignment="1">
      <alignment vertical="center"/>
    </xf>
    <xf numFmtId="3" fontId="51" fillId="23" borderId="0" xfId="0" applyNumberFormat="1" applyFont="1" applyFill="1" applyAlignment="1">
      <alignment vertical="center"/>
    </xf>
    <xf numFmtId="9" fontId="49" fillId="19" borderId="38" xfId="0" applyNumberFormat="1" applyFont="1" applyFill="1" applyBorder="1"/>
    <xf numFmtId="9" fontId="50" fillId="3" borderId="39" xfId="0" applyNumberFormat="1" applyFont="1" applyFill="1" applyBorder="1"/>
    <xf numFmtId="9" fontId="50" fillId="3" borderId="40" xfId="0" applyNumberFormat="1" applyFont="1" applyFill="1" applyBorder="1"/>
    <xf numFmtId="165" fontId="15" fillId="20" borderId="16" xfId="3" quotePrefix="1" applyNumberFormat="1" applyFont="1" applyFill="1" applyBorder="1" applyAlignment="1">
      <alignment horizontal="right" vertical="center" wrapText="1"/>
    </xf>
    <xf numFmtId="3" fontId="14" fillId="12" borderId="1" xfId="3" applyNumberFormat="1" applyFont="1" applyFill="1" applyBorder="1" applyAlignment="1"/>
    <xf numFmtId="3" fontId="9" fillId="12" borderId="1" xfId="3" applyNumberFormat="1" applyFont="1" applyFill="1" applyBorder="1" applyAlignment="1"/>
    <xf numFmtId="3" fontId="9" fillId="20" borderId="1" xfId="3" applyNumberFormat="1" applyFont="1" applyFill="1" applyBorder="1" applyAlignment="1"/>
    <xf numFmtId="3" fontId="52" fillId="20" borderId="1" xfId="5" applyNumberFormat="1" applyFont="1" applyFill="1" applyBorder="1"/>
    <xf numFmtId="3" fontId="17" fillId="20" borderId="1" xfId="5" applyNumberFormat="1" applyFont="1" applyFill="1" applyBorder="1"/>
    <xf numFmtId="0" fontId="9" fillId="8" borderId="1" xfId="2" applyFont="1" applyFill="1" applyBorder="1" applyAlignment="1">
      <alignment horizontal="right" vertical="center"/>
    </xf>
    <xf numFmtId="165" fontId="47" fillId="8" borderId="1" xfId="3" applyNumberFormat="1" applyFont="1" applyFill="1" applyBorder="1" applyAlignment="1">
      <alignment vertical="center"/>
    </xf>
    <xf numFmtId="165" fontId="9" fillId="8" borderId="1" xfId="3" applyNumberFormat="1" applyFont="1" applyFill="1" applyBorder="1" applyAlignment="1">
      <alignment vertical="center"/>
    </xf>
    <xf numFmtId="165" fontId="46" fillId="8" borderId="1" xfId="3" applyNumberFormat="1" applyFont="1" applyFill="1" applyBorder="1" applyAlignment="1">
      <alignment vertical="center"/>
    </xf>
    <xf numFmtId="165" fontId="9" fillId="8" borderId="1" xfId="3" applyNumberFormat="1" applyFont="1" applyFill="1" applyBorder="1" applyAlignment="1">
      <alignment vertical="center" wrapText="1"/>
    </xf>
    <xf numFmtId="165" fontId="45" fillId="5" borderId="25" xfId="3" applyNumberFormat="1" applyFont="1" applyFill="1" applyBorder="1" applyAlignment="1">
      <alignment vertical="center"/>
    </xf>
    <xf numFmtId="165" fontId="16" fillId="5" borderId="0" xfId="3" applyNumberFormat="1" applyFont="1" applyFill="1" applyBorder="1" applyAlignment="1">
      <alignment vertical="center"/>
    </xf>
    <xf numFmtId="0" fontId="15" fillId="8" borderId="41" xfId="2" applyFont="1" applyFill="1" applyBorder="1" applyAlignment="1">
      <alignment vertical="center"/>
    </xf>
    <xf numFmtId="165" fontId="14" fillId="8" borderId="42" xfId="3" applyNumberFormat="1" applyFont="1" applyFill="1" applyBorder="1" applyAlignment="1">
      <alignment vertical="center"/>
    </xf>
    <xf numFmtId="3" fontId="14" fillId="12" borderId="42" xfId="3" applyNumberFormat="1" applyFont="1" applyFill="1" applyBorder="1" applyAlignment="1"/>
    <xf numFmtId="3" fontId="14" fillId="20" borderId="42" xfId="3" applyNumberFormat="1" applyFont="1" applyFill="1" applyBorder="1" applyAlignment="1"/>
    <xf numFmtId="0" fontId="9" fillId="8" borderId="44" xfId="2" applyFont="1" applyFill="1" applyBorder="1" applyAlignment="1">
      <alignment horizontal="right" vertical="center"/>
    </xf>
    <xf numFmtId="3" fontId="9" fillId="20" borderId="45" xfId="3" applyNumberFormat="1" applyFont="1" applyFill="1" applyBorder="1" applyAlignment="1"/>
    <xf numFmtId="3" fontId="52" fillId="20" borderId="45" xfId="5" applyNumberFormat="1" applyFont="1" applyFill="1" applyBorder="1"/>
    <xf numFmtId="3" fontId="14" fillId="12" borderId="45" xfId="3" applyNumberFormat="1" applyFont="1" applyFill="1" applyBorder="1" applyAlignment="1"/>
    <xf numFmtId="3" fontId="17" fillId="20" borderId="45" xfId="5" applyNumberFormat="1" applyFont="1" applyFill="1" applyBorder="1"/>
    <xf numFmtId="0" fontId="9" fillId="8" borderId="46" xfId="2" applyFont="1" applyFill="1" applyBorder="1" applyAlignment="1">
      <alignment horizontal="right" vertical="center"/>
    </xf>
    <xf numFmtId="165" fontId="9" fillId="8" borderId="10" xfId="3" applyNumberFormat="1" applyFont="1" applyFill="1" applyBorder="1" applyAlignment="1">
      <alignment vertical="center" wrapText="1"/>
    </xf>
    <xf numFmtId="3" fontId="9" fillId="12" borderId="10" xfId="3" applyNumberFormat="1" applyFont="1" applyFill="1" applyBorder="1" applyAlignment="1"/>
    <xf numFmtId="3" fontId="17" fillId="20" borderId="10" xfId="5" applyNumberFormat="1" applyFont="1" applyFill="1" applyBorder="1"/>
    <xf numFmtId="3" fontId="17" fillId="20" borderId="47" xfId="5" applyNumberFormat="1" applyFont="1" applyFill="1" applyBorder="1"/>
    <xf numFmtId="1" fontId="0" fillId="0" borderId="0" xfId="0" applyNumberFormat="1" applyFill="1" applyAlignment="1"/>
    <xf numFmtId="0" fontId="17" fillId="0" borderId="0" xfId="0" applyFont="1" applyFill="1"/>
    <xf numFmtId="1" fontId="9" fillId="8" borderId="1" xfId="2" applyNumberFormat="1" applyFont="1" applyFill="1" applyBorder="1" applyAlignment="1">
      <alignment horizontal="left"/>
    </xf>
    <xf numFmtId="0" fontId="9" fillId="8" borderId="1" xfId="2" applyFont="1" applyFill="1" applyBorder="1" applyAlignment="1">
      <alignment vertical="center"/>
    </xf>
    <xf numFmtId="0" fontId="16" fillId="8" borderId="41" xfId="2" applyFont="1" applyFill="1" applyBorder="1" applyAlignment="1">
      <alignment vertical="center"/>
    </xf>
    <xf numFmtId="0" fontId="9" fillId="8" borderId="42" xfId="2" applyFont="1" applyFill="1" applyBorder="1" applyAlignment="1">
      <alignment horizontal="right" vertical="center"/>
    </xf>
    <xf numFmtId="1" fontId="9" fillId="8" borderId="42" xfId="2" applyNumberFormat="1" applyFont="1" applyFill="1" applyBorder="1" applyAlignment="1">
      <alignment horizontal="left"/>
    </xf>
    <xf numFmtId="0" fontId="17" fillId="8" borderId="43" xfId="0" applyFont="1" applyFill="1" applyBorder="1"/>
    <xf numFmtId="0" fontId="16" fillId="8" borderId="44" xfId="2" applyFont="1" applyFill="1" applyBorder="1" applyAlignment="1">
      <alignment vertical="center"/>
    </xf>
    <xf numFmtId="0" fontId="17" fillId="8" borderId="45" xfId="0" applyFont="1" applyFill="1" applyBorder="1"/>
    <xf numFmtId="0" fontId="21" fillId="8" borderId="44" xfId="2" applyFont="1" applyFill="1" applyBorder="1" applyAlignment="1">
      <alignment vertical="center"/>
    </xf>
    <xf numFmtId="0" fontId="21" fillId="8" borderId="46" xfId="2" applyFont="1" applyFill="1" applyBorder="1" applyAlignment="1">
      <alignment vertical="center"/>
    </xf>
    <xf numFmtId="0" fontId="53" fillId="8" borderId="10" xfId="2" applyFont="1" applyFill="1" applyBorder="1" applyAlignment="1">
      <alignment horizontal="left" vertical="center" wrapText="1"/>
    </xf>
    <xf numFmtId="1" fontId="53" fillId="8" borderId="10" xfId="2" applyNumberFormat="1" applyFont="1" applyFill="1" applyBorder="1" applyAlignment="1">
      <alignment horizontal="left" wrapText="1"/>
    </xf>
    <xf numFmtId="1" fontId="54" fillId="8" borderId="47" xfId="6" applyNumberFormat="1" applyFont="1" applyFill="1" applyBorder="1" applyAlignment="1">
      <alignment horizontal="left" wrapText="1"/>
    </xf>
    <xf numFmtId="0" fontId="5" fillId="14" borderId="48" xfId="0" applyFont="1" applyFill="1" applyBorder="1" applyAlignment="1">
      <alignment horizontal="center" vertical="center"/>
    </xf>
    <xf numFmtId="0" fontId="5" fillId="14" borderId="32" xfId="0" applyFont="1" applyFill="1" applyBorder="1" applyAlignment="1">
      <alignment horizontal="center" vertical="center"/>
    </xf>
    <xf numFmtId="0" fontId="5" fillId="14" borderId="25" xfId="0" applyFont="1" applyFill="1" applyBorder="1" applyAlignment="1">
      <alignment horizontal="center" vertical="center"/>
    </xf>
    <xf numFmtId="3" fontId="26" fillId="12" borderId="0" xfId="0" applyNumberFormat="1" applyFont="1" applyFill="1" applyBorder="1" applyAlignment="1">
      <alignment horizontal="right" wrapText="1"/>
    </xf>
    <xf numFmtId="166" fontId="5" fillId="14" borderId="48" xfId="0" applyNumberFormat="1" applyFont="1" applyFill="1" applyBorder="1" applyAlignment="1">
      <alignment horizontal="center" vertical="center"/>
    </xf>
    <xf numFmtId="166" fontId="5" fillId="14" borderId="32" xfId="0" applyNumberFormat="1" applyFont="1" applyFill="1" applyBorder="1" applyAlignment="1">
      <alignment horizontal="center" vertical="center"/>
    </xf>
    <xf numFmtId="166" fontId="5" fillId="14" borderId="25" xfId="0" applyNumberFormat="1" applyFont="1" applyFill="1" applyBorder="1" applyAlignment="1">
      <alignment horizontal="center" vertical="center"/>
    </xf>
    <xf numFmtId="0" fontId="30" fillId="0" borderId="0" xfId="0" applyFont="1"/>
    <xf numFmtId="0" fontId="5" fillId="14" borderId="0" xfId="0" applyFont="1" applyFill="1" applyBorder="1" applyAlignment="1">
      <alignment horizontal="center" vertical="center"/>
    </xf>
    <xf numFmtId="0" fontId="5" fillId="14" borderId="1" xfId="0" applyFont="1" applyFill="1" applyBorder="1" applyAlignment="1">
      <alignment horizontal="center" vertical="center"/>
    </xf>
    <xf numFmtId="166" fontId="5" fillId="14" borderId="1" xfId="0" applyNumberFormat="1" applyFont="1" applyFill="1" applyBorder="1" applyAlignment="1">
      <alignment horizontal="center" vertical="center"/>
    </xf>
    <xf numFmtId="3" fontId="0" fillId="11" borderId="1" xfId="0" applyNumberFormat="1" applyFont="1" applyFill="1" applyBorder="1" applyAlignment="1">
      <alignment vertical="center" wrapText="1"/>
    </xf>
    <xf numFmtId="3" fontId="0" fillId="10" borderId="1" xfId="0" applyNumberFormat="1" applyFont="1" applyFill="1" applyBorder="1" applyAlignment="1">
      <alignment vertical="center" wrapText="1"/>
    </xf>
    <xf numFmtId="3" fontId="30" fillId="10" borderId="1" xfId="5" applyNumberFormat="1" applyFont="1" applyFill="1" applyBorder="1" applyAlignment="1">
      <alignment vertical="center" wrapText="1"/>
    </xf>
    <xf numFmtId="0" fontId="0" fillId="0" borderId="41" xfId="0" applyBorder="1"/>
    <xf numFmtId="0" fontId="0" fillId="0" borderId="44" xfId="0" applyBorder="1"/>
    <xf numFmtId="0" fontId="5" fillId="14" borderId="45" xfId="0" applyFont="1" applyFill="1" applyBorder="1" applyAlignment="1">
      <alignment horizontal="center" vertical="center"/>
    </xf>
    <xf numFmtId="3" fontId="0" fillId="10" borderId="45" xfId="0" applyNumberFormat="1" applyFont="1" applyFill="1" applyBorder="1" applyAlignment="1">
      <alignment vertical="center" wrapText="1"/>
    </xf>
    <xf numFmtId="3" fontId="0" fillId="11" borderId="45" xfId="0" applyNumberFormat="1" applyFont="1" applyFill="1" applyBorder="1" applyAlignment="1">
      <alignment vertical="center" wrapText="1"/>
    </xf>
    <xf numFmtId="3" fontId="0" fillId="10" borderId="1" xfId="0" applyNumberFormat="1" applyFill="1" applyBorder="1"/>
    <xf numFmtId="3" fontId="0" fillId="20" borderId="1" xfId="0" applyNumberFormat="1" applyFill="1" applyBorder="1"/>
    <xf numFmtId="3" fontId="0" fillId="20" borderId="1" xfId="0" applyNumberFormat="1" applyFont="1" applyFill="1" applyBorder="1" applyAlignment="1">
      <alignment vertical="center" wrapText="1"/>
    </xf>
    <xf numFmtId="3" fontId="0" fillId="20" borderId="45" xfId="0" applyNumberFormat="1" applyFont="1" applyFill="1" applyBorder="1" applyAlignment="1">
      <alignment vertical="center" wrapText="1"/>
    </xf>
    <xf numFmtId="3" fontId="0" fillId="11" borderId="1" xfId="0" applyNumberFormat="1" applyFill="1" applyBorder="1"/>
    <xf numFmtId="3" fontId="30" fillId="20" borderId="1" xfId="5" applyNumberFormat="1" applyFont="1" applyFill="1" applyBorder="1" applyAlignment="1">
      <alignment vertical="center" wrapText="1"/>
    </xf>
    <xf numFmtId="3" fontId="0" fillId="24" borderId="10" xfId="0" applyNumberFormat="1" applyFill="1" applyBorder="1"/>
    <xf numFmtId="3" fontId="0" fillId="24" borderId="10" xfId="0" applyNumberFormat="1" applyFont="1" applyFill="1" applyBorder="1" applyAlignment="1">
      <alignment vertical="center" wrapText="1"/>
    </xf>
    <xf numFmtId="3" fontId="30" fillId="24" borderId="10" xfId="5" applyNumberFormat="1" applyFont="1" applyFill="1" applyBorder="1" applyAlignment="1">
      <alignment vertical="center" wrapText="1"/>
    </xf>
    <xf numFmtId="3" fontId="0" fillId="24" borderId="47" xfId="0" applyNumberFormat="1" applyFont="1" applyFill="1" applyBorder="1" applyAlignment="1">
      <alignment vertical="center" wrapText="1"/>
    </xf>
    <xf numFmtId="3" fontId="5" fillId="11" borderId="44" xfId="0" applyNumberFormat="1" applyFont="1" applyFill="1" applyBorder="1" applyAlignment="1">
      <alignment horizontal="center" vertical="center" wrapText="1"/>
    </xf>
    <xf numFmtId="3" fontId="5" fillId="10" borderId="44" xfId="0" applyNumberFormat="1" applyFont="1" applyFill="1" applyBorder="1" applyAlignment="1">
      <alignment horizontal="center" vertical="center" wrapText="1"/>
    </xf>
    <xf numFmtId="3" fontId="5" fillId="20" borderId="44" xfId="0" applyNumberFormat="1" applyFont="1" applyFill="1" applyBorder="1" applyAlignment="1">
      <alignment horizontal="center" vertical="center" wrapText="1"/>
    </xf>
    <xf numFmtId="3" fontId="5" fillId="24" borderId="46" xfId="0" applyNumberFormat="1" applyFont="1" applyFill="1" applyBorder="1" applyAlignment="1">
      <alignment horizontal="center" vertical="center" wrapText="1"/>
    </xf>
    <xf numFmtId="9" fontId="17" fillId="3" borderId="6" xfId="0" applyNumberFormat="1" applyFont="1" applyFill="1" applyBorder="1" applyAlignment="1">
      <alignment vertical="top" wrapText="1"/>
    </xf>
    <xf numFmtId="9" fontId="55" fillId="7" borderId="23" xfId="0" applyNumberFormat="1" applyFont="1" applyFill="1" applyBorder="1" applyAlignment="1">
      <alignment vertical="top" wrapText="1"/>
    </xf>
    <xf numFmtId="9" fontId="0" fillId="0" borderId="0" xfId="0" applyNumberFormat="1" applyFill="1" applyBorder="1" applyAlignment="1">
      <alignment wrapText="1"/>
    </xf>
    <xf numFmtId="9" fontId="5" fillId="7" borderId="23" xfId="0" applyNumberFormat="1" applyFont="1" applyFill="1" applyBorder="1" applyAlignment="1">
      <alignment vertical="top" wrapText="1"/>
    </xf>
    <xf numFmtId="9" fontId="5" fillId="11" borderId="6" xfId="0" applyNumberFormat="1" applyFont="1" applyFill="1" applyBorder="1" applyAlignment="1">
      <alignment vertical="top" wrapText="1"/>
    </xf>
    <xf numFmtId="0" fontId="5" fillId="3" borderId="19" xfId="0" applyFont="1" applyFill="1" applyBorder="1" applyAlignment="1">
      <alignment vertical="top" wrapText="1"/>
    </xf>
    <xf numFmtId="0" fontId="17" fillId="0" borderId="25"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2" borderId="25"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23" fillId="16" borderId="3" xfId="0" applyFont="1" applyFill="1" applyBorder="1" applyAlignment="1">
      <alignment horizontal="center" vertical="center"/>
    </xf>
    <xf numFmtId="0" fontId="23" fillId="16" borderId="9" xfId="0" applyFont="1" applyFill="1" applyBorder="1" applyAlignment="1">
      <alignment horizontal="center" vertical="center"/>
    </xf>
    <xf numFmtId="0" fontId="23" fillId="16" borderId="4" xfId="0" applyFont="1" applyFill="1" applyBorder="1" applyAlignment="1">
      <alignment horizontal="center" vertical="center"/>
    </xf>
    <xf numFmtId="0" fontId="12" fillId="17" borderId="21" xfId="0" applyFont="1" applyFill="1" applyBorder="1" applyAlignment="1">
      <alignment horizontal="center" vertical="center"/>
    </xf>
    <xf numFmtId="0" fontId="12" fillId="17" borderId="9" xfId="0" applyFont="1" applyFill="1" applyBorder="1" applyAlignment="1">
      <alignment horizontal="center" vertical="center"/>
    </xf>
    <xf numFmtId="0" fontId="12" fillId="17" borderId="15" xfId="0" applyFont="1" applyFill="1" applyBorder="1" applyAlignment="1">
      <alignment horizontal="center" vertical="center"/>
    </xf>
    <xf numFmtId="0" fontId="12" fillId="5" borderId="9" xfId="0" applyFont="1" applyFill="1" applyBorder="1" applyAlignment="1"/>
    <xf numFmtId="0" fontId="12" fillId="5" borderId="4" xfId="0" applyFont="1" applyFill="1" applyBorder="1" applyAlignment="1"/>
    <xf numFmtId="0" fontId="23" fillId="14" borderId="3" xfId="0" applyFont="1" applyFill="1" applyBorder="1" applyAlignment="1">
      <alignment horizontal="center" vertical="center"/>
    </xf>
    <xf numFmtId="0" fontId="23" fillId="14" borderId="9" xfId="0" applyFont="1" applyFill="1" applyBorder="1" applyAlignment="1">
      <alignment horizontal="center" vertical="center"/>
    </xf>
    <xf numFmtId="0" fontId="23" fillId="14" borderId="4" xfId="0" applyFont="1" applyFill="1" applyBorder="1" applyAlignment="1">
      <alignment horizontal="center" vertical="center"/>
    </xf>
    <xf numFmtId="0" fontId="17" fillId="0" borderId="26" xfId="0" applyFont="1" applyFill="1" applyBorder="1" applyAlignment="1">
      <alignment horizontal="left" vertical="top" wrapText="1"/>
    </xf>
    <xf numFmtId="0" fontId="17" fillId="0" borderId="27" xfId="0" applyFont="1" applyFill="1" applyBorder="1" applyAlignment="1">
      <alignment horizontal="left" vertical="top" wrapText="1"/>
    </xf>
    <xf numFmtId="0" fontId="5" fillId="4" borderId="12" xfId="0" applyFont="1" applyFill="1" applyBorder="1" applyAlignment="1">
      <alignment horizontal="left" vertical="center"/>
    </xf>
    <xf numFmtId="0" fontId="5" fillId="4" borderId="11" xfId="0" applyFont="1" applyFill="1" applyBorder="1" applyAlignment="1">
      <alignment horizontal="left" vertical="center"/>
    </xf>
    <xf numFmtId="0" fontId="13" fillId="5" borderId="0" xfId="0" applyFont="1" applyFill="1" applyBorder="1" applyAlignment="1">
      <alignment horizontal="left" vertical="center" wrapText="1"/>
    </xf>
    <xf numFmtId="0" fontId="8" fillId="5" borderId="0" xfId="0" applyFont="1" applyFill="1" applyBorder="1" applyAlignment="1">
      <alignment horizontal="left" vertical="center" wrapText="1"/>
    </xf>
    <xf numFmtId="0" fontId="12" fillId="5" borderId="9" xfId="0" applyFont="1" applyFill="1" applyBorder="1" applyAlignment="1">
      <alignment vertical="center"/>
    </xf>
    <xf numFmtId="0" fontId="23" fillId="4" borderId="21" xfId="0" applyFont="1" applyFill="1" applyBorder="1" applyAlignment="1">
      <alignment horizontal="center" vertical="center"/>
    </xf>
    <xf numFmtId="0" fontId="23" fillId="4" borderId="9" xfId="0" applyFont="1" applyFill="1" applyBorder="1" applyAlignment="1">
      <alignment horizontal="center" vertical="center"/>
    </xf>
    <xf numFmtId="0" fontId="23" fillId="4" borderId="15" xfId="0" applyFont="1" applyFill="1" applyBorder="1" applyAlignment="1">
      <alignment horizontal="center" vertical="center"/>
    </xf>
    <xf numFmtId="0" fontId="24" fillId="4" borderId="21" xfId="0" applyFont="1" applyFill="1" applyBorder="1" applyAlignment="1">
      <alignment horizontal="center" vertical="center"/>
    </xf>
    <xf numFmtId="0" fontId="24" fillId="4" borderId="9" xfId="0" applyFont="1" applyFill="1" applyBorder="1" applyAlignment="1">
      <alignment horizontal="center" vertical="center"/>
    </xf>
    <xf numFmtId="0" fontId="24" fillId="4" borderId="15" xfId="0" applyFont="1" applyFill="1" applyBorder="1" applyAlignment="1">
      <alignment horizontal="center" vertical="center"/>
    </xf>
    <xf numFmtId="0" fontId="23" fillId="4" borderId="4" xfId="0" applyFont="1" applyFill="1" applyBorder="1" applyAlignment="1">
      <alignment horizontal="center" vertical="center"/>
    </xf>
    <xf numFmtId="0" fontId="5" fillId="4" borderId="12"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11" fillId="8" borderId="0" xfId="0" applyFont="1" applyFill="1" applyBorder="1" applyAlignment="1">
      <alignment horizontal="left" vertical="center" wrapText="1"/>
    </xf>
    <xf numFmtId="0" fontId="0" fillId="0" borderId="0" xfId="0" applyBorder="1" applyAlignment="1">
      <alignment horizontal="center" wrapText="1"/>
    </xf>
    <xf numFmtId="0" fontId="42" fillId="0" borderId="26" xfId="0" applyFont="1" applyFill="1" applyBorder="1" applyAlignment="1">
      <alignment horizontal="left" vertical="top" wrapText="1"/>
    </xf>
    <xf numFmtId="0" fontId="42" fillId="0" borderId="27" xfId="0" applyFont="1" applyFill="1" applyBorder="1" applyAlignment="1">
      <alignment horizontal="left" vertical="top" wrapText="1"/>
    </xf>
    <xf numFmtId="0" fontId="17" fillId="0" borderId="9" xfId="0" applyFont="1" applyFill="1" applyBorder="1" applyAlignment="1">
      <alignment horizontal="left" vertical="center" wrapText="1"/>
    </xf>
    <xf numFmtId="0" fontId="5" fillId="4" borderId="28" xfId="0" applyFont="1" applyFill="1" applyBorder="1" applyAlignment="1">
      <alignment horizontal="left" vertical="center"/>
    </xf>
    <xf numFmtId="0" fontId="5" fillId="4" borderId="30" xfId="0" applyFont="1" applyFill="1" applyBorder="1" applyAlignment="1">
      <alignment horizontal="left" vertical="center"/>
    </xf>
    <xf numFmtId="0" fontId="42" fillId="0" borderId="25" xfId="0" applyFont="1" applyFill="1" applyBorder="1" applyAlignment="1">
      <alignment horizontal="left" vertical="top" wrapText="1"/>
    </xf>
    <xf numFmtId="0" fontId="42" fillId="0" borderId="31" xfId="0" applyFont="1" applyFill="1" applyBorder="1" applyAlignment="1">
      <alignment horizontal="left" vertical="top" wrapText="1"/>
    </xf>
    <xf numFmtId="0" fontId="42" fillId="0" borderId="3" xfId="0" applyFont="1" applyBorder="1" applyAlignment="1">
      <alignment horizontal="left" vertical="top" wrapText="1"/>
    </xf>
    <xf numFmtId="0" fontId="42" fillId="0" borderId="4" xfId="0" applyFont="1" applyBorder="1" applyAlignment="1">
      <alignment horizontal="left" vertical="top" wrapText="1"/>
    </xf>
    <xf numFmtId="0" fontId="8" fillId="8" borderId="0" xfId="0" applyFont="1" applyFill="1" applyBorder="1" applyAlignment="1">
      <alignment horizontal="left" vertical="center" wrapText="1"/>
    </xf>
    <xf numFmtId="0" fontId="23" fillId="4" borderId="37"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14" xfId="0" applyFont="1" applyFill="1" applyBorder="1" applyAlignment="1">
      <alignment horizontal="center" vertical="center"/>
    </xf>
    <xf numFmtId="0" fontId="24" fillId="4" borderId="37" xfId="0" applyFont="1" applyFill="1" applyBorder="1" applyAlignment="1">
      <alignment horizontal="center" vertical="center"/>
    </xf>
    <xf numFmtId="0" fontId="24" fillId="4" borderId="5" xfId="0" applyFont="1" applyFill="1" applyBorder="1" applyAlignment="1">
      <alignment horizontal="center" vertical="center"/>
    </xf>
    <xf numFmtId="0" fontId="24" fillId="4" borderId="14" xfId="0" applyFont="1" applyFill="1" applyBorder="1" applyAlignment="1">
      <alignment horizontal="center" vertical="center"/>
    </xf>
    <xf numFmtId="0" fontId="17" fillId="0" borderId="2" xfId="0" applyFont="1" applyFill="1" applyBorder="1" applyAlignment="1">
      <alignment horizontal="left" vertical="center" wrapText="1"/>
    </xf>
    <xf numFmtId="0" fontId="42" fillId="0" borderId="25" xfId="0" applyFont="1" applyBorder="1" applyAlignment="1">
      <alignment horizontal="left" vertical="top" wrapText="1"/>
    </xf>
    <xf numFmtId="0" fontId="42" fillId="0" borderId="31" xfId="0" applyFont="1" applyBorder="1" applyAlignment="1">
      <alignment horizontal="left" vertical="top" wrapText="1"/>
    </xf>
    <xf numFmtId="0" fontId="7" fillId="0" borderId="0" xfId="0" applyFont="1" applyFill="1" applyBorder="1" applyAlignment="1">
      <alignment horizontal="left" wrapText="1"/>
    </xf>
    <xf numFmtId="0" fontId="7" fillId="0" borderId="5" xfId="0" applyFont="1" applyFill="1" applyBorder="1" applyAlignment="1">
      <alignment horizontal="left" wrapText="1"/>
    </xf>
    <xf numFmtId="0" fontId="12" fillId="17" borderId="42" xfId="0" applyFont="1" applyFill="1" applyBorder="1" applyAlignment="1">
      <alignment horizontal="center" vertical="center"/>
    </xf>
    <xf numFmtId="0" fontId="12" fillId="17" borderId="43" xfId="0" applyFont="1" applyFill="1" applyBorder="1" applyAlignment="1">
      <alignment horizontal="center" vertical="center"/>
    </xf>
    <xf numFmtId="0" fontId="24" fillId="4" borderId="24" xfId="0" applyFont="1" applyFill="1" applyBorder="1" applyAlignment="1">
      <alignment horizontal="center" vertical="center"/>
    </xf>
    <xf numFmtId="0" fontId="24" fillId="4" borderId="1" xfId="0" applyFont="1" applyFill="1" applyBorder="1" applyAlignment="1">
      <alignment horizontal="center" vertical="center"/>
    </xf>
    <xf numFmtId="0" fontId="24" fillId="4" borderId="20" xfId="0" applyFont="1" applyFill="1" applyBorder="1" applyAlignment="1">
      <alignment horizontal="center" vertical="center"/>
    </xf>
    <xf numFmtId="0" fontId="23" fillId="4" borderId="24" xfId="0" applyFont="1" applyFill="1" applyBorder="1" applyAlignment="1">
      <alignment horizontal="center" vertical="center"/>
    </xf>
    <xf numFmtId="0" fontId="23" fillId="4" borderId="1" xfId="0" applyFont="1" applyFill="1" applyBorder="1" applyAlignment="1">
      <alignment horizontal="center" vertical="center"/>
    </xf>
    <xf numFmtId="0" fontId="23" fillId="4" borderId="20" xfId="0" applyFont="1" applyFill="1" applyBorder="1" applyAlignment="1">
      <alignment horizontal="center" vertical="center"/>
    </xf>
    <xf numFmtId="0" fontId="24" fillId="4" borderId="4" xfId="0" applyFont="1" applyFill="1" applyBorder="1" applyAlignment="1">
      <alignment horizontal="center" vertical="center"/>
    </xf>
    <xf numFmtId="0" fontId="24" fillId="4" borderId="3" xfId="0" applyFont="1" applyFill="1" applyBorder="1" applyAlignment="1">
      <alignment horizontal="center" vertical="center"/>
    </xf>
    <xf numFmtId="0" fontId="17" fillId="0" borderId="33" xfId="0" applyFont="1" applyFill="1" applyBorder="1" applyAlignment="1">
      <alignment horizontal="left" vertical="top" wrapText="1"/>
    </xf>
    <xf numFmtId="0" fontId="17" fillId="0" borderId="34" xfId="0" applyFont="1" applyFill="1" applyBorder="1" applyAlignment="1">
      <alignment horizontal="left" vertical="top" wrapText="1"/>
    </xf>
    <xf numFmtId="0" fontId="17" fillId="0" borderId="1" xfId="0" applyFont="1" applyFill="1" applyBorder="1" applyAlignment="1">
      <alignment horizontal="left" vertical="top" wrapText="1"/>
    </xf>
    <xf numFmtId="0" fontId="35" fillId="14" borderId="3" xfId="0" applyFont="1" applyFill="1" applyBorder="1" applyAlignment="1">
      <alignment horizontal="center" vertical="center"/>
    </xf>
    <xf numFmtId="0" fontId="35" fillId="14" borderId="9" xfId="0" applyFont="1" applyFill="1" applyBorder="1" applyAlignment="1">
      <alignment horizontal="center" vertical="center"/>
    </xf>
    <xf numFmtId="0" fontId="35" fillId="14" borderId="4" xfId="0" applyFont="1" applyFill="1" applyBorder="1" applyAlignment="1">
      <alignment horizontal="center" vertical="center"/>
    </xf>
    <xf numFmtId="0" fontId="23" fillId="0" borderId="0" xfId="0" applyFont="1" applyFill="1" applyBorder="1" applyAlignment="1">
      <alignment horizontal="center" vertical="center"/>
    </xf>
    <xf numFmtId="0" fontId="17" fillId="18" borderId="26" xfId="0" applyFont="1" applyFill="1" applyBorder="1" applyAlignment="1">
      <alignment horizontal="left" vertical="top" wrapText="1"/>
    </xf>
    <xf numFmtId="0" fontId="17" fillId="18" borderId="27" xfId="0" applyFont="1" applyFill="1" applyBorder="1" applyAlignment="1">
      <alignment horizontal="left" vertical="top" wrapText="1"/>
    </xf>
    <xf numFmtId="0" fontId="0" fillId="8" borderId="9" xfId="0" applyFill="1" applyBorder="1" applyAlignment="1">
      <alignment horizontal="left" wrapText="1"/>
    </xf>
    <xf numFmtId="0" fontId="0" fillId="8" borderId="4" xfId="0" applyFill="1" applyBorder="1" applyAlignment="1">
      <alignment horizontal="left" wrapText="1"/>
    </xf>
    <xf numFmtId="0" fontId="25" fillId="10" borderId="0" xfId="0" applyFont="1" applyFill="1" applyAlignment="1">
      <alignment horizontal="center"/>
    </xf>
    <xf numFmtId="0" fontId="25" fillId="20" borderId="0" xfId="0" applyFont="1" applyFill="1" applyAlignment="1">
      <alignment horizontal="center"/>
    </xf>
    <xf numFmtId="0" fontId="14" fillId="5" borderId="9" xfId="2" applyFont="1" applyFill="1" applyBorder="1" applyAlignment="1">
      <alignment horizontal="left" vertical="center" wrapText="1"/>
    </xf>
    <xf numFmtId="0" fontId="14" fillId="5" borderId="5" xfId="2" applyFont="1" applyFill="1" applyBorder="1" applyAlignment="1">
      <alignment horizontal="left" vertical="center" wrapText="1"/>
    </xf>
    <xf numFmtId="0" fontId="25" fillId="12" borderId="0" xfId="0" applyFont="1" applyFill="1" applyBorder="1" applyAlignment="1">
      <alignment horizontal="center"/>
    </xf>
    <xf numFmtId="0" fontId="25" fillId="12" borderId="13" xfId="0" applyFont="1" applyFill="1" applyBorder="1" applyAlignment="1">
      <alignment horizontal="center"/>
    </xf>
    <xf numFmtId="0" fontId="0" fillId="8" borderId="9" xfId="0" applyFill="1" applyBorder="1" applyAlignment="1">
      <alignment horizontal="left" vertical="top" wrapText="1"/>
    </xf>
    <xf numFmtId="0" fontId="0" fillId="8" borderId="4" xfId="0" applyFill="1" applyBorder="1" applyAlignment="1">
      <alignment horizontal="left" vertical="top" wrapText="1"/>
    </xf>
    <xf numFmtId="0" fontId="25" fillId="3" borderId="0" xfId="0" applyFont="1" applyFill="1" applyAlignment="1">
      <alignment horizontal="center"/>
    </xf>
  </cellXfs>
  <cellStyles count="7">
    <cellStyle name="Comma" xfId="5" builtinId="3"/>
    <cellStyle name="Comma 2" xfId="3"/>
    <cellStyle name="Hyperlink" xfId="6" builtinId="8"/>
    <cellStyle name="Normal" xfId="0" builtinId="0"/>
    <cellStyle name="Normal 2" xfId="2"/>
    <cellStyle name="Percent" xfId="1" builtinId="5"/>
    <cellStyle name="Percent 2" xfId="4"/>
  </cellStyles>
  <dxfs count="0"/>
  <tableStyles count="0" defaultTableStyle="TableStyleMedium2" defaultPivotStyle="PivotStyleLight16"/>
  <colors>
    <mruColors>
      <color rgb="FFCEE1F2"/>
      <color rgb="FFF8CBBE"/>
      <color rgb="FFFCE4C2"/>
      <color rgb="FFFCE4EB"/>
      <color rgb="FFFFFFDC"/>
      <color rgb="FFFFFFEC"/>
      <color rgb="FFFFFFC8"/>
      <color rgb="FFFFFFD1"/>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nikolaus.hartz@unhabitat.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B1" workbookViewId="0">
      <selection activeCell="C21" sqref="C21"/>
    </sheetView>
  </sheetViews>
  <sheetFormatPr defaultRowHeight="15" x14ac:dyDescent="0.25"/>
  <cols>
    <col min="1" max="1" width="111.28515625" customWidth="1"/>
    <col min="4" max="4" width="18.85546875" customWidth="1"/>
    <col min="5" max="5" width="14.7109375" customWidth="1"/>
    <col min="6" max="6" width="16.85546875" customWidth="1"/>
    <col min="7" max="7" width="16.5703125" customWidth="1"/>
  </cols>
  <sheetData>
    <row r="1" spans="1:7" ht="28.5" x14ac:dyDescent="0.45">
      <c r="A1" s="11" t="s">
        <v>43</v>
      </c>
    </row>
    <row r="2" spans="1:7" x14ac:dyDescent="0.25">
      <c r="A2" s="1"/>
    </row>
    <row r="3" spans="1:7" x14ac:dyDescent="0.25">
      <c r="A3" s="13" t="s">
        <v>44</v>
      </c>
    </row>
    <row r="4" spans="1:7" x14ac:dyDescent="0.25">
      <c r="A4" s="13" t="s">
        <v>45</v>
      </c>
    </row>
    <row r="5" spans="1:7" x14ac:dyDescent="0.25">
      <c r="A5" s="13" t="s">
        <v>46</v>
      </c>
    </row>
    <row r="6" spans="1:7" ht="30" x14ac:dyDescent="0.25">
      <c r="A6" s="13" t="s">
        <v>47</v>
      </c>
    </row>
    <row r="7" spans="1:7" x14ac:dyDescent="0.25">
      <c r="A7" s="13" t="s">
        <v>52</v>
      </c>
    </row>
    <row r="8" spans="1:7" ht="18.75" x14ac:dyDescent="0.3">
      <c r="A8" s="13" t="s">
        <v>51</v>
      </c>
      <c r="B8" t="s">
        <v>160</v>
      </c>
      <c r="D8" s="199">
        <v>25320025</v>
      </c>
      <c r="E8" s="99">
        <v>35787800</v>
      </c>
      <c r="F8" s="200">
        <v>31117800</v>
      </c>
      <c r="G8" s="200">
        <v>28947800</v>
      </c>
    </row>
    <row r="9" spans="1:7" ht="18.75" x14ac:dyDescent="0.3">
      <c r="A9" s="13"/>
      <c r="B9" t="s">
        <v>108</v>
      </c>
      <c r="D9" s="58">
        <v>100948600</v>
      </c>
      <c r="E9" s="89">
        <v>97219200</v>
      </c>
      <c r="F9" s="131">
        <v>110301120</v>
      </c>
      <c r="G9" s="154">
        <v>116601120</v>
      </c>
    </row>
    <row r="10" spans="1:7" ht="18.75" x14ac:dyDescent="0.3">
      <c r="B10" t="s">
        <v>109</v>
      </c>
      <c r="E10" s="96">
        <v>1200000</v>
      </c>
      <c r="F10" s="96">
        <v>1800000</v>
      </c>
      <c r="G10" s="96">
        <v>2700000</v>
      </c>
    </row>
    <row r="11" spans="1:7" x14ac:dyDescent="0.25">
      <c r="E11">
        <v>2000000</v>
      </c>
      <c r="F11">
        <v>3000000</v>
      </c>
      <c r="G11">
        <v>4500000</v>
      </c>
    </row>
    <row r="13" spans="1:7" x14ac:dyDescent="0.25">
      <c r="E13" s="223">
        <f>E8+E9+E10+E11</f>
        <v>136207000</v>
      </c>
      <c r="F13" s="223">
        <f t="shared" ref="F13:G13" si="0">F8+F9+F10+F11</f>
        <v>146218920</v>
      </c>
      <c r="G13" s="223">
        <f t="shared" si="0"/>
        <v>152748920</v>
      </c>
    </row>
    <row r="14" spans="1:7" ht="15" customHeight="1" x14ac:dyDescent="0.25"/>
    <row r="15" spans="1:7" x14ac:dyDescent="0.25">
      <c r="E15">
        <f>E8+0.1*E9</f>
        <v>45509720</v>
      </c>
      <c r="F15">
        <f t="shared" ref="F15:G15" si="1">F8+0.1*F9</f>
        <v>42147912</v>
      </c>
      <c r="G15">
        <f t="shared" si="1"/>
        <v>40607912</v>
      </c>
    </row>
    <row r="16" spans="1:7" x14ac:dyDescent="0.25">
      <c r="E16" s="223">
        <f>E13-E15</f>
        <v>90697280</v>
      </c>
      <c r="F16" s="223">
        <f t="shared" ref="F16:G16" si="2">F13-F15</f>
        <v>104071008</v>
      </c>
      <c r="G16" s="223">
        <f t="shared" si="2"/>
        <v>112141008</v>
      </c>
    </row>
    <row r="17" spans="5:7" ht="15" customHeight="1" x14ac:dyDescent="0.25"/>
    <row r="18" spans="5:7" ht="15" customHeight="1" x14ac:dyDescent="0.25">
      <c r="E18" s="224">
        <f>E15/E13</f>
        <v>0.33412174117336113</v>
      </c>
      <c r="F18" s="224">
        <f t="shared" ref="F18:G18" si="3">F15/F13</f>
        <v>0.28825210855065814</v>
      </c>
      <c r="G18" s="224">
        <f t="shared" si="3"/>
        <v>0.26584745738300475</v>
      </c>
    </row>
    <row r="19" spans="5:7" ht="15" customHeight="1" x14ac:dyDescent="0.25">
      <c r="E19" s="224">
        <f>1-E18</f>
        <v>0.66587825882663887</v>
      </c>
      <c r="F19" s="224">
        <f t="shared" ref="F19:G19" si="4">1-F18</f>
        <v>0.71174789144934181</v>
      </c>
      <c r="G19" s="224">
        <f t="shared" si="4"/>
        <v>0.73415254261699525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8"/>
  <sheetViews>
    <sheetView tabSelected="1" zoomScale="85" zoomScaleNormal="85" workbookViewId="0">
      <selection activeCell="C5" sqref="C5"/>
    </sheetView>
  </sheetViews>
  <sheetFormatPr defaultColWidth="9.140625" defaultRowHeight="15" outlineLevelRow="1" x14ac:dyDescent="0.25"/>
  <cols>
    <col min="1" max="1" width="10.7109375" customWidth="1"/>
    <col min="2" max="2" width="65.85546875" customWidth="1"/>
    <col min="3" max="3" width="36.7109375" customWidth="1"/>
    <col min="4" max="7" width="15.7109375" customWidth="1"/>
    <col min="8" max="12" width="10.7109375" customWidth="1"/>
    <col min="13" max="17" width="12.7109375" customWidth="1"/>
    <col min="18" max="18" width="12.7109375" style="205" customWidth="1"/>
    <col min="19" max="27" width="12.7109375" customWidth="1"/>
    <col min="28" max="59" width="10.7109375" customWidth="1"/>
    <col min="60" max="60" width="16" customWidth="1"/>
    <col min="61" max="70" width="10.7109375" customWidth="1"/>
  </cols>
  <sheetData>
    <row r="1" spans="1:69" ht="60" customHeight="1" x14ac:dyDescent="0.25">
      <c r="A1" s="399" t="s">
        <v>143</v>
      </c>
      <c r="B1" s="400"/>
      <c r="C1" s="400"/>
      <c r="D1" s="400"/>
      <c r="E1" s="400"/>
      <c r="F1" s="400"/>
      <c r="G1" s="400"/>
      <c r="H1" s="400"/>
      <c r="I1" s="400"/>
      <c r="J1" s="400"/>
      <c r="K1" s="400"/>
      <c r="L1" s="400"/>
      <c r="M1" s="400"/>
      <c r="N1" s="400"/>
      <c r="O1" s="400"/>
      <c r="P1" s="400"/>
      <c r="Q1" s="400"/>
      <c r="R1" s="400"/>
      <c r="S1" s="400"/>
      <c r="T1" s="400"/>
      <c r="U1" s="400"/>
      <c r="V1" s="400"/>
      <c r="W1" s="400"/>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2"/>
      <c r="BJ1" s="32"/>
      <c r="BK1" s="32"/>
      <c r="BL1" s="32"/>
    </row>
    <row r="2" spans="1:69" ht="18.75" customHeight="1" x14ac:dyDescent="0.35">
      <c r="A2" s="32"/>
      <c r="B2" s="38"/>
      <c r="C2" s="38"/>
      <c r="D2" s="38"/>
      <c r="E2" s="38"/>
      <c r="F2" s="38"/>
      <c r="G2" s="38"/>
      <c r="H2" s="38"/>
      <c r="I2" s="38"/>
      <c r="J2" s="38"/>
      <c r="K2" s="38"/>
      <c r="L2" s="38"/>
      <c r="M2" s="38"/>
      <c r="N2" s="39"/>
      <c r="O2" s="39"/>
      <c r="P2" s="6"/>
      <c r="Q2" s="6"/>
      <c r="R2" s="201"/>
      <c r="S2" s="6"/>
      <c r="T2" s="6"/>
      <c r="U2" s="6"/>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row>
    <row r="3" spans="1:69" ht="25.15" customHeight="1" x14ac:dyDescent="0.25">
      <c r="A3" s="401" t="s">
        <v>90</v>
      </c>
      <c r="B3" s="401"/>
      <c r="C3" s="401"/>
      <c r="D3" s="401"/>
      <c r="E3" s="401"/>
      <c r="F3" s="401"/>
      <c r="G3" s="401"/>
      <c r="H3" s="402" t="s">
        <v>4</v>
      </c>
      <c r="I3" s="403"/>
      <c r="J3" s="403"/>
      <c r="K3" s="403"/>
      <c r="L3" s="404"/>
      <c r="M3" s="405" t="s">
        <v>28</v>
      </c>
      <c r="N3" s="406"/>
      <c r="O3" s="406"/>
      <c r="P3" s="406"/>
      <c r="Q3" s="407"/>
      <c r="R3" s="402" t="s">
        <v>27</v>
      </c>
      <c r="S3" s="403"/>
      <c r="T3" s="403"/>
      <c r="U3" s="403"/>
      <c r="V3" s="408"/>
      <c r="W3" s="405" t="s">
        <v>5</v>
      </c>
      <c r="X3" s="406"/>
      <c r="Y3" s="406"/>
      <c r="Z3" s="406"/>
      <c r="AA3" s="407"/>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row>
    <row r="4" spans="1:69" ht="33" customHeight="1" thickBot="1" x14ac:dyDescent="0.3">
      <c r="A4" s="40" t="s">
        <v>6</v>
      </c>
      <c r="B4" s="22" t="s">
        <v>7</v>
      </c>
      <c r="C4" s="22" t="s">
        <v>3</v>
      </c>
      <c r="D4" s="409" t="s">
        <v>30</v>
      </c>
      <c r="E4" s="410"/>
      <c r="F4" s="23" t="s">
        <v>10</v>
      </c>
      <c r="G4" s="114" t="s">
        <v>0</v>
      </c>
      <c r="H4" s="197" t="s">
        <v>1</v>
      </c>
      <c r="I4" s="27" t="s">
        <v>35</v>
      </c>
      <c r="J4" s="27" t="s">
        <v>36</v>
      </c>
      <c r="K4" s="27" t="s">
        <v>102</v>
      </c>
      <c r="L4" s="49" t="s">
        <v>53</v>
      </c>
      <c r="M4" s="198" t="s">
        <v>1</v>
      </c>
      <c r="N4" s="27" t="s">
        <v>35</v>
      </c>
      <c r="O4" s="27" t="s">
        <v>36</v>
      </c>
      <c r="P4" s="27" t="s">
        <v>102</v>
      </c>
      <c r="Q4" s="51" t="s">
        <v>53</v>
      </c>
      <c r="R4" s="198" t="s">
        <v>1</v>
      </c>
      <c r="S4" s="27" t="s">
        <v>35</v>
      </c>
      <c r="T4" s="27" t="s">
        <v>36</v>
      </c>
      <c r="U4" s="27" t="s">
        <v>102</v>
      </c>
      <c r="V4" s="51" t="s">
        <v>53</v>
      </c>
      <c r="W4" s="198" t="s">
        <v>1</v>
      </c>
      <c r="X4" s="27" t="s">
        <v>35</v>
      </c>
      <c r="Y4" s="27" t="s">
        <v>36</v>
      </c>
      <c r="Z4" s="27" t="s">
        <v>102</v>
      </c>
      <c r="AA4" s="51" t="s">
        <v>53</v>
      </c>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row>
    <row r="5" spans="1:69" s="1" customFormat="1" ht="97.5" customHeight="1" x14ac:dyDescent="0.25">
      <c r="A5" s="41" t="s">
        <v>18</v>
      </c>
      <c r="B5" s="8" t="s">
        <v>142</v>
      </c>
      <c r="C5" s="8" t="s">
        <v>133</v>
      </c>
      <c r="D5" s="395" t="s">
        <v>181</v>
      </c>
      <c r="E5" s="396"/>
      <c r="F5" s="8" t="s">
        <v>78</v>
      </c>
      <c r="G5" s="48" t="s">
        <v>60</v>
      </c>
      <c r="H5" s="72">
        <v>0.4</v>
      </c>
      <c r="I5" s="70">
        <v>0.48</v>
      </c>
      <c r="J5" s="70">
        <v>0.9</v>
      </c>
      <c r="K5" s="70">
        <v>0.9</v>
      </c>
      <c r="L5" s="70">
        <v>0.9</v>
      </c>
      <c r="M5" s="74" t="s">
        <v>62</v>
      </c>
      <c r="N5" s="74" t="s">
        <v>62</v>
      </c>
      <c r="O5" s="74" t="s">
        <v>62</v>
      </c>
      <c r="P5" s="74" t="s">
        <v>62</v>
      </c>
      <c r="Q5" s="74" t="s">
        <v>62</v>
      </c>
      <c r="R5" s="74" t="s">
        <v>62</v>
      </c>
      <c r="S5" s="74" t="s">
        <v>62</v>
      </c>
      <c r="T5" s="74" t="s">
        <v>62</v>
      </c>
      <c r="U5" s="74" t="s">
        <v>62</v>
      </c>
      <c r="V5" s="74" t="s">
        <v>62</v>
      </c>
      <c r="W5" s="74" t="s">
        <v>62</v>
      </c>
      <c r="X5" s="74" t="s">
        <v>62</v>
      </c>
      <c r="Y5" s="74" t="s">
        <v>62</v>
      </c>
      <c r="Z5" s="74" t="s">
        <v>62</v>
      </c>
      <c r="AA5" s="74" t="s">
        <v>62</v>
      </c>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row>
    <row r="6" spans="1:69" s="1" customFormat="1" x14ac:dyDescent="0.25">
      <c r="A6" s="6"/>
      <c r="B6" s="42"/>
      <c r="C6" s="42"/>
      <c r="D6" s="42"/>
      <c r="E6" s="42"/>
      <c r="F6" s="42"/>
      <c r="G6" s="42"/>
      <c r="H6" s="42"/>
      <c r="I6" s="42"/>
      <c r="J6" s="42"/>
      <c r="K6" s="42"/>
      <c r="L6" s="42"/>
      <c r="M6" s="42"/>
      <c r="N6" s="42"/>
      <c r="O6" s="42"/>
      <c r="P6" s="6"/>
      <c r="Q6" s="6"/>
      <c r="R6" s="201"/>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row>
    <row r="7" spans="1:69" s="1" customFormat="1" ht="48" customHeight="1" x14ac:dyDescent="0.35">
      <c r="A7" s="411" t="s">
        <v>132</v>
      </c>
      <c r="B7" s="411"/>
      <c r="C7" s="411"/>
      <c r="D7" s="411"/>
      <c r="E7" s="411"/>
      <c r="F7" s="411"/>
      <c r="G7" s="411"/>
      <c r="H7" s="43"/>
      <c r="I7" s="43"/>
      <c r="J7" s="43"/>
      <c r="K7" s="43"/>
      <c r="L7" s="43"/>
      <c r="M7" s="43"/>
      <c r="N7" s="43"/>
      <c r="O7" s="43"/>
      <c r="P7" s="44"/>
      <c r="Q7" s="44"/>
      <c r="R7" s="201"/>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6"/>
      <c r="BJ7" s="6"/>
      <c r="BK7" s="6"/>
      <c r="BL7" s="6"/>
    </row>
    <row r="8" spans="1:69" s="9" customFormat="1" ht="27.75" customHeight="1" x14ac:dyDescent="0.35">
      <c r="A8" s="45"/>
      <c r="B8" s="45"/>
      <c r="C8" s="45"/>
      <c r="D8" s="45"/>
      <c r="E8" s="46"/>
      <c r="F8" s="46"/>
      <c r="G8" s="46"/>
      <c r="H8" s="46"/>
      <c r="I8" s="46"/>
      <c r="J8" s="46"/>
      <c r="K8" s="46"/>
      <c r="L8" s="46"/>
      <c r="M8" s="46"/>
      <c r="N8" s="46"/>
      <c r="O8" s="46"/>
      <c r="P8" s="36"/>
      <c r="Q8" s="36"/>
      <c r="R8" s="201"/>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row>
    <row r="9" spans="1:69" s="1" customFormat="1" ht="29.25" customHeight="1" outlineLevel="1" thickBot="1" x14ac:dyDescent="0.4">
      <c r="A9" s="32"/>
      <c r="B9" s="53" t="s">
        <v>9</v>
      </c>
      <c r="C9" s="54" t="s">
        <v>40</v>
      </c>
      <c r="D9" s="55">
        <v>2018</v>
      </c>
      <c r="E9" s="56">
        <v>2019</v>
      </c>
      <c r="F9" s="56">
        <v>2020</v>
      </c>
      <c r="G9" s="126"/>
      <c r="H9" s="38"/>
      <c r="I9" s="38"/>
      <c r="J9" s="38"/>
      <c r="K9" s="38"/>
      <c r="L9" s="38"/>
      <c r="M9" s="38"/>
      <c r="N9" s="6"/>
      <c r="O9" s="6"/>
      <c r="P9" s="6"/>
      <c r="Q9" s="412"/>
      <c r="R9" s="412"/>
      <c r="S9" s="412"/>
      <c r="T9" s="412"/>
      <c r="U9" s="412"/>
      <c r="V9" s="412"/>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row>
    <row r="10" spans="1:69" s="1" customFormat="1" ht="23.45" customHeight="1" outlineLevel="1" x14ac:dyDescent="0.35">
      <c r="A10" s="6"/>
      <c r="B10" s="57" t="s">
        <v>25</v>
      </c>
      <c r="C10" s="199">
        <f>Summary!M14</f>
        <v>25320025</v>
      </c>
      <c r="D10" s="99">
        <f>Summary!O14</f>
        <v>30837800</v>
      </c>
      <c r="E10" s="200">
        <f>Summary!Q14</f>
        <v>26277800</v>
      </c>
      <c r="F10" s="200">
        <f>Summary!S14</f>
        <v>23997800</v>
      </c>
      <c r="G10" s="124"/>
      <c r="H10" s="38"/>
      <c r="I10" s="38"/>
      <c r="J10" s="38"/>
      <c r="K10" s="38"/>
      <c r="L10" s="38"/>
      <c r="M10" s="38"/>
      <c r="N10" s="6"/>
      <c r="O10" s="6"/>
      <c r="P10" s="107"/>
      <c r="Q10" s="107"/>
      <c r="R10" s="202"/>
      <c r="S10" s="107"/>
      <c r="T10" s="107"/>
      <c r="U10" s="107"/>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row>
    <row r="11" spans="1:69" s="1" customFormat="1" ht="23.45" customHeight="1" outlineLevel="1" x14ac:dyDescent="0.35">
      <c r="A11" s="32"/>
      <c r="B11" s="59" t="s">
        <v>23</v>
      </c>
      <c r="C11" s="60">
        <v>1</v>
      </c>
      <c r="D11" s="60">
        <v>1</v>
      </c>
      <c r="E11" s="60">
        <v>1</v>
      </c>
      <c r="F11" s="60">
        <v>1</v>
      </c>
      <c r="G11" s="125"/>
      <c r="H11" s="38"/>
      <c r="I11" s="38"/>
      <c r="J11" s="38"/>
      <c r="K11" s="38"/>
      <c r="L11" s="38"/>
      <c r="M11" s="38"/>
      <c r="N11" s="38"/>
      <c r="O11" s="38"/>
      <c r="P11" s="38"/>
      <c r="Q11" s="6"/>
      <c r="R11" s="201"/>
      <c r="S11" s="6"/>
      <c r="T11" s="6"/>
      <c r="U11" s="107"/>
      <c r="V11" s="107"/>
      <c r="W11" s="107"/>
      <c r="X11" s="107"/>
      <c r="Y11" s="107"/>
      <c r="Z11" s="107"/>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row>
    <row r="12" spans="1:69" s="1" customFormat="1" ht="23.45" customHeight="1" outlineLevel="1" x14ac:dyDescent="0.35">
      <c r="A12" s="32"/>
      <c r="B12" s="59" t="s">
        <v>24</v>
      </c>
      <c r="C12" s="60">
        <v>0</v>
      </c>
      <c r="D12" s="60">
        <v>0</v>
      </c>
      <c r="E12" s="60">
        <v>0</v>
      </c>
      <c r="F12" s="60">
        <v>0</v>
      </c>
      <c r="G12" s="125"/>
      <c r="H12" s="38"/>
      <c r="I12" s="38"/>
      <c r="J12" s="38"/>
      <c r="K12" s="38"/>
      <c r="L12" s="38"/>
      <c r="M12" s="38"/>
      <c r="N12" s="38"/>
      <c r="O12" s="38"/>
      <c r="P12" s="38"/>
      <c r="Q12" s="6"/>
      <c r="R12" s="201"/>
      <c r="S12" s="6"/>
      <c r="T12" s="6"/>
      <c r="U12" s="107"/>
      <c r="V12" s="107"/>
      <c r="W12" s="107"/>
      <c r="X12" s="107"/>
      <c r="Y12" s="107"/>
      <c r="Z12" s="107"/>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row>
    <row r="13" spans="1:69" s="1" customFormat="1" ht="19.5" customHeight="1" outlineLevel="1" x14ac:dyDescent="0.35">
      <c r="A13" s="32"/>
      <c r="B13" s="2"/>
      <c r="C13" s="2"/>
      <c r="D13" s="38"/>
      <c r="E13" s="38"/>
      <c r="F13" s="38"/>
      <c r="G13" s="38"/>
      <c r="H13" s="38"/>
      <c r="I13" s="38"/>
      <c r="J13" s="38"/>
      <c r="K13" s="38"/>
      <c r="L13" s="38"/>
      <c r="M13" s="38"/>
      <c r="N13" s="38"/>
      <c r="O13" s="38"/>
      <c r="P13" s="38"/>
      <c r="Q13" s="6"/>
      <c r="R13" s="201"/>
      <c r="S13" s="6"/>
      <c r="T13" s="6"/>
      <c r="U13" s="6"/>
      <c r="V13" s="6"/>
      <c r="W13" s="6"/>
      <c r="X13" s="47" t="s">
        <v>80</v>
      </c>
      <c r="Y13" s="5"/>
      <c r="Z13" s="5"/>
      <c r="AA13" s="5"/>
      <c r="AB13" s="5"/>
      <c r="AC13" s="5"/>
      <c r="AD13" s="5"/>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row>
    <row r="14" spans="1:69" ht="21" outlineLevel="1" x14ac:dyDescent="0.35">
      <c r="A14" s="390" t="s">
        <v>54</v>
      </c>
      <c r="B14" s="390"/>
      <c r="C14" s="390"/>
      <c r="D14" s="390"/>
      <c r="E14" s="390"/>
      <c r="F14" s="390"/>
      <c r="G14" s="391"/>
      <c r="H14" s="392" t="s">
        <v>34</v>
      </c>
      <c r="I14" s="393"/>
      <c r="J14" s="393"/>
      <c r="K14" s="393"/>
      <c r="L14" s="394"/>
      <c r="M14" s="384" t="s">
        <v>79</v>
      </c>
      <c r="N14" s="385"/>
      <c r="O14" s="385"/>
      <c r="P14" s="385"/>
      <c r="Q14" s="386"/>
      <c r="R14" s="132"/>
      <c r="S14" s="32"/>
      <c r="T14" s="32"/>
      <c r="U14" s="32"/>
      <c r="V14" s="32"/>
      <c r="W14" s="32"/>
      <c r="X14" s="32"/>
      <c r="Y14" s="387" t="s">
        <v>11</v>
      </c>
      <c r="Z14" s="388"/>
      <c r="AA14" s="388"/>
      <c r="AB14" s="388"/>
      <c r="AC14" s="389"/>
      <c r="AD14" s="387" t="s">
        <v>16</v>
      </c>
      <c r="AE14" s="388"/>
      <c r="AF14" s="388"/>
      <c r="AG14" s="388"/>
      <c r="AH14" s="389"/>
      <c r="AI14" s="387" t="s">
        <v>22</v>
      </c>
      <c r="AJ14" s="388"/>
      <c r="AK14" s="388"/>
      <c r="AL14" s="388"/>
      <c r="AM14" s="389"/>
      <c r="AN14" s="387" t="s">
        <v>13</v>
      </c>
      <c r="AO14" s="388"/>
      <c r="AP14" s="388"/>
      <c r="AQ14" s="388"/>
      <c r="AR14" s="389"/>
      <c r="AS14" s="387" t="s">
        <v>14</v>
      </c>
      <c r="AT14" s="388"/>
      <c r="AU14" s="388"/>
      <c r="AV14" s="388"/>
      <c r="AW14" s="389"/>
      <c r="AX14" s="387" t="s">
        <v>12</v>
      </c>
      <c r="AY14" s="388"/>
      <c r="AZ14" s="388"/>
      <c r="BA14" s="388"/>
      <c r="BB14" s="389"/>
      <c r="BC14" s="387" t="s">
        <v>17</v>
      </c>
      <c r="BD14" s="388"/>
      <c r="BE14" s="388"/>
      <c r="BF14" s="388"/>
      <c r="BG14" s="389"/>
      <c r="BH14" s="387" t="s">
        <v>15</v>
      </c>
      <c r="BI14" s="388"/>
      <c r="BJ14" s="388"/>
      <c r="BK14" s="388"/>
      <c r="BL14" s="389"/>
      <c r="BM14" s="387" t="s">
        <v>81</v>
      </c>
      <c r="BN14" s="388"/>
      <c r="BO14" s="388"/>
      <c r="BP14" s="388"/>
      <c r="BQ14" s="389"/>
    </row>
    <row r="15" spans="1:69" ht="45" customHeight="1" outlineLevel="1" thickBot="1" x14ac:dyDescent="0.3">
      <c r="A15" s="40" t="s">
        <v>6</v>
      </c>
      <c r="B15" s="22" t="s">
        <v>8</v>
      </c>
      <c r="C15" s="397" t="s">
        <v>3</v>
      </c>
      <c r="D15" s="398"/>
      <c r="E15" s="183" t="s">
        <v>55</v>
      </c>
      <c r="F15" s="23" t="s">
        <v>10</v>
      </c>
      <c r="G15" s="23" t="s">
        <v>0</v>
      </c>
      <c r="H15" s="19" t="s">
        <v>20</v>
      </c>
      <c r="I15" s="18" t="s">
        <v>28</v>
      </c>
      <c r="J15" s="19" t="s">
        <v>27</v>
      </c>
      <c r="K15" s="18" t="s">
        <v>21</v>
      </c>
      <c r="L15" s="19" t="s">
        <v>39</v>
      </c>
      <c r="M15" s="25" t="s">
        <v>20</v>
      </c>
      <c r="N15" s="26" t="s">
        <v>28</v>
      </c>
      <c r="O15" s="25" t="s">
        <v>27</v>
      </c>
      <c r="P15" s="26" t="s">
        <v>21</v>
      </c>
      <c r="Q15" s="25" t="s">
        <v>39</v>
      </c>
      <c r="R15" s="133"/>
      <c r="S15" s="32"/>
      <c r="T15" s="32"/>
      <c r="U15" s="32"/>
      <c r="V15" s="32"/>
      <c r="W15" s="32"/>
      <c r="X15" s="32"/>
      <c r="Y15" s="34" t="s">
        <v>20</v>
      </c>
      <c r="Z15" s="28" t="s">
        <v>28</v>
      </c>
      <c r="AA15" s="28" t="s">
        <v>27</v>
      </c>
      <c r="AB15" s="28" t="s">
        <v>21</v>
      </c>
      <c r="AC15" s="33" t="s">
        <v>39</v>
      </c>
      <c r="AD15" s="34" t="s">
        <v>20</v>
      </c>
      <c r="AE15" s="28" t="s">
        <v>28</v>
      </c>
      <c r="AF15" s="28" t="s">
        <v>27</v>
      </c>
      <c r="AG15" s="28" t="s">
        <v>21</v>
      </c>
      <c r="AH15" s="33" t="s">
        <v>39</v>
      </c>
      <c r="AI15" s="34" t="s">
        <v>20</v>
      </c>
      <c r="AJ15" s="28" t="s">
        <v>28</v>
      </c>
      <c r="AK15" s="28" t="s">
        <v>27</v>
      </c>
      <c r="AL15" s="28" t="s">
        <v>21</v>
      </c>
      <c r="AM15" s="33" t="s">
        <v>39</v>
      </c>
      <c r="AN15" s="34" t="s">
        <v>20</v>
      </c>
      <c r="AO15" s="28" t="s">
        <v>28</v>
      </c>
      <c r="AP15" s="28" t="s">
        <v>27</v>
      </c>
      <c r="AQ15" s="28" t="s">
        <v>21</v>
      </c>
      <c r="AR15" s="33" t="s">
        <v>39</v>
      </c>
      <c r="AS15" s="34" t="s">
        <v>20</v>
      </c>
      <c r="AT15" s="28" t="s">
        <v>28</v>
      </c>
      <c r="AU15" s="28" t="s">
        <v>27</v>
      </c>
      <c r="AV15" s="28" t="s">
        <v>21</v>
      </c>
      <c r="AW15" s="33" t="s">
        <v>39</v>
      </c>
      <c r="AX15" s="34" t="s">
        <v>20</v>
      </c>
      <c r="AY15" s="28" t="s">
        <v>28</v>
      </c>
      <c r="AZ15" s="28" t="s">
        <v>27</v>
      </c>
      <c r="BA15" s="28" t="s">
        <v>21</v>
      </c>
      <c r="BB15" s="33"/>
      <c r="BC15" s="34" t="s">
        <v>20</v>
      </c>
      <c r="BD15" s="28" t="s">
        <v>28</v>
      </c>
      <c r="BE15" s="28" t="s">
        <v>27</v>
      </c>
      <c r="BF15" s="28" t="s">
        <v>21</v>
      </c>
      <c r="BG15" s="33"/>
      <c r="BH15" s="34" t="s">
        <v>20</v>
      </c>
      <c r="BI15" s="28" t="s">
        <v>28</v>
      </c>
      <c r="BJ15" s="28" t="s">
        <v>27</v>
      </c>
      <c r="BK15" s="28" t="s">
        <v>21</v>
      </c>
      <c r="BL15" s="33" t="s">
        <v>39</v>
      </c>
      <c r="BM15" s="34" t="s">
        <v>20</v>
      </c>
      <c r="BN15" s="28" t="s">
        <v>28</v>
      </c>
      <c r="BO15" s="28" t="s">
        <v>27</v>
      </c>
      <c r="BP15" s="28" t="s">
        <v>21</v>
      </c>
      <c r="BQ15" s="33" t="s">
        <v>39</v>
      </c>
    </row>
    <row r="16" spans="1:69" ht="120" customHeight="1" outlineLevel="1" x14ac:dyDescent="0.25">
      <c r="A16" s="41" t="s">
        <v>18</v>
      </c>
      <c r="B16" s="8" t="s">
        <v>130</v>
      </c>
      <c r="C16" s="395" t="s">
        <v>134</v>
      </c>
      <c r="D16" s="396"/>
      <c r="E16" s="184" t="s">
        <v>61</v>
      </c>
      <c r="F16" s="8" t="s">
        <v>93</v>
      </c>
      <c r="G16" s="8" t="s">
        <v>63</v>
      </c>
      <c r="H16" s="24">
        <v>126500</v>
      </c>
      <c r="I16" s="21" t="s">
        <v>62</v>
      </c>
      <c r="J16" s="20" t="s">
        <v>62</v>
      </c>
      <c r="K16" s="21" t="s">
        <v>62</v>
      </c>
      <c r="L16" s="20" t="s">
        <v>62</v>
      </c>
      <c r="M16" s="88">
        <v>377580</v>
      </c>
      <c r="N16" s="21" t="s">
        <v>62</v>
      </c>
      <c r="O16" s="20" t="s">
        <v>62</v>
      </c>
      <c r="P16" s="21" t="s">
        <v>62</v>
      </c>
      <c r="Q16" s="20" t="s">
        <v>62</v>
      </c>
      <c r="R16" s="203"/>
      <c r="S16" s="32"/>
      <c r="T16" s="32"/>
      <c r="U16" s="32"/>
      <c r="V16" s="32"/>
      <c r="W16" s="32"/>
      <c r="X16" s="127">
        <v>2018</v>
      </c>
      <c r="Y16" s="129">
        <v>40020</v>
      </c>
      <c r="Z16" s="29" t="s">
        <v>62</v>
      </c>
      <c r="AA16" s="29" t="s">
        <v>62</v>
      </c>
      <c r="AB16" s="29" t="s">
        <v>62</v>
      </c>
      <c r="AC16" s="29" t="s">
        <v>62</v>
      </c>
      <c r="AD16" s="71">
        <v>62300</v>
      </c>
      <c r="AE16" s="29" t="s">
        <v>62</v>
      </c>
      <c r="AF16" s="29" t="s">
        <v>62</v>
      </c>
      <c r="AG16" s="29" t="s">
        <v>62</v>
      </c>
      <c r="AH16" s="29" t="s">
        <v>62</v>
      </c>
      <c r="AI16" s="71">
        <v>107683</v>
      </c>
      <c r="AJ16" s="29" t="s">
        <v>62</v>
      </c>
      <c r="AK16" s="29" t="s">
        <v>62</v>
      </c>
      <c r="AL16" s="29" t="s">
        <v>62</v>
      </c>
      <c r="AM16" s="29" t="s">
        <v>62</v>
      </c>
      <c r="AN16" s="129">
        <v>9902</v>
      </c>
      <c r="AO16" s="29" t="s">
        <v>62</v>
      </c>
      <c r="AP16" s="29" t="s">
        <v>62</v>
      </c>
      <c r="AQ16" s="29" t="s">
        <v>62</v>
      </c>
      <c r="AR16" s="29" t="s">
        <v>62</v>
      </c>
      <c r="AS16" s="71">
        <v>96544</v>
      </c>
      <c r="AT16" s="29" t="s">
        <v>62</v>
      </c>
      <c r="AU16" s="29" t="s">
        <v>62</v>
      </c>
      <c r="AV16" s="29" t="s">
        <v>62</v>
      </c>
      <c r="AW16" s="29" t="s">
        <v>62</v>
      </c>
      <c r="AX16" s="71">
        <v>49097</v>
      </c>
      <c r="AY16" s="29" t="s">
        <v>62</v>
      </c>
      <c r="AZ16" s="29" t="s">
        <v>62</v>
      </c>
      <c r="BA16" s="29" t="s">
        <v>62</v>
      </c>
      <c r="BB16" s="29" t="s">
        <v>62</v>
      </c>
      <c r="BC16" s="71">
        <v>29293</v>
      </c>
      <c r="BD16" s="29" t="s">
        <v>62</v>
      </c>
      <c r="BE16" s="29" t="s">
        <v>62</v>
      </c>
      <c r="BF16" s="29" t="s">
        <v>62</v>
      </c>
      <c r="BG16" s="29" t="s">
        <v>62</v>
      </c>
      <c r="BH16" s="71">
        <v>17741</v>
      </c>
      <c r="BI16" s="29" t="s">
        <v>62</v>
      </c>
      <c r="BJ16" s="29" t="s">
        <v>62</v>
      </c>
      <c r="BK16" s="29" t="s">
        <v>62</v>
      </c>
      <c r="BL16" s="29" t="s">
        <v>62</v>
      </c>
      <c r="BM16" s="100">
        <f>Y16+AD16+AI16+AN16+AS16+AX16+BC16+BH16</f>
        <v>412580</v>
      </c>
      <c r="BN16" s="29" t="s">
        <v>62</v>
      </c>
      <c r="BO16" s="29" t="s">
        <v>62</v>
      </c>
      <c r="BP16" s="29" t="s">
        <v>62</v>
      </c>
      <c r="BQ16" s="29" t="s">
        <v>62</v>
      </c>
    </row>
    <row r="17" spans="1:69" ht="31.5" customHeight="1" outlineLevel="1" x14ac:dyDescent="0.35">
      <c r="A17" s="32"/>
      <c r="B17" s="38"/>
      <c r="C17" s="38"/>
      <c r="D17" s="38"/>
      <c r="E17" s="38"/>
      <c r="F17" s="38"/>
      <c r="G17" s="38"/>
      <c r="H17" s="384" t="s">
        <v>94</v>
      </c>
      <c r="I17" s="385"/>
      <c r="J17" s="385"/>
      <c r="K17" s="385"/>
      <c r="L17" s="386"/>
      <c r="M17" s="384" t="s">
        <v>95</v>
      </c>
      <c r="N17" s="385"/>
      <c r="O17" s="385"/>
      <c r="P17" s="385"/>
      <c r="Q17" s="386"/>
      <c r="R17" s="132"/>
      <c r="S17" s="6"/>
      <c r="T17" s="6"/>
      <c r="U17" s="32"/>
      <c r="V17" s="32"/>
      <c r="W17" s="32"/>
      <c r="X17" s="128">
        <v>2019</v>
      </c>
      <c r="Y17" s="129">
        <v>40020</v>
      </c>
      <c r="Z17" s="29" t="s">
        <v>62</v>
      </c>
      <c r="AA17" s="29" t="s">
        <v>62</v>
      </c>
      <c r="AB17" s="29" t="s">
        <v>62</v>
      </c>
      <c r="AC17" s="29" t="s">
        <v>62</v>
      </c>
      <c r="AD17" s="71">
        <v>62300</v>
      </c>
      <c r="AE17" s="29" t="s">
        <v>62</v>
      </c>
      <c r="AF17" s="29" t="s">
        <v>62</v>
      </c>
      <c r="AG17" s="29" t="s">
        <v>62</v>
      </c>
      <c r="AH17" s="29" t="s">
        <v>62</v>
      </c>
      <c r="AI17" s="71">
        <v>107683</v>
      </c>
      <c r="AJ17" s="29" t="s">
        <v>62</v>
      </c>
      <c r="AK17" s="29" t="s">
        <v>62</v>
      </c>
      <c r="AL17" s="29" t="s">
        <v>62</v>
      </c>
      <c r="AM17" s="29" t="s">
        <v>62</v>
      </c>
      <c r="AN17" s="129">
        <v>9902</v>
      </c>
      <c r="AO17" s="29" t="s">
        <v>62</v>
      </c>
      <c r="AP17" s="29" t="s">
        <v>62</v>
      </c>
      <c r="AQ17" s="29" t="s">
        <v>62</v>
      </c>
      <c r="AR17" s="29" t="s">
        <v>62</v>
      </c>
      <c r="AS17" s="71">
        <v>96544</v>
      </c>
      <c r="AT17" s="29" t="s">
        <v>62</v>
      </c>
      <c r="AU17" s="29" t="s">
        <v>62</v>
      </c>
      <c r="AV17" s="29" t="s">
        <v>62</v>
      </c>
      <c r="AW17" s="29" t="s">
        <v>62</v>
      </c>
      <c r="AX17" s="71">
        <v>49097</v>
      </c>
      <c r="AY17" s="29" t="s">
        <v>62</v>
      </c>
      <c r="AZ17" s="29" t="s">
        <v>62</v>
      </c>
      <c r="BA17" s="29" t="s">
        <v>62</v>
      </c>
      <c r="BB17" s="29" t="s">
        <v>62</v>
      </c>
      <c r="BC17" s="71">
        <v>29293</v>
      </c>
      <c r="BD17" s="29" t="s">
        <v>62</v>
      </c>
      <c r="BE17" s="29" t="s">
        <v>62</v>
      </c>
      <c r="BF17" s="29" t="s">
        <v>62</v>
      </c>
      <c r="BG17" s="29" t="s">
        <v>62</v>
      </c>
      <c r="BH17" s="71">
        <v>17741</v>
      </c>
      <c r="BI17" s="29" t="s">
        <v>62</v>
      </c>
      <c r="BJ17" s="29" t="s">
        <v>62</v>
      </c>
      <c r="BK17" s="29" t="s">
        <v>62</v>
      </c>
      <c r="BL17" s="29" t="s">
        <v>62</v>
      </c>
      <c r="BM17" s="100">
        <f>Y17+AD17+AI17+AN17+AS17+AX17+BC17+BH17</f>
        <v>412580</v>
      </c>
      <c r="BN17" s="29" t="s">
        <v>62</v>
      </c>
      <c r="BO17" s="29" t="s">
        <v>62</v>
      </c>
      <c r="BP17" s="29" t="s">
        <v>62</v>
      </c>
      <c r="BQ17" s="29" t="s">
        <v>62</v>
      </c>
    </row>
    <row r="18" spans="1:69" ht="21.75" outlineLevel="1" thickBot="1" x14ac:dyDescent="0.4">
      <c r="A18" s="110" t="s">
        <v>56</v>
      </c>
      <c r="B18" s="110"/>
      <c r="C18" s="110"/>
      <c r="D18" s="110"/>
      <c r="E18" s="110"/>
      <c r="F18" s="110"/>
      <c r="G18" s="110"/>
      <c r="H18" s="25" t="s">
        <v>20</v>
      </c>
      <c r="I18" s="26" t="s">
        <v>28</v>
      </c>
      <c r="J18" s="25" t="s">
        <v>27</v>
      </c>
      <c r="K18" s="26" t="s">
        <v>21</v>
      </c>
      <c r="L18" s="25" t="s">
        <v>39</v>
      </c>
      <c r="M18" s="25" t="s">
        <v>20</v>
      </c>
      <c r="N18" s="26" t="s">
        <v>28</v>
      </c>
      <c r="O18" s="25" t="s">
        <v>27</v>
      </c>
      <c r="P18" s="26" t="s">
        <v>21</v>
      </c>
      <c r="Q18" s="25" t="s">
        <v>39</v>
      </c>
      <c r="R18" s="133"/>
      <c r="S18" s="32"/>
      <c r="T18" s="32"/>
      <c r="U18" s="32"/>
      <c r="V18" s="32"/>
      <c r="W18" s="32"/>
      <c r="X18" s="128">
        <v>2020</v>
      </c>
      <c r="Y18" s="129">
        <v>40020</v>
      </c>
      <c r="Z18" s="29" t="s">
        <v>62</v>
      </c>
      <c r="AA18" s="29" t="s">
        <v>62</v>
      </c>
      <c r="AB18" s="29" t="s">
        <v>62</v>
      </c>
      <c r="AC18" s="29" t="s">
        <v>62</v>
      </c>
      <c r="AD18" s="71">
        <v>62300</v>
      </c>
      <c r="AE18" s="29" t="s">
        <v>62</v>
      </c>
      <c r="AF18" s="29" t="s">
        <v>62</v>
      </c>
      <c r="AG18" s="29" t="s">
        <v>62</v>
      </c>
      <c r="AH18" s="29" t="s">
        <v>62</v>
      </c>
      <c r="AI18" s="71">
        <v>107683</v>
      </c>
      <c r="AJ18" s="29" t="s">
        <v>62</v>
      </c>
      <c r="AK18" s="29" t="s">
        <v>62</v>
      </c>
      <c r="AL18" s="29" t="s">
        <v>62</v>
      </c>
      <c r="AM18" s="29" t="s">
        <v>62</v>
      </c>
      <c r="AN18" s="129">
        <v>9902</v>
      </c>
      <c r="AO18" s="29" t="s">
        <v>62</v>
      </c>
      <c r="AP18" s="29" t="s">
        <v>62</v>
      </c>
      <c r="AQ18" s="29" t="s">
        <v>62</v>
      </c>
      <c r="AR18" s="29" t="s">
        <v>62</v>
      </c>
      <c r="AS18" s="71">
        <v>96544</v>
      </c>
      <c r="AT18" s="29" t="s">
        <v>62</v>
      </c>
      <c r="AU18" s="29" t="s">
        <v>62</v>
      </c>
      <c r="AV18" s="29" t="s">
        <v>62</v>
      </c>
      <c r="AW18" s="29" t="s">
        <v>62</v>
      </c>
      <c r="AX18" s="71">
        <v>49097</v>
      </c>
      <c r="AY18" s="29" t="s">
        <v>62</v>
      </c>
      <c r="AZ18" s="29" t="s">
        <v>62</v>
      </c>
      <c r="BA18" s="29" t="s">
        <v>62</v>
      </c>
      <c r="BB18" s="29" t="s">
        <v>62</v>
      </c>
      <c r="BC18" s="71">
        <v>29293</v>
      </c>
      <c r="BD18" s="29" t="s">
        <v>62</v>
      </c>
      <c r="BE18" s="29" t="s">
        <v>62</v>
      </c>
      <c r="BF18" s="29" t="s">
        <v>62</v>
      </c>
      <c r="BG18" s="29" t="s">
        <v>62</v>
      </c>
      <c r="BH18" s="71">
        <v>17741</v>
      </c>
      <c r="BI18" s="29" t="s">
        <v>62</v>
      </c>
      <c r="BJ18" s="29" t="s">
        <v>62</v>
      </c>
      <c r="BK18" s="29" t="s">
        <v>62</v>
      </c>
      <c r="BL18" s="29" t="s">
        <v>62</v>
      </c>
      <c r="BM18" s="100">
        <f>Y18+AD18+AI18+AN18+AS18+AX18+BC18+BH18</f>
        <v>412580</v>
      </c>
      <c r="BN18" s="29" t="s">
        <v>62</v>
      </c>
      <c r="BO18" s="29" t="s">
        <v>62</v>
      </c>
      <c r="BP18" s="29" t="s">
        <v>62</v>
      </c>
      <c r="BQ18" s="29" t="s">
        <v>62</v>
      </c>
    </row>
    <row r="19" spans="1:69" ht="24.6" customHeight="1" outlineLevel="1" x14ac:dyDescent="0.25">
      <c r="A19" s="380" t="s">
        <v>87</v>
      </c>
      <c r="B19" s="381"/>
      <c r="C19" s="381"/>
      <c r="D19" s="381"/>
      <c r="E19" s="381"/>
      <c r="F19" s="381"/>
      <c r="G19" s="381"/>
      <c r="H19" s="88">
        <v>365000</v>
      </c>
      <c r="I19" s="21" t="s">
        <v>62</v>
      </c>
      <c r="J19" s="20" t="s">
        <v>62</v>
      </c>
      <c r="K19" s="20" t="s">
        <v>62</v>
      </c>
      <c r="L19" s="20" t="s">
        <v>62</v>
      </c>
      <c r="M19" s="88">
        <v>402580</v>
      </c>
      <c r="N19" s="21" t="s">
        <v>62</v>
      </c>
      <c r="O19" s="20" t="s">
        <v>62</v>
      </c>
      <c r="P19" s="21" t="s">
        <v>62</v>
      </c>
      <c r="Q19" s="20" t="s">
        <v>62</v>
      </c>
      <c r="R19" s="203"/>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37"/>
    </row>
    <row r="20" spans="1:69" ht="24.6" customHeight="1" outlineLevel="1" x14ac:dyDescent="0.25">
      <c r="A20" s="382" t="s">
        <v>88</v>
      </c>
      <c r="B20" s="383"/>
      <c r="C20" s="383"/>
      <c r="D20" s="383"/>
      <c r="E20" s="383"/>
      <c r="F20" s="383"/>
      <c r="G20" s="383"/>
      <c r="H20" s="66"/>
      <c r="I20" s="66"/>
      <c r="J20" s="66"/>
      <c r="K20" s="32"/>
      <c r="L20" s="32"/>
      <c r="M20" s="32"/>
      <c r="N20" s="32"/>
      <c r="O20" s="32"/>
      <c r="P20" s="32"/>
      <c r="Q20" s="63"/>
      <c r="R20" s="204"/>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37"/>
    </row>
    <row r="21" spans="1:69" ht="22.5" customHeight="1" outlineLevel="1" x14ac:dyDescent="0.3">
      <c r="A21" s="380" t="s">
        <v>89</v>
      </c>
      <c r="B21" s="381"/>
      <c r="C21" s="381"/>
      <c r="D21" s="381"/>
      <c r="E21" s="381"/>
      <c r="F21" s="381"/>
      <c r="G21" s="381"/>
      <c r="H21" s="66"/>
      <c r="I21" s="66"/>
      <c r="J21" s="66"/>
      <c r="K21" s="32"/>
      <c r="L21" s="32"/>
      <c r="M21" s="32"/>
      <c r="N21" s="32"/>
      <c r="O21" s="32"/>
      <c r="P21" s="32"/>
      <c r="Q21" s="63"/>
      <c r="R21" s="204"/>
      <c r="S21" s="47" t="s">
        <v>175</v>
      </c>
      <c r="T21" s="5"/>
      <c r="U21" s="5"/>
      <c r="V21" s="5"/>
      <c r="W21" s="5"/>
      <c r="X21" s="5"/>
      <c r="Y21" s="5"/>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1"/>
      <c r="BI21" s="1"/>
      <c r="BJ21" s="1"/>
      <c r="BK21" s="1"/>
      <c r="BL21" s="1"/>
    </row>
    <row r="22" spans="1:69" ht="30" customHeight="1" outlineLevel="1" x14ac:dyDescent="0.25">
      <c r="A22" s="380" t="s">
        <v>135</v>
      </c>
      <c r="B22" s="381"/>
      <c r="C22" s="381"/>
      <c r="D22" s="381"/>
      <c r="E22" s="381"/>
      <c r="F22" s="381"/>
      <c r="G22" s="381"/>
      <c r="H22" s="66"/>
      <c r="I22" s="66"/>
      <c r="J22" s="66"/>
      <c r="K22" s="32"/>
      <c r="L22" s="32"/>
      <c r="M22" s="32"/>
      <c r="N22" s="32"/>
      <c r="O22" s="32"/>
      <c r="P22" s="32"/>
      <c r="Q22" s="63"/>
      <c r="R22" s="204"/>
      <c r="S22" s="32"/>
      <c r="T22" s="387" t="s">
        <v>11</v>
      </c>
      <c r="U22" s="388"/>
      <c r="V22" s="388"/>
      <c r="W22" s="388"/>
      <c r="X22" s="389"/>
      <c r="Y22" s="387" t="s">
        <v>16</v>
      </c>
      <c r="Z22" s="388"/>
      <c r="AA22" s="388"/>
      <c r="AB22" s="388"/>
      <c r="AC22" s="389"/>
      <c r="AD22" s="387" t="s">
        <v>22</v>
      </c>
      <c r="AE22" s="388"/>
      <c r="AF22" s="388"/>
      <c r="AG22" s="388"/>
      <c r="AH22" s="389"/>
      <c r="AI22" s="387" t="s">
        <v>13</v>
      </c>
      <c r="AJ22" s="388"/>
      <c r="AK22" s="388"/>
      <c r="AL22" s="388"/>
      <c r="AM22" s="389"/>
      <c r="AN22" s="387" t="s">
        <v>14</v>
      </c>
      <c r="AO22" s="388"/>
      <c r="AP22" s="388"/>
      <c r="AQ22" s="388"/>
      <c r="AR22" s="389"/>
      <c r="AS22" s="387" t="s">
        <v>12</v>
      </c>
      <c r="AT22" s="388"/>
      <c r="AU22" s="388"/>
      <c r="AV22" s="388"/>
      <c r="AW22" s="389"/>
      <c r="AX22" s="387" t="s">
        <v>17</v>
      </c>
      <c r="AY22" s="388"/>
      <c r="AZ22" s="388"/>
      <c r="BA22" s="388"/>
      <c r="BB22" s="389"/>
      <c r="BC22" s="387" t="s">
        <v>15</v>
      </c>
      <c r="BD22" s="388"/>
      <c r="BE22" s="388"/>
      <c r="BF22" s="388"/>
      <c r="BG22" s="389"/>
      <c r="BH22" s="387" t="s">
        <v>81</v>
      </c>
      <c r="BI22" s="388"/>
      <c r="BJ22" s="388"/>
      <c r="BK22" s="388"/>
      <c r="BL22" s="389"/>
    </row>
    <row r="23" spans="1:69" ht="30" customHeight="1" outlineLevel="1" thickBot="1" x14ac:dyDescent="0.3">
      <c r="A23" s="123" t="s">
        <v>136</v>
      </c>
      <c r="B23" s="115"/>
      <c r="C23" s="115"/>
      <c r="D23" s="115"/>
      <c r="E23" s="115"/>
      <c r="F23" s="115"/>
      <c r="G23" s="115"/>
      <c r="H23" s="66"/>
      <c r="I23" s="66"/>
      <c r="J23" s="66"/>
      <c r="K23" s="32"/>
      <c r="L23" s="32"/>
      <c r="M23" s="32"/>
      <c r="N23" s="32"/>
      <c r="O23" s="32"/>
      <c r="P23" s="32"/>
      <c r="Q23" s="63"/>
      <c r="R23" s="204"/>
      <c r="S23" s="32"/>
      <c r="T23" s="34" t="s">
        <v>20</v>
      </c>
      <c r="U23" s="28" t="s">
        <v>28</v>
      </c>
      <c r="V23" s="28" t="s">
        <v>27</v>
      </c>
      <c r="W23" s="28" t="s">
        <v>21</v>
      </c>
      <c r="X23" s="33" t="s">
        <v>39</v>
      </c>
      <c r="Y23" s="34" t="s">
        <v>20</v>
      </c>
      <c r="Z23" s="28" t="s">
        <v>28</v>
      </c>
      <c r="AA23" s="28" t="s">
        <v>27</v>
      </c>
      <c r="AB23" s="28" t="s">
        <v>21</v>
      </c>
      <c r="AC23" s="33" t="s">
        <v>39</v>
      </c>
      <c r="AD23" s="34" t="s">
        <v>20</v>
      </c>
      <c r="AE23" s="28" t="s">
        <v>28</v>
      </c>
      <c r="AF23" s="28" t="s">
        <v>27</v>
      </c>
      <c r="AG23" s="28" t="s">
        <v>21</v>
      </c>
      <c r="AH23" s="33" t="s">
        <v>39</v>
      </c>
      <c r="AI23" s="34" t="s">
        <v>20</v>
      </c>
      <c r="AJ23" s="28" t="s">
        <v>28</v>
      </c>
      <c r="AK23" s="28" t="s">
        <v>27</v>
      </c>
      <c r="AL23" s="28" t="s">
        <v>21</v>
      </c>
      <c r="AM23" s="33" t="s">
        <v>39</v>
      </c>
      <c r="AN23" s="34" t="s">
        <v>20</v>
      </c>
      <c r="AO23" s="28" t="s">
        <v>28</v>
      </c>
      <c r="AP23" s="28" t="s">
        <v>27</v>
      </c>
      <c r="AQ23" s="28" t="s">
        <v>21</v>
      </c>
      <c r="AR23" s="33" t="s">
        <v>39</v>
      </c>
      <c r="AS23" s="34" t="s">
        <v>20</v>
      </c>
      <c r="AT23" s="28" t="s">
        <v>28</v>
      </c>
      <c r="AU23" s="28" t="s">
        <v>27</v>
      </c>
      <c r="AV23" s="28" t="s">
        <v>21</v>
      </c>
      <c r="AW23" s="33"/>
      <c r="AX23" s="34" t="s">
        <v>20</v>
      </c>
      <c r="AY23" s="28" t="s">
        <v>28</v>
      </c>
      <c r="AZ23" s="28" t="s">
        <v>27</v>
      </c>
      <c r="BA23" s="28" t="s">
        <v>21</v>
      </c>
      <c r="BB23" s="33"/>
      <c r="BC23" s="34" t="s">
        <v>20</v>
      </c>
      <c r="BD23" s="28" t="s">
        <v>28</v>
      </c>
      <c r="BE23" s="28" t="s">
        <v>27</v>
      </c>
      <c r="BF23" s="28" t="s">
        <v>21</v>
      </c>
      <c r="BG23" s="33" t="s">
        <v>39</v>
      </c>
      <c r="BH23" s="34" t="s">
        <v>20</v>
      </c>
      <c r="BI23" s="28" t="s">
        <v>28</v>
      </c>
      <c r="BJ23" s="28" t="s">
        <v>27</v>
      </c>
      <c r="BK23" s="28" t="s">
        <v>21</v>
      </c>
      <c r="BL23" s="33" t="s">
        <v>39</v>
      </c>
    </row>
    <row r="24" spans="1:69" ht="30" customHeight="1" outlineLevel="1" x14ac:dyDescent="0.25">
      <c r="A24" s="381" t="s">
        <v>137</v>
      </c>
      <c r="B24" s="381"/>
      <c r="C24" s="381"/>
      <c r="D24" s="381"/>
      <c r="E24" s="381"/>
      <c r="F24" s="381"/>
      <c r="G24" s="381"/>
      <c r="H24" s="66"/>
      <c r="I24" s="66"/>
      <c r="J24" s="66"/>
      <c r="K24" s="32"/>
      <c r="L24" s="32"/>
      <c r="M24" s="32"/>
      <c r="N24" s="32"/>
      <c r="O24" s="32"/>
      <c r="P24" s="32"/>
      <c r="Q24" s="63"/>
      <c r="R24" s="204"/>
      <c r="S24" s="32"/>
      <c r="T24" s="345">
        <v>9.6000000000000002E-2</v>
      </c>
      <c r="U24" s="346"/>
      <c r="V24" s="346"/>
      <c r="W24" s="346"/>
      <c r="X24" s="347"/>
      <c r="Y24" s="345">
        <v>0.15</v>
      </c>
      <c r="Z24" s="346"/>
      <c r="AA24" s="346"/>
      <c r="AB24" s="346"/>
      <c r="AC24" s="347"/>
      <c r="AD24" s="345">
        <v>0.26400000000000001</v>
      </c>
      <c r="AE24" s="346"/>
      <c r="AF24" s="346"/>
      <c r="AG24" s="346"/>
      <c r="AH24" s="347"/>
      <c r="AI24" s="345">
        <v>2.4E-2</v>
      </c>
      <c r="AJ24" s="346"/>
      <c r="AK24" s="346"/>
      <c r="AL24" s="346"/>
      <c r="AM24" s="347"/>
      <c r="AN24" s="345">
        <v>0.23400000000000001</v>
      </c>
      <c r="AO24" s="346"/>
      <c r="AP24" s="346"/>
      <c r="AQ24" s="346"/>
      <c r="AR24" s="347"/>
      <c r="AS24" s="345">
        <v>0.11799999999999999</v>
      </c>
      <c r="AT24" s="346"/>
      <c r="AU24" s="346"/>
      <c r="AV24" s="346"/>
      <c r="AW24" s="347"/>
      <c r="AX24" s="345">
        <v>7.0999999999999994E-2</v>
      </c>
      <c r="AY24" s="346"/>
      <c r="AZ24" s="346"/>
      <c r="BA24" s="346"/>
      <c r="BB24" s="347"/>
      <c r="BC24" s="345">
        <v>4.2999999999999997E-2</v>
      </c>
      <c r="BD24" s="346"/>
      <c r="BE24" s="346"/>
      <c r="BF24" s="346"/>
      <c r="BG24" s="347"/>
      <c r="BH24" s="341"/>
      <c r="BI24" s="342"/>
      <c r="BJ24" s="342"/>
      <c r="BK24" s="342"/>
      <c r="BL24" s="343"/>
      <c r="BM24" s="224">
        <f>T24+Y24+AD24+AI24+AN24+AS24+AX24+BC24</f>
        <v>1</v>
      </c>
    </row>
    <row r="25" spans="1:69" ht="30" customHeight="1" outlineLevel="1" x14ac:dyDescent="0.25">
      <c r="A25" s="115"/>
      <c r="B25" s="115"/>
      <c r="C25" s="115"/>
      <c r="D25" s="115"/>
      <c r="E25" s="115"/>
      <c r="F25" s="115"/>
      <c r="G25" s="115"/>
      <c r="H25" s="66"/>
      <c r="I25" s="66"/>
      <c r="J25" s="66"/>
      <c r="K25" s="32"/>
      <c r="L25" s="32"/>
      <c r="M25" s="32"/>
      <c r="N25" s="32"/>
      <c r="O25" s="32"/>
      <c r="P25" s="32"/>
      <c r="Q25" s="63"/>
      <c r="R25" s="204"/>
      <c r="S25" s="128">
        <v>2018</v>
      </c>
      <c r="T25" s="129">
        <f>T24*BH25</f>
        <v>39607.68</v>
      </c>
      <c r="U25" s="29" t="s">
        <v>62</v>
      </c>
      <c r="V25" s="29" t="s">
        <v>62</v>
      </c>
      <c r="W25" s="29" t="s">
        <v>62</v>
      </c>
      <c r="X25" s="29" t="s">
        <v>62</v>
      </c>
      <c r="Y25" s="129">
        <f>Y24*BH25</f>
        <v>61887</v>
      </c>
      <c r="Z25" s="29" t="s">
        <v>62</v>
      </c>
      <c r="AA25" s="29" t="s">
        <v>62</v>
      </c>
      <c r="AB25" s="29" t="s">
        <v>62</v>
      </c>
      <c r="AC25" s="29" t="s">
        <v>62</v>
      </c>
      <c r="AD25" s="129">
        <f>AD24*BH25</f>
        <v>108921.12000000001</v>
      </c>
      <c r="AE25" s="29" t="s">
        <v>62</v>
      </c>
      <c r="AF25" s="29" t="s">
        <v>62</v>
      </c>
      <c r="AG25" s="29" t="s">
        <v>62</v>
      </c>
      <c r="AH25" s="29" t="s">
        <v>62</v>
      </c>
      <c r="AI25" s="129">
        <f>AI24*BH25</f>
        <v>9901.92</v>
      </c>
      <c r="AJ25" s="29" t="s">
        <v>62</v>
      </c>
      <c r="AK25" s="29" t="s">
        <v>62</v>
      </c>
      <c r="AL25" s="29" t="s">
        <v>62</v>
      </c>
      <c r="AM25" s="29" t="s">
        <v>62</v>
      </c>
      <c r="AN25" s="129">
        <f>AN24*BH25</f>
        <v>96543.72</v>
      </c>
      <c r="AO25" s="29" t="s">
        <v>62</v>
      </c>
      <c r="AP25" s="29" t="s">
        <v>62</v>
      </c>
      <c r="AQ25" s="29" t="s">
        <v>62</v>
      </c>
      <c r="AR25" s="29" t="s">
        <v>62</v>
      </c>
      <c r="AS25" s="129">
        <f>AS24*BH25</f>
        <v>48684.439999999995</v>
      </c>
      <c r="AT25" s="29" t="s">
        <v>62</v>
      </c>
      <c r="AU25" s="29" t="s">
        <v>62</v>
      </c>
      <c r="AV25" s="29" t="s">
        <v>62</v>
      </c>
      <c r="AW25" s="29" t="s">
        <v>62</v>
      </c>
      <c r="AX25" s="129">
        <f>AX24*BH25</f>
        <v>29293.179999999997</v>
      </c>
      <c r="AY25" s="29" t="s">
        <v>62</v>
      </c>
      <c r="AZ25" s="29" t="s">
        <v>62</v>
      </c>
      <c r="BA25" s="29" t="s">
        <v>62</v>
      </c>
      <c r="BB25" s="29" t="s">
        <v>62</v>
      </c>
      <c r="BC25" s="129">
        <f>BC24*BH25</f>
        <v>17740.939999999999</v>
      </c>
      <c r="BD25" s="29" t="s">
        <v>62</v>
      </c>
      <c r="BE25" s="29" t="s">
        <v>62</v>
      </c>
      <c r="BF25" s="29" t="s">
        <v>62</v>
      </c>
      <c r="BG25" s="29" t="s">
        <v>62</v>
      </c>
      <c r="BH25" s="100">
        <v>412580</v>
      </c>
      <c r="BI25" s="29" t="s">
        <v>62</v>
      </c>
      <c r="BJ25" s="29" t="s">
        <v>62</v>
      </c>
      <c r="BK25" s="29" t="s">
        <v>62</v>
      </c>
      <c r="BL25" s="29" t="s">
        <v>62</v>
      </c>
      <c r="BM25" s="73">
        <f>T25+Y25+AD25+AI25+AN25+AS25+AX25+BC25</f>
        <v>412580</v>
      </c>
    </row>
    <row r="26" spans="1:69" ht="30" customHeight="1" x14ac:dyDescent="0.25">
      <c r="S26" s="128">
        <v>2019</v>
      </c>
      <c r="T26" s="129">
        <f>T24*BH26</f>
        <v>38400</v>
      </c>
      <c r="U26" s="29" t="s">
        <v>62</v>
      </c>
      <c r="V26" s="29" t="s">
        <v>62</v>
      </c>
      <c r="W26" s="29" t="s">
        <v>62</v>
      </c>
      <c r="X26" s="29" t="s">
        <v>62</v>
      </c>
      <c r="Y26" s="129">
        <f>Y24*BH26</f>
        <v>60000</v>
      </c>
      <c r="Z26" s="29" t="s">
        <v>62</v>
      </c>
      <c r="AA26" s="29" t="s">
        <v>62</v>
      </c>
      <c r="AB26" s="29" t="s">
        <v>62</v>
      </c>
      <c r="AC26" s="29" t="s">
        <v>62</v>
      </c>
      <c r="AD26" s="129">
        <f>AD24*BH26</f>
        <v>105600</v>
      </c>
      <c r="AE26" s="29" t="s">
        <v>62</v>
      </c>
      <c r="AF26" s="29" t="s">
        <v>62</v>
      </c>
      <c r="AG26" s="29" t="s">
        <v>62</v>
      </c>
      <c r="AH26" s="29" t="s">
        <v>62</v>
      </c>
      <c r="AI26" s="129">
        <f>AI24*BH26</f>
        <v>9600</v>
      </c>
      <c r="AJ26" s="29" t="s">
        <v>62</v>
      </c>
      <c r="AK26" s="29" t="s">
        <v>62</v>
      </c>
      <c r="AL26" s="29" t="s">
        <v>62</v>
      </c>
      <c r="AM26" s="29" t="s">
        <v>62</v>
      </c>
      <c r="AN26" s="129">
        <f>AN24*BH26</f>
        <v>93600</v>
      </c>
      <c r="AO26" s="29" t="s">
        <v>62</v>
      </c>
      <c r="AP26" s="29" t="s">
        <v>62</v>
      </c>
      <c r="AQ26" s="29" t="s">
        <v>62</v>
      </c>
      <c r="AR26" s="29" t="s">
        <v>62</v>
      </c>
      <c r="AS26" s="129">
        <f>AS24*BH26</f>
        <v>47200</v>
      </c>
      <c r="AT26" s="29" t="s">
        <v>62</v>
      </c>
      <c r="AU26" s="29" t="s">
        <v>62</v>
      </c>
      <c r="AV26" s="29" t="s">
        <v>62</v>
      </c>
      <c r="AW26" s="29" t="s">
        <v>62</v>
      </c>
      <c r="AX26" s="129">
        <f>AX24*BH26</f>
        <v>28399.999999999996</v>
      </c>
      <c r="AY26" s="29" t="s">
        <v>62</v>
      </c>
      <c r="AZ26" s="29" t="s">
        <v>62</v>
      </c>
      <c r="BA26" s="29" t="s">
        <v>62</v>
      </c>
      <c r="BB26" s="29" t="s">
        <v>62</v>
      </c>
      <c r="BC26" s="129">
        <f>BC24*BH26</f>
        <v>17200</v>
      </c>
      <c r="BD26" s="29" t="s">
        <v>62</v>
      </c>
      <c r="BE26" s="29" t="s">
        <v>62</v>
      </c>
      <c r="BF26" s="29" t="s">
        <v>62</v>
      </c>
      <c r="BG26" s="29" t="s">
        <v>62</v>
      </c>
      <c r="BH26" s="100">
        <v>400000</v>
      </c>
      <c r="BI26" s="29" t="s">
        <v>62</v>
      </c>
      <c r="BJ26" s="29" t="s">
        <v>62</v>
      </c>
      <c r="BK26" s="29" t="s">
        <v>62</v>
      </c>
      <c r="BL26" s="29" t="s">
        <v>62</v>
      </c>
      <c r="BM26" s="73">
        <f t="shared" ref="BM26:BM27" si="0">T26+Y26+AD26+AI26+AN26+AS26+AX26+BC26</f>
        <v>400000</v>
      </c>
    </row>
    <row r="27" spans="1:69" ht="30" customHeight="1" x14ac:dyDescent="0.25">
      <c r="S27" s="128">
        <v>2020</v>
      </c>
      <c r="T27" s="129">
        <f>T24*BH27</f>
        <v>36000</v>
      </c>
      <c r="U27" s="29" t="s">
        <v>62</v>
      </c>
      <c r="V27" s="29" t="s">
        <v>62</v>
      </c>
      <c r="W27" s="29" t="s">
        <v>62</v>
      </c>
      <c r="X27" s="29" t="s">
        <v>62</v>
      </c>
      <c r="Y27" s="129">
        <f>Y24*BH27</f>
        <v>56250</v>
      </c>
      <c r="Z27" s="29" t="s">
        <v>62</v>
      </c>
      <c r="AA27" s="29" t="s">
        <v>62</v>
      </c>
      <c r="AB27" s="29" t="s">
        <v>62</v>
      </c>
      <c r="AC27" s="29" t="s">
        <v>62</v>
      </c>
      <c r="AD27" s="129">
        <f>AD24*BH27</f>
        <v>99000</v>
      </c>
      <c r="AE27" s="29" t="s">
        <v>62</v>
      </c>
      <c r="AF27" s="29" t="s">
        <v>62</v>
      </c>
      <c r="AG27" s="29" t="s">
        <v>62</v>
      </c>
      <c r="AH27" s="29" t="s">
        <v>62</v>
      </c>
      <c r="AI27" s="129">
        <f>AI24*BH27</f>
        <v>9000</v>
      </c>
      <c r="AJ27" s="29" t="s">
        <v>62</v>
      </c>
      <c r="AK27" s="29" t="s">
        <v>62</v>
      </c>
      <c r="AL27" s="29" t="s">
        <v>62</v>
      </c>
      <c r="AM27" s="29" t="s">
        <v>62</v>
      </c>
      <c r="AN27" s="129">
        <f>AN24*BH27</f>
        <v>87750</v>
      </c>
      <c r="AO27" s="29" t="s">
        <v>62</v>
      </c>
      <c r="AP27" s="29" t="s">
        <v>62</v>
      </c>
      <c r="AQ27" s="29" t="s">
        <v>62</v>
      </c>
      <c r="AR27" s="29" t="s">
        <v>62</v>
      </c>
      <c r="AS27" s="129">
        <f>AS24*BH27</f>
        <v>44250</v>
      </c>
      <c r="AT27" s="29" t="s">
        <v>62</v>
      </c>
      <c r="AU27" s="29" t="s">
        <v>62</v>
      </c>
      <c r="AV27" s="29" t="s">
        <v>62</v>
      </c>
      <c r="AW27" s="29" t="s">
        <v>62</v>
      </c>
      <c r="AX27" s="129">
        <f>AX24*BH27</f>
        <v>26624.999999999996</v>
      </c>
      <c r="AY27" s="29" t="s">
        <v>62</v>
      </c>
      <c r="AZ27" s="29" t="s">
        <v>62</v>
      </c>
      <c r="BA27" s="29" t="s">
        <v>62</v>
      </c>
      <c r="BB27" s="29" t="s">
        <v>62</v>
      </c>
      <c r="BC27" s="129">
        <f>BC24*BH27</f>
        <v>16124.999999999998</v>
      </c>
      <c r="BD27" s="29" t="s">
        <v>62</v>
      </c>
      <c r="BE27" s="29" t="s">
        <v>62</v>
      </c>
      <c r="BF27" s="29" t="s">
        <v>62</v>
      </c>
      <c r="BG27" s="29" t="s">
        <v>62</v>
      </c>
      <c r="BH27" s="100">
        <v>375000</v>
      </c>
      <c r="BI27" s="29" t="s">
        <v>62</v>
      </c>
      <c r="BJ27" s="29" t="s">
        <v>62</v>
      </c>
      <c r="BK27" s="29" t="s">
        <v>62</v>
      </c>
      <c r="BL27" s="29" t="s">
        <v>62</v>
      </c>
      <c r="BM27" s="73">
        <f t="shared" si="0"/>
        <v>375000</v>
      </c>
    </row>
    <row r="28" spans="1:69" ht="30" customHeight="1" x14ac:dyDescent="0.25"/>
  </sheetData>
  <mergeCells count="40">
    <mergeCell ref="T22:X22"/>
    <mergeCell ref="Y22:AC22"/>
    <mergeCell ref="AD22:AH22"/>
    <mergeCell ref="AI22:AM22"/>
    <mergeCell ref="AN22:AR22"/>
    <mergeCell ref="AS22:AW22"/>
    <mergeCell ref="AX22:BB22"/>
    <mergeCell ref="BC22:BG22"/>
    <mergeCell ref="BH22:BL22"/>
    <mergeCell ref="A1:W1"/>
    <mergeCell ref="A3:G3"/>
    <mergeCell ref="H3:L3"/>
    <mergeCell ref="M3:Q3"/>
    <mergeCell ref="R3:V3"/>
    <mergeCell ref="W3:AA3"/>
    <mergeCell ref="AD14:AH14"/>
    <mergeCell ref="AI14:AM14"/>
    <mergeCell ref="D4:E4"/>
    <mergeCell ref="D5:E5"/>
    <mergeCell ref="A7:G7"/>
    <mergeCell ref="Q9:V9"/>
    <mergeCell ref="A14:G14"/>
    <mergeCell ref="H14:L14"/>
    <mergeCell ref="M14:Q14"/>
    <mergeCell ref="Y14:AC14"/>
    <mergeCell ref="C16:D16"/>
    <mergeCell ref="C15:D15"/>
    <mergeCell ref="H17:L17"/>
    <mergeCell ref="M17:Q17"/>
    <mergeCell ref="BC14:BG14"/>
    <mergeCell ref="BH14:BL14"/>
    <mergeCell ref="BM14:BQ14"/>
    <mergeCell ref="AN14:AR14"/>
    <mergeCell ref="AS14:AW14"/>
    <mergeCell ref="AX14:BB14"/>
    <mergeCell ref="A19:G19"/>
    <mergeCell ref="A20:G20"/>
    <mergeCell ref="A21:G21"/>
    <mergeCell ref="A22:G22"/>
    <mergeCell ref="A24:G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2"/>
  <sheetViews>
    <sheetView showGridLines="0" topLeftCell="A25" zoomScale="75" zoomScaleNormal="75" workbookViewId="0">
      <selection activeCell="A43" sqref="A43"/>
    </sheetView>
  </sheetViews>
  <sheetFormatPr defaultColWidth="9.140625" defaultRowHeight="15" outlineLevelRow="1" x14ac:dyDescent="0.25"/>
  <cols>
    <col min="1" max="1" width="12.7109375" customWidth="1"/>
    <col min="2" max="2" width="33" customWidth="1"/>
    <col min="3" max="3" width="41.28515625" customWidth="1"/>
    <col min="4" max="4" width="15.7109375" customWidth="1"/>
    <col min="5" max="5" width="20.42578125" customWidth="1"/>
    <col min="6" max="6" width="19" customWidth="1"/>
    <col min="7" max="77" width="12.7109375" customWidth="1"/>
  </cols>
  <sheetData>
    <row r="1" spans="1:70" ht="60" customHeight="1" x14ac:dyDescent="0.25">
      <c r="A1" s="400" t="s">
        <v>144</v>
      </c>
      <c r="B1" s="400"/>
      <c r="C1" s="400"/>
      <c r="D1" s="400"/>
      <c r="E1" s="400"/>
      <c r="F1" s="400"/>
      <c r="G1" s="400"/>
      <c r="H1" s="400"/>
      <c r="I1" s="400"/>
      <c r="J1" s="400"/>
      <c r="K1" s="400"/>
      <c r="L1" s="400"/>
      <c r="M1" s="400"/>
      <c r="N1" s="400"/>
      <c r="O1" s="400"/>
      <c r="P1" s="400"/>
      <c r="Q1" s="400"/>
      <c r="R1" s="400"/>
      <c r="S1" s="400"/>
      <c r="T1" s="400"/>
      <c r="U1" s="400"/>
      <c r="V1" s="400"/>
      <c r="W1" s="400"/>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2"/>
      <c r="BJ1" s="32"/>
      <c r="BK1" s="32"/>
      <c r="BL1" s="32"/>
    </row>
    <row r="2" spans="1:70" ht="18.75" customHeight="1" x14ac:dyDescent="0.35">
      <c r="A2" s="32"/>
      <c r="B2" s="38"/>
      <c r="C2" s="38"/>
      <c r="D2" s="38"/>
      <c r="E2" s="38"/>
      <c r="F2" s="38"/>
      <c r="G2" s="38"/>
      <c r="H2" s="38"/>
      <c r="I2" s="38"/>
      <c r="J2" s="38"/>
      <c r="K2" s="38"/>
      <c r="L2" s="38"/>
      <c r="M2" s="38"/>
      <c r="N2" s="39"/>
      <c r="O2" s="39"/>
      <c r="P2" s="6"/>
      <c r="Q2" s="6"/>
      <c r="R2" s="6"/>
      <c r="S2" s="6"/>
      <c r="T2" s="6"/>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row>
    <row r="3" spans="1:70" ht="25.15" customHeight="1" x14ac:dyDescent="0.25">
      <c r="A3" s="401" t="s">
        <v>123</v>
      </c>
      <c r="B3" s="401"/>
      <c r="C3" s="401"/>
      <c r="D3" s="401"/>
      <c r="E3" s="401"/>
      <c r="F3" s="401"/>
      <c r="G3" s="401"/>
      <c r="H3" s="423" t="s">
        <v>4</v>
      </c>
      <c r="I3" s="424"/>
      <c r="J3" s="424"/>
      <c r="K3" s="424"/>
      <c r="L3" s="425"/>
      <c r="M3" s="426" t="s">
        <v>28</v>
      </c>
      <c r="N3" s="427"/>
      <c r="O3" s="427"/>
      <c r="P3" s="427"/>
      <c r="Q3" s="428"/>
      <c r="R3" s="423" t="s">
        <v>27</v>
      </c>
      <c r="S3" s="424"/>
      <c r="T3" s="424"/>
      <c r="U3" s="424"/>
      <c r="V3" s="425"/>
      <c r="W3" s="426" t="s">
        <v>5</v>
      </c>
      <c r="X3" s="427"/>
      <c r="Y3" s="427"/>
      <c r="Z3" s="427"/>
      <c r="AA3" s="428"/>
      <c r="AB3" s="426" t="s">
        <v>179</v>
      </c>
      <c r="AC3" s="427"/>
      <c r="AD3" s="427"/>
      <c r="AE3" s="427"/>
      <c r="AF3" s="428"/>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row>
    <row r="4" spans="1:70" ht="42" customHeight="1" thickBot="1" x14ac:dyDescent="0.3">
      <c r="A4" s="40" t="s">
        <v>6</v>
      </c>
      <c r="B4" s="22" t="s">
        <v>7</v>
      </c>
      <c r="C4" s="416" t="s">
        <v>3</v>
      </c>
      <c r="D4" s="417"/>
      <c r="E4" s="185" t="s">
        <v>30</v>
      </c>
      <c r="F4" s="23" t="s">
        <v>10</v>
      </c>
      <c r="G4" s="78" t="s">
        <v>0</v>
      </c>
      <c r="H4" s="52" t="s">
        <v>82</v>
      </c>
      <c r="I4" s="52" t="s">
        <v>83</v>
      </c>
      <c r="J4" s="27" t="s">
        <v>36</v>
      </c>
      <c r="K4" s="27" t="s">
        <v>102</v>
      </c>
      <c r="L4" s="49" t="s">
        <v>53</v>
      </c>
      <c r="M4" s="52" t="s">
        <v>82</v>
      </c>
      <c r="N4" s="52" t="s">
        <v>83</v>
      </c>
      <c r="O4" s="27" t="s">
        <v>36</v>
      </c>
      <c r="P4" s="27" t="s">
        <v>102</v>
      </c>
      <c r="Q4" s="49" t="s">
        <v>53</v>
      </c>
      <c r="R4" s="52" t="s">
        <v>82</v>
      </c>
      <c r="S4" s="52" t="s">
        <v>83</v>
      </c>
      <c r="T4" s="27" t="s">
        <v>36</v>
      </c>
      <c r="U4" s="27" t="s">
        <v>102</v>
      </c>
      <c r="V4" s="49" t="s">
        <v>53</v>
      </c>
      <c r="W4" s="52" t="s">
        <v>82</v>
      </c>
      <c r="X4" s="52" t="s">
        <v>83</v>
      </c>
      <c r="Y4" s="27" t="s">
        <v>36</v>
      </c>
      <c r="Z4" s="27" t="s">
        <v>102</v>
      </c>
      <c r="AA4" s="49" t="s">
        <v>53</v>
      </c>
      <c r="AB4" s="52" t="s">
        <v>82</v>
      </c>
      <c r="AC4" s="52" t="s">
        <v>83</v>
      </c>
      <c r="AD4" s="27" t="s">
        <v>36</v>
      </c>
      <c r="AE4" s="27" t="s">
        <v>102</v>
      </c>
      <c r="AF4" s="49" t="s">
        <v>53</v>
      </c>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row>
    <row r="5" spans="1:70" s="1" customFormat="1" ht="111" customHeight="1" thickBot="1" x14ac:dyDescent="0.3">
      <c r="A5" s="41" t="s">
        <v>18</v>
      </c>
      <c r="B5" s="153" t="s">
        <v>124</v>
      </c>
      <c r="C5" s="418" t="s">
        <v>125</v>
      </c>
      <c r="D5" s="419"/>
      <c r="E5" s="186" t="s">
        <v>61</v>
      </c>
      <c r="F5" s="8" t="s">
        <v>96</v>
      </c>
      <c r="G5" s="48" t="s">
        <v>60</v>
      </c>
      <c r="H5" s="72">
        <v>0.47</v>
      </c>
      <c r="I5" s="70">
        <v>0.75</v>
      </c>
      <c r="J5" s="70">
        <v>0.9</v>
      </c>
      <c r="K5" s="70">
        <v>0.95</v>
      </c>
      <c r="L5" s="70">
        <v>1</v>
      </c>
      <c r="M5" s="74">
        <v>0.05</v>
      </c>
      <c r="N5" s="70">
        <v>0.05</v>
      </c>
      <c r="O5" s="374">
        <v>0.3</v>
      </c>
      <c r="P5" s="70">
        <v>0.55000000000000004</v>
      </c>
      <c r="Q5" s="70">
        <v>0.8</v>
      </c>
      <c r="R5" s="74">
        <v>0.6</v>
      </c>
      <c r="S5" s="74">
        <v>0.65</v>
      </c>
      <c r="T5" s="374">
        <v>0.7</v>
      </c>
      <c r="U5" s="70">
        <v>0.75</v>
      </c>
      <c r="V5" s="70">
        <v>0.8</v>
      </c>
      <c r="W5" s="377">
        <v>0</v>
      </c>
      <c r="X5" s="378">
        <v>0.08</v>
      </c>
      <c r="Y5" s="378">
        <v>0.27</v>
      </c>
      <c r="Z5" s="378">
        <v>0.46</v>
      </c>
      <c r="AA5" s="379">
        <v>65</v>
      </c>
      <c r="AB5" s="375" t="s">
        <v>62</v>
      </c>
      <c r="AC5" s="375" t="s">
        <v>62</v>
      </c>
      <c r="AD5" s="375" t="s">
        <v>62</v>
      </c>
      <c r="AE5" s="375" t="s">
        <v>62</v>
      </c>
      <c r="AF5" s="375" t="s">
        <v>62</v>
      </c>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row>
    <row r="6" spans="1:70" s="1" customFormat="1" ht="101.25" customHeight="1" x14ac:dyDescent="0.25">
      <c r="A6" s="41" t="s">
        <v>66</v>
      </c>
      <c r="B6" s="153" t="s">
        <v>180</v>
      </c>
      <c r="C6" s="420" t="s">
        <v>126</v>
      </c>
      <c r="D6" s="421"/>
      <c r="E6" s="187" t="s">
        <v>61</v>
      </c>
      <c r="F6" s="8" t="s">
        <v>178</v>
      </c>
      <c r="G6" s="48" t="s">
        <v>60</v>
      </c>
      <c r="H6" s="72" t="s">
        <v>62</v>
      </c>
      <c r="I6" s="72" t="s">
        <v>62</v>
      </c>
      <c r="J6" s="72" t="s">
        <v>62</v>
      </c>
      <c r="K6" s="72" t="s">
        <v>62</v>
      </c>
      <c r="L6" s="72" t="s">
        <v>62</v>
      </c>
      <c r="M6" s="72" t="s">
        <v>62</v>
      </c>
      <c r="N6" s="72" t="s">
        <v>62</v>
      </c>
      <c r="O6" s="72" t="s">
        <v>62</v>
      </c>
      <c r="P6" s="72" t="s">
        <v>62</v>
      </c>
      <c r="Q6" s="72" t="s">
        <v>62</v>
      </c>
      <c r="R6" s="72" t="s">
        <v>62</v>
      </c>
      <c r="S6" s="72" t="s">
        <v>62</v>
      </c>
      <c r="T6" s="72" t="s">
        <v>62</v>
      </c>
      <c r="U6" s="72" t="s">
        <v>62</v>
      </c>
      <c r="V6" s="72" t="s">
        <v>62</v>
      </c>
      <c r="W6" s="72" t="s">
        <v>62</v>
      </c>
      <c r="X6" s="72" t="s">
        <v>62</v>
      </c>
      <c r="Y6" s="72" t="s">
        <v>62</v>
      </c>
      <c r="Z6" s="72" t="s">
        <v>62</v>
      </c>
      <c r="AA6" s="72" t="s">
        <v>62</v>
      </c>
      <c r="AB6" s="72" t="s">
        <v>62</v>
      </c>
      <c r="AC6" s="72">
        <f>10/500</f>
        <v>0.02</v>
      </c>
      <c r="AD6" s="72">
        <f>80/500</f>
        <v>0.16</v>
      </c>
      <c r="AE6" s="72">
        <f>120/500</f>
        <v>0.24</v>
      </c>
      <c r="AF6" s="72">
        <f>160/500</f>
        <v>0.32</v>
      </c>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row>
    <row r="7" spans="1:70" s="1" customFormat="1" x14ac:dyDescent="0.25">
      <c r="A7" s="6"/>
      <c r="B7" s="42"/>
      <c r="C7" s="42"/>
      <c r="D7" s="42"/>
      <c r="E7" s="42"/>
      <c r="F7" s="42"/>
      <c r="G7" s="42"/>
      <c r="H7" s="42"/>
      <c r="I7" s="42"/>
      <c r="J7" s="42"/>
      <c r="K7" s="42"/>
      <c r="L7" s="42"/>
      <c r="M7" s="42"/>
      <c r="N7" s="42"/>
      <c r="O7" s="42"/>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row>
    <row r="8" spans="1:70" x14ac:dyDescent="0.25">
      <c r="A8" s="32"/>
      <c r="B8" s="32"/>
      <c r="C8" s="32"/>
      <c r="D8" s="32"/>
      <c r="E8" s="32"/>
      <c r="F8" s="32"/>
      <c r="G8" s="32"/>
      <c r="H8" s="32"/>
      <c r="I8" s="32"/>
      <c r="J8" s="32"/>
      <c r="K8" s="32"/>
      <c r="L8" s="32"/>
      <c r="M8" s="32"/>
      <c r="N8" s="32"/>
      <c r="O8" s="32"/>
      <c r="P8" s="32"/>
      <c r="Q8" s="32"/>
      <c r="R8" s="32"/>
      <c r="S8" s="32"/>
      <c r="T8" s="32"/>
      <c r="U8" s="32"/>
      <c r="V8" s="32"/>
      <c r="W8" s="32"/>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row>
    <row r="9" spans="1:70" s="1" customFormat="1" ht="53.25" customHeight="1" x14ac:dyDescent="0.35">
      <c r="A9" s="411" t="s">
        <v>145</v>
      </c>
      <c r="B9" s="422"/>
      <c r="C9" s="422"/>
      <c r="D9" s="422"/>
      <c r="E9" s="422"/>
      <c r="F9" s="422"/>
      <c r="G9" s="422"/>
      <c r="H9" s="422"/>
      <c r="I9" s="43"/>
      <c r="J9" s="43"/>
      <c r="K9" s="43"/>
      <c r="L9" s="43"/>
      <c r="M9" s="43"/>
      <c r="N9" s="43"/>
      <c r="O9" s="43"/>
      <c r="P9" s="44"/>
      <c r="Q9" s="44"/>
      <c r="R9" s="44"/>
      <c r="S9" s="36"/>
      <c r="T9" s="36"/>
      <c r="U9" s="36"/>
      <c r="V9" s="36"/>
      <c r="W9" s="36"/>
      <c r="X9" s="36"/>
      <c r="Y9" s="36"/>
      <c r="Z9" s="36"/>
      <c r="AA9" s="37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6"/>
      <c r="BJ9" s="6"/>
      <c r="BK9" s="6"/>
      <c r="BL9" s="6"/>
    </row>
    <row r="10" spans="1:70" s="9" customFormat="1" ht="27.75" customHeight="1" x14ac:dyDescent="0.35">
      <c r="A10" s="45"/>
      <c r="B10" s="45"/>
      <c r="C10" s="45"/>
      <c r="D10" s="45"/>
      <c r="E10" s="46"/>
      <c r="F10" s="46"/>
      <c r="G10" s="46"/>
      <c r="H10" s="46"/>
      <c r="I10" s="46"/>
      <c r="J10" s="46"/>
      <c r="K10" s="46"/>
      <c r="L10" s="46"/>
      <c r="M10" s="46"/>
      <c r="N10" s="46"/>
      <c r="O10" s="46"/>
      <c r="P10" s="36"/>
      <c r="Q10" s="36"/>
      <c r="R10" s="36"/>
      <c r="S10" s="36"/>
      <c r="T10" s="36"/>
      <c r="U10" s="36"/>
      <c r="V10" s="36"/>
      <c r="W10" s="36"/>
      <c r="X10" s="36"/>
      <c r="Y10" s="36"/>
      <c r="Z10" s="36"/>
      <c r="AA10" s="37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row>
    <row r="11" spans="1:70" s="1" customFormat="1" ht="29.25" customHeight="1" outlineLevel="1" thickBot="1" x14ac:dyDescent="0.4">
      <c r="A11" s="32"/>
      <c r="B11" s="53" t="s">
        <v>9</v>
      </c>
      <c r="C11" s="54" t="s">
        <v>40</v>
      </c>
      <c r="D11" s="130">
        <v>2018</v>
      </c>
      <c r="E11" s="112">
        <v>2019</v>
      </c>
      <c r="F11" s="112">
        <v>2020</v>
      </c>
      <c r="G11" s="113"/>
      <c r="H11" s="38"/>
      <c r="I11" s="38"/>
      <c r="J11" s="38"/>
      <c r="K11" s="38"/>
      <c r="L11" s="38"/>
      <c r="M11" s="38"/>
      <c r="N11" s="6"/>
      <c r="O11" s="6"/>
      <c r="P11" s="6"/>
      <c r="Q11" s="412"/>
      <c r="R11" s="412"/>
      <c r="S11" s="412"/>
      <c r="T11" s="412"/>
      <c r="U11" s="412"/>
      <c r="V11" s="412"/>
      <c r="W11" s="6"/>
      <c r="X11" s="6"/>
      <c r="Y11" s="36"/>
      <c r="Z11" s="36"/>
      <c r="AA11" s="37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row>
    <row r="12" spans="1:70" s="1" customFormat="1" ht="23.45" customHeight="1" outlineLevel="1" x14ac:dyDescent="0.35">
      <c r="A12" s="6"/>
      <c r="B12" s="57" t="s">
        <v>25</v>
      </c>
      <c r="C12" s="58">
        <v>100948600</v>
      </c>
      <c r="D12" s="89">
        <v>97219200</v>
      </c>
      <c r="E12" s="131">
        <v>110301120</v>
      </c>
      <c r="F12" s="154">
        <v>116601120</v>
      </c>
      <c r="G12" s="108"/>
      <c r="H12" s="38"/>
      <c r="I12" s="38"/>
      <c r="J12" s="38"/>
      <c r="K12" s="38"/>
      <c r="L12" s="38"/>
      <c r="M12" s="38"/>
      <c r="N12" s="6"/>
      <c r="O12" s="6"/>
      <c r="P12" s="31"/>
      <c r="Q12" s="31"/>
      <c r="R12" s="107"/>
      <c r="S12" s="31">
        <v>115126</v>
      </c>
      <c r="T12" s="31" t="e">
        <f>S12*#REF!</f>
        <v>#REF!</v>
      </c>
      <c r="U12" s="6"/>
      <c r="V12" s="6"/>
      <c r="W12" s="6"/>
      <c r="X12" s="6"/>
      <c r="Y12" s="36"/>
      <c r="Z12" s="36"/>
      <c r="AA12" s="37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row>
    <row r="13" spans="1:70" s="1" customFormat="1" ht="23.45" customHeight="1" outlineLevel="1" x14ac:dyDescent="0.35">
      <c r="A13" s="32"/>
      <c r="B13" s="59" t="s">
        <v>23</v>
      </c>
      <c r="C13" s="60">
        <v>0.1</v>
      </c>
      <c r="D13" s="61">
        <v>0.1</v>
      </c>
      <c r="E13" s="61">
        <v>0.1</v>
      </c>
      <c r="F13" s="61">
        <v>0.1</v>
      </c>
      <c r="G13" s="109"/>
      <c r="H13" s="38"/>
      <c r="I13" s="38"/>
      <c r="J13" s="38"/>
      <c r="K13" s="38"/>
      <c r="L13" s="38"/>
      <c r="M13" s="38"/>
      <c r="N13" s="38"/>
      <c r="O13" s="38"/>
      <c r="P13" s="38"/>
      <c r="Q13" s="6"/>
      <c r="R13" s="6"/>
      <c r="S13" s="6"/>
      <c r="T13" s="31"/>
      <c r="U13" s="31"/>
      <c r="V13" s="31"/>
      <c r="W13" s="31"/>
      <c r="X13" s="31"/>
      <c r="Y13" s="31"/>
      <c r="Z13" s="31"/>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row>
    <row r="14" spans="1:70" s="1" customFormat="1" ht="23.45" customHeight="1" outlineLevel="1" x14ac:dyDescent="0.35">
      <c r="A14" s="32"/>
      <c r="B14" s="59" t="s">
        <v>24</v>
      </c>
      <c r="C14" s="60">
        <v>0.67</v>
      </c>
      <c r="D14" s="61">
        <v>0.9</v>
      </c>
      <c r="E14" s="61">
        <v>0.9</v>
      </c>
      <c r="F14" s="61">
        <v>0.9</v>
      </c>
      <c r="G14" s="109"/>
      <c r="H14" s="38"/>
      <c r="I14" s="38"/>
      <c r="J14" s="38"/>
      <c r="K14" s="38"/>
      <c r="L14" s="38"/>
      <c r="M14" s="38"/>
      <c r="N14" s="38"/>
      <c r="O14" s="38"/>
      <c r="P14" s="38"/>
      <c r="Q14" s="6"/>
      <c r="R14" s="6"/>
      <c r="S14" s="6"/>
      <c r="T14" s="31"/>
      <c r="U14" s="31"/>
      <c r="V14" s="31"/>
      <c r="W14" s="31"/>
      <c r="X14" s="31"/>
      <c r="Y14" s="31"/>
      <c r="Z14" s="31"/>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row>
    <row r="15" spans="1:70" s="1" customFormat="1" ht="19.5" customHeight="1" outlineLevel="1" x14ac:dyDescent="0.35">
      <c r="A15" s="32"/>
      <c r="B15" s="2"/>
      <c r="C15" s="2"/>
      <c r="D15" s="38"/>
      <c r="E15" s="38"/>
      <c r="F15" s="38"/>
      <c r="G15" s="38"/>
      <c r="H15" s="38"/>
      <c r="I15" s="38"/>
      <c r="J15" s="38"/>
      <c r="K15" s="38"/>
      <c r="L15" s="38"/>
      <c r="M15" s="38"/>
      <c r="N15" s="38"/>
      <c r="O15" s="38"/>
      <c r="P15" s="38"/>
      <c r="Q15" s="6"/>
      <c r="R15" s="6"/>
      <c r="S15" s="6"/>
      <c r="T15" s="6"/>
      <c r="U15" s="6"/>
      <c r="V15" s="6"/>
      <c r="W15" s="6"/>
      <c r="X15" s="47"/>
      <c r="Y15" s="5"/>
      <c r="Z15" s="5"/>
      <c r="AA15" s="5"/>
      <c r="AB15" s="5"/>
      <c r="AC15" s="5"/>
      <c r="AD15" s="5"/>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row>
    <row r="16" spans="1:70" ht="21.75" outlineLevel="1" thickBot="1" x14ac:dyDescent="0.4">
      <c r="A16" s="390" t="s">
        <v>159</v>
      </c>
      <c r="B16" s="390"/>
      <c r="C16" s="390"/>
      <c r="D16" s="390"/>
      <c r="E16" s="390"/>
      <c r="F16" s="390"/>
      <c r="G16" s="391"/>
      <c r="H16" s="384" t="s">
        <v>34</v>
      </c>
      <c r="I16" s="385"/>
      <c r="J16" s="385"/>
      <c r="K16" s="385"/>
      <c r="L16" s="386"/>
      <c r="M16" s="111"/>
      <c r="N16" s="385"/>
      <c r="O16" s="385"/>
      <c r="P16" s="385"/>
      <c r="Q16" s="386"/>
      <c r="R16" s="138"/>
      <c r="S16" s="32"/>
      <c r="T16" s="32"/>
      <c r="U16" s="32"/>
      <c r="V16" s="32"/>
      <c r="W16" s="32"/>
      <c r="X16" s="32"/>
      <c r="Y16" s="47" t="s">
        <v>175</v>
      </c>
      <c r="Z16" s="258"/>
      <c r="AA16" s="258"/>
      <c r="AB16" s="258"/>
      <c r="AC16" s="258"/>
      <c r="AD16" s="258"/>
      <c r="AE16" s="258"/>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1"/>
      <c r="BO16" s="1"/>
      <c r="BP16" s="1"/>
      <c r="BQ16" s="1"/>
      <c r="BR16" s="1"/>
    </row>
    <row r="17" spans="1:73" ht="29.45" customHeight="1" outlineLevel="1" thickBot="1" x14ac:dyDescent="0.3">
      <c r="A17" s="40" t="s">
        <v>6</v>
      </c>
      <c r="B17" s="22" t="s">
        <v>8</v>
      </c>
      <c r="C17" s="397" t="s">
        <v>3</v>
      </c>
      <c r="D17" s="398"/>
      <c r="E17" s="185" t="s">
        <v>55</v>
      </c>
      <c r="F17" s="23" t="s">
        <v>10</v>
      </c>
      <c r="G17" s="23" t="s">
        <v>0</v>
      </c>
      <c r="H17" s="19" t="s">
        <v>20</v>
      </c>
      <c r="I17" s="18" t="s">
        <v>28</v>
      </c>
      <c r="J17" s="19" t="s">
        <v>27</v>
      </c>
      <c r="K17" s="18" t="s">
        <v>21</v>
      </c>
      <c r="L17" s="19" t="s">
        <v>39</v>
      </c>
      <c r="M17" s="19" t="s">
        <v>98</v>
      </c>
      <c r="N17" s="26" t="s">
        <v>28</v>
      </c>
      <c r="O17" s="25" t="s">
        <v>27</v>
      </c>
      <c r="P17" s="26" t="s">
        <v>21</v>
      </c>
      <c r="Q17" s="25" t="s">
        <v>98</v>
      </c>
      <c r="S17" s="32"/>
      <c r="T17" s="32"/>
      <c r="U17" s="32"/>
      <c r="V17" s="32"/>
      <c r="W17" s="32"/>
      <c r="X17" s="32"/>
      <c r="Y17" s="355"/>
      <c r="Z17" s="434" t="s">
        <v>11</v>
      </c>
      <c r="AA17" s="434"/>
      <c r="AB17" s="434"/>
      <c r="AC17" s="434"/>
      <c r="AD17" s="434"/>
      <c r="AE17" s="434" t="s">
        <v>16</v>
      </c>
      <c r="AF17" s="434"/>
      <c r="AG17" s="434"/>
      <c r="AH17" s="434"/>
      <c r="AI17" s="434"/>
      <c r="AJ17" s="434" t="s">
        <v>22</v>
      </c>
      <c r="AK17" s="434"/>
      <c r="AL17" s="434"/>
      <c r="AM17" s="434"/>
      <c r="AN17" s="434"/>
      <c r="AO17" s="434" t="s">
        <v>13</v>
      </c>
      <c r="AP17" s="434"/>
      <c r="AQ17" s="434"/>
      <c r="AR17" s="434"/>
      <c r="AS17" s="434"/>
      <c r="AT17" s="434" t="s">
        <v>14</v>
      </c>
      <c r="AU17" s="434"/>
      <c r="AV17" s="434"/>
      <c r="AW17" s="434"/>
      <c r="AX17" s="434"/>
      <c r="AY17" s="434" t="s">
        <v>12</v>
      </c>
      <c r="AZ17" s="434"/>
      <c r="BA17" s="434"/>
      <c r="BB17" s="434"/>
      <c r="BC17" s="434"/>
      <c r="BD17" s="434" t="s">
        <v>17</v>
      </c>
      <c r="BE17" s="434"/>
      <c r="BF17" s="434"/>
      <c r="BG17" s="434"/>
      <c r="BH17" s="434"/>
      <c r="BI17" s="434" t="s">
        <v>15</v>
      </c>
      <c r="BJ17" s="434"/>
      <c r="BK17" s="434"/>
      <c r="BL17" s="434"/>
      <c r="BM17" s="434"/>
      <c r="BN17" s="434" t="s">
        <v>81</v>
      </c>
      <c r="BO17" s="434"/>
      <c r="BP17" s="434"/>
      <c r="BQ17" s="434"/>
      <c r="BR17" s="435"/>
    </row>
    <row r="18" spans="1:73" ht="122.25" customHeight="1" outlineLevel="1" x14ac:dyDescent="0.25">
      <c r="A18" s="41" t="s">
        <v>18</v>
      </c>
      <c r="B18" s="8" t="s">
        <v>127</v>
      </c>
      <c r="C18" s="413" t="s">
        <v>122</v>
      </c>
      <c r="D18" s="414"/>
      <c r="E18" s="187" t="s">
        <v>61</v>
      </c>
      <c r="F18" s="8" t="s">
        <v>97</v>
      </c>
      <c r="G18" s="8" t="s">
        <v>63</v>
      </c>
      <c r="H18" s="215" t="str">
        <f>BM18</f>
        <v>INST</v>
      </c>
      <c r="I18" s="215" t="str">
        <f t="shared" ref="I18:K18" si="0">BN18</f>
        <v>SYR</v>
      </c>
      <c r="J18" s="215" t="str">
        <f t="shared" si="0"/>
        <v>PRS</v>
      </c>
      <c r="K18" s="215" t="str">
        <f t="shared" si="0"/>
        <v>PRL</v>
      </c>
      <c r="L18" s="216" t="s">
        <v>62</v>
      </c>
      <c r="M18" s="217">
        <f>SUM(H18:K18)</f>
        <v>0</v>
      </c>
      <c r="N18" s="95">
        <f t="shared" ref="N18:P18" si="1">BN19</f>
        <v>1</v>
      </c>
      <c r="O18" s="95">
        <f t="shared" si="1"/>
        <v>0.95000000000000007</v>
      </c>
      <c r="P18" s="95">
        <f t="shared" si="1"/>
        <v>0.95000000000000007</v>
      </c>
      <c r="Q18" s="134">
        <f>SUM(N18:P18)</f>
        <v>2.9000000000000004</v>
      </c>
      <c r="S18" s="32"/>
      <c r="T18" s="32"/>
      <c r="U18" s="32"/>
      <c r="W18" s="260"/>
      <c r="X18" s="260"/>
      <c r="Y18" s="356"/>
      <c r="Z18" s="350" t="s">
        <v>20</v>
      </c>
      <c r="AA18" s="350" t="s">
        <v>28</v>
      </c>
      <c r="AB18" s="350" t="s">
        <v>27</v>
      </c>
      <c r="AC18" s="350" t="s">
        <v>21</v>
      </c>
      <c r="AD18" s="350" t="s">
        <v>39</v>
      </c>
      <c r="AE18" s="350" t="s">
        <v>20</v>
      </c>
      <c r="AF18" s="350" t="s">
        <v>28</v>
      </c>
      <c r="AG18" s="350" t="s">
        <v>27</v>
      </c>
      <c r="AH18" s="350" t="s">
        <v>21</v>
      </c>
      <c r="AI18" s="350" t="s">
        <v>39</v>
      </c>
      <c r="AJ18" s="350" t="s">
        <v>20</v>
      </c>
      <c r="AK18" s="350" t="s">
        <v>28</v>
      </c>
      <c r="AL18" s="350" t="s">
        <v>27</v>
      </c>
      <c r="AM18" s="350" t="s">
        <v>21</v>
      </c>
      <c r="AN18" s="350" t="s">
        <v>39</v>
      </c>
      <c r="AO18" s="350" t="s">
        <v>20</v>
      </c>
      <c r="AP18" s="350" t="s">
        <v>28</v>
      </c>
      <c r="AQ18" s="350" t="s">
        <v>27</v>
      </c>
      <c r="AR18" s="350" t="s">
        <v>21</v>
      </c>
      <c r="AS18" s="350" t="s">
        <v>39</v>
      </c>
      <c r="AT18" s="350" t="s">
        <v>20</v>
      </c>
      <c r="AU18" s="350" t="s">
        <v>28</v>
      </c>
      <c r="AV18" s="350" t="s">
        <v>27</v>
      </c>
      <c r="AW18" s="350" t="s">
        <v>21</v>
      </c>
      <c r="AX18" s="350" t="s">
        <v>39</v>
      </c>
      <c r="AY18" s="350" t="s">
        <v>20</v>
      </c>
      <c r="AZ18" s="350" t="s">
        <v>28</v>
      </c>
      <c r="BA18" s="350" t="s">
        <v>27</v>
      </c>
      <c r="BB18" s="350" t="s">
        <v>21</v>
      </c>
      <c r="BC18" s="350"/>
      <c r="BD18" s="350" t="s">
        <v>20</v>
      </c>
      <c r="BE18" s="350" t="s">
        <v>28</v>
      </c>
      <c r="BF18" s="350" t="s">
        <v>27</v>
      </c>
      <c r="BG18" s="350" t="s">
        <v>21</v>
      </c>
      <c r="BH18" s="350"/>
      <c r="BI18" s="350" t="s">
        <v>20</v>
      </c>
      <c r="BJ18" s="350" t="s">
        <v>28</v>
      </c>
      <c r="BK18" s="350" t="s">
        <v>27</v>
      </c>
      <c r="BL18" s="350" t="s">
        <v>21</v>
      </c>
      <c r="BM18" s="350" t="s">
        <v>39</v>
      </c>
      <c r="BN18" s="350" t="s">
        <v>20</v>
      </c>
      <c r="BO18" s="350" t="s">
        <v>28</v>
      </c>
      <c r="BP18" s="350" t="s">
        <v>27</v>
      </c>
      <c r="BQ18" s="350" t="s">
        <v>21</v>
      </c>
      <c r="BR18" s="357" t="s">
        <v>39</v>
      </c>
      <c r="BS18" s="349" t="s">
        <v>177</v>
      </c>
    </row>
    <row r="19" spans="1:73" ht="18.75" outlineLevel="1" x14ac:dyDescent="0.25">
      <c r="A19" s="67"/>
      <c r="B19" s="136"/>
      <c r="C19" s="136"/>
      <c r="D19" s="137"/>
      <c r="E19" s="137"/>
      <c r="F19" s="67"/>
      <c r="G19" s="67"/>
      <c r="H19" s="384" t="s">
        <v>94</v>
      </c>
      <c r="I19" s="385"/>
      <c r="J19" s="385"/>
      <c r="K19" s="385"/>
      <c r="L19" s="385"/>
      <c r="M19" s="386"/>
      <c r="N19" s="225"/>
      <c r="O19" s="225"/>
      <c r="P19" s="225"/>
      <c r="Q19" s="132"/>
      <c r="S19" s="32"/>
      <c r="T19" s="32"/>
      <c r="U19" s="32"/>
      <c r="W19" s="141"/>
      <c r="X19" s="142"/>
      <c r="Y19" s="356"/>
      <c r="Z19" s="351">
        <v>9.6000000000000002E-2</v>
      </c>
      <c r="AA19" s="351">
        <v>0</v>
      </c>
      <c r="AB19" s="351">
        <v>0</v>
      </c>
      <c r="AC19" s="351">
        <v>0.2</v>
      </c>
      <c r="AD19" s="351"/>
      <c r="AE19" s="351">
        <v>0.15</v>
      </c>
      <c r="AF19" s="351">
        <v>0.2</v>
      </c>
      <c r="AG19" s="351">
        <v>0.2</v>
      </c>
      <c r="AH19" s="351">
        <v>0.2</v>
      </c>
      <c r="AI19" s="351"/>
      <c r="AJ19" s="351">
        <v>0.26400000000000001</v>
      </c>
      <c r="AK19" s="351">
        <v>0.2</v>
      </c>
      <c r="AL19" s="351">
        <v>0.2</v>
      </c>
      <c r="AM19" s="351">
        <v>0.1</v>
      </c>
      <c r="AN19" s="351"/>
      <c r="AO19" s="351">
        <v>2.4E-2</v>
      </c>
      <c r="AP19" s="351">
        <v>0.1</v>
      </c>
      <c r="AQ19" s="351">
        <v>0.1</v>
      </c>
      <c r="AR19" s="351">
        <v>0.05</v>
      </c>
      <c r="AS19" s="351"/>
      <c r="AT19" s="351">
        <v>0.23400000000000001</v>
      </c>
      <c r="AU19" s="351">
        <v>0.05</v>
      </c>
      <c r="AV19" s="351">
        <v>0.05</v>
      </c>
      <c r="AW19" s="351">
        <v>0.15</v>
      </c>
      <c r="AX19" s="351"/>
      <c r="AY19" s="351">
        <v>0.11799999999999999</v>
      </c>
      <c r="AZ19" s="351">
        <v>0.05</v>
      </c>
      <c r="BA19" s="351">
        <v>0.05</v>
      </c>
      <c r="BB19" s="351">
        <v>0.05</v>
      </c>
      <c r="BC19" s="351"/>
      <c r="BD19" s="351">
        <v>7.0999999999999994E-2</v>
      </c>
      <c r="BE19" s="351">
        <v>0.35</v>
      </c>
      <c r="BF19" s="351">
        <v>0.35</v>
      </c>
      <c r="BG19" s="351">
        <v>0.2</v>
      </c>
      <c r="BH19" s="351"/>
      <c r="BI19" s="351">
        <v>4.2999999999999997E-2</v>
      </c>
      <c r="BJ19" s="351">
        <v>0</v>
      </c>
      <c r="BK19" s="351">
        <v>0</v>
      </c>
      <c r="BL19" s="351">
        <v>0.05</v>
      </c>
      <c r="BM19" s="351"/>
      <c r="BN19" s="351">
        <f>Z19+AE19+AJ19+AO19+AT19+AY19+BD19+BI19</f>
        <v>1</v>
      </c>
      <c r="BO19" s="351">
        <f t="shared" ref="BO19:BQ19" si="2">AA19+AF19+AK19+AP19+AU19+AZ19+BE19+BJ19</f>
        <v>0.95000000000000007</v>
      </c>
      <c r="BP19" s="351">
        <f t="shared" si="2"/>
        <v>0.95000000000000007</v>
      </c>
      <c r="BQ19" s="351">
        <f t="shared" si="2"/>
        <v>1.0000000000000002</v>
      </c>
      <c r="BR19" s="357"/>
      <c r="BS19" s="224">
        <f>Z19+AE19+AJ19+AO19+AT19+AY19+BD19+BI19</f>
        <v>1</v>
      </c>
    </row>
    <row r="20" spans="1:73" ht="61.5" customHeight="1" outlineLevel="1" thickBot="1" x14ac:dyDescent="0.4">
      <c r="A20" s="32"/>
      <c r="B20" s="38"/>
      <c r="C20" s="38"/>
      <c r="D20" s="38"/>
      <c r="E20" s="38"/>
      <c r="F20" s="38"/>
      <c r="G20" s="38"/>
      <c r="H20" s="19" t="s">
        <v>20</v>
      </c>
      <c r="I20" s="18" t="s">
        <v>28</v>
      </c>
      <c r="J20" s="19" t="s">
        <v>27</v>
      </c>
      <c r="K20" s="18" t="s">
        <v>21</v>
      </c>
      <c r="L20" s="19" t="s">
        <v>39</v>
      </c>
      <c r="M20" s="19" t="s">
        <v>98</v>
      </c>
      <c r="N20" s="26" t="s">
        <v>28</v>
      </c>
      <c r="O20" s="25" t="s">
        <v>27</v>
      </c>
      <c r="P20" s="26" t="s">
        <v>21</v>
      </c>
      <c r="Q20" s="25" t="s">
        <v>98</v>
      </c>
      <c r="S20" s="6"/>
      <c r="T20" s="32"/>
      <c r="U20" s="32"/>
      <c r="W20" s="141"/>
      <c r="X20" s="259" t="s">
        <v>99</v>
      </c>
      <c r="Y20" s="370">
        <v>2017</v>
      </c>
      <c r="Z20" s="364">
        <f>Z19*BN20</f>
        <v>15155.808000000001</v>
      </c>
      <c r="AA20" s="364">
        <f t="shared" ref="AA20:AC20" si="3">AA19*BO20</f>
        <v>0</v>
      </c>
      <c r="AB20" s="364">
        <f t="shared" si="3"/>
        <v>0</v>
      </c>
      <c r="AC20" s="364">
        <f t="shared" si="3"/>
        <v>15459.6</v>
      </c>
      <c r="AD20" s="352" t="s">
        <v>62</v>
      </c>
      <c r="AE20" s="364">
        <f>AE19*BN20</f>
        <v>23680.95</v>
      </c>
      <c r="AF20" s="364">
        <f>AF19*BO20</f>
        <v>1400</v>
      </c>
      <c r="AG20" s="364">
        <f>AG19*BP20</f>
        <v>1400</v>
      </c>
      <c r="AH20" s="364">
        <f>AH19*BQ20</f>
        <v>15459.6</v>
      </c>
      <c r="AI20" s="352" t="s">
        <v>62</v>
      </c>
      <c r="AJ20" s="364">
        <f>AJ19*BN20</f>
        <v>41678.472000000002</v>
      </c>
      <c r="AK20" s="364">
        <f>AK19*BO20</f>
        <v>1400</v>
      </c>
      <c r="AL20" s="364">
        <f>AL19*BP20</f>
        <v>1400</v>
      </c>
      <c r="AM20" s="364">
        <f>AM19*BQ20</f>
        <v>7729.8</v>
      </c>
      <c r="AN20" s="352" t="s">
        <v>62</v>
      </c>
      <c r="AO20" s="364">
        <f>AO19*BN20</f>
        <v>3788.9520000000002</v>
      </c>
      <c r="AP20" s="364">
        <f>AP19*BO20</f>
        <v>700</v>
      </c>
      <c r="AQ20" s="364">
        <f>AQ19*BP20</f>
        <v>700</v>
      </c>
      <c r="AR20" s="364">
        <f>AR19*BQ20</f>
        <v>3864.9</v>
      </c>
      <c r="AS20" s="352" t="s">
        <v>62</v>
      </c>
      <c r="AT20" s="364">
        <f>AT19*BN20</f>
        <v>36942.281999999999</v>
      </c>
      <c r="AU20" s="364">
        <f>AU19*BO20</f>
        <v>350</v>
      </c>
      <c r="AV20" s="364">
        <f>AV19*BP20</f>
        <v>350</v>
      </c>
      <c r="AW20" s="364">
        <f>AW19*BQ20</f>
        <v>11594.699999999999</v>
      </c>
      <c r="AX20" s="352" t="s">
        <v>62</v>
      </c>
      <c r="AY20" s="364">
        <f>AY19*BN20</f>
        <v>18629.013999999999</v>
      </c>
      <c r="AZ20" s="364">
        <f>AZ19*BO20</f>
        <v>350</v>
      </c>
      <c r="BA20" s="364">
        <f>BA19*BP20</f>
        <v>350</v>
      </c>
      <c r="BB20" s="364">
        <f>BB19*BQ20</f>
        <v>3864.9</v>
      </c>
      <c r="BC20" s="352" t="s">
        <v>62</v>
      </c>
      <c r="BD20" s="364">
        <f>BD19*BN20</f>
        <v>11208.982999999998</v>
      </c>
      <c r="BE20" s="364">
        <f>BE19*BO20</f>
        <v>2450</v>
      </c>
      <c r="BF20" s="364">
        <f>BF19*BP20</f>
        <v>2450</v>
      </c>
      <c r="BG20" s="364">
        <f>BG19*BQ20</f>
        <v>15459.6</v>
      </c>
      <c r="BH20" s="352" t="s">
        <v>62</v>
      </c>
      <c r="BI20" s="364">
        <f>BI19*BN20</f>
        <v>6788.5389999999998</v>
      </c>
      <c r="BJ20" s="364">
        <f>BJ19*BO20</f>
        <v>0</v>
      </c>
      <c r="BK20" s="364">
        <f>BK19*BP20</f>
        <v>0</v>
      </c>
      <c r="BL20" s="364">
        <f>BL19*BQ20</f>
        <v>3864.9</v>
      </c>
      <c r="BM20" s="352" t="s">
        <v>62</v>
      </c>
      <c r="BN20" s="364">
        <v>157873</v>
      </c>
      <c r="BO20" s="364">
        <v>7000</v>
      </c>
      <c r="BP20" s="364">
        <v>7000</v>
      </c>
      <c r="BQ20" s="364">
        <v>77298</v>
      </c>
      <c r="BR20" s="359" t="s">
        <v>62</v>
      </c>
      <c r="BS20" s="223"/>
      <c r="BT20" s="223"/>
      <c r="BU20" s="223"/>
    </row>
    <row r="21" spans="1:73" ht="21" outlineLevel="1" x14ac:dyDescent="0.35">
      <c r="A21" s="30" t="s">
        <v>59</v>
      </c>
      <c r="B21" s="30"/>
      <c r="C21" s="30"/>
      <c r="D21" s="30"/>
      <c r="E21" s="30"/>
      <c r="F21" s="30"/>
      <c r="G21" s="30"/>
      <c r="H21" s="95" t="str">
        <f>BM21</f>
        <v>N/A</v>
      </c>
      <c r="I21" s="95">
        <f>BN21</f>
        <v>205875</v>
      </c>
      <c r="J21" s="95">
        <f>BO21</f>
        <v>22500</v>
      </c>
      <c r="K21" s="95">
        <f>BP21</f>
        <v>22500</v>
      </c>
      <c r="L21" s="134">
        <f>SUM(H21:K21)</f>
        <v>250875</v>
      </c>
      <c r="M21" s="135">
        <f>SUM(H21:K21)</f>
        <v>250875</v>
      </c>
      <c r="N21" s="95">
        <f>BN22</f>
        <v>226443</v>
      </c>
      <c r="O21" s="95">
        <f>BO22</f>
        <v>22500</v>
      </c>
      <c r="P21" s="95">
        <f>BP22</f>
        <v>22500</v>
      </c>
      <c r="Q21" s="134">
        <f>SUM(N21:P21)</f>
        <v>271443</v>
      </c>
      <c r="S21" s="32"/>
      <c r="T21" s="32"/>
      <c r="U21" s="32"/>
      <c r="W21" s="141"/>
      <c r="X21" s="140">
        <v>2018</v>
      </c>
      <c r="Y21" s="371">
        <v>2018</v>
      </c>
      <c r="Z21" s="360">
        <f>Z19*BN21</f>
        <v>19764</v>
      </c>
      <c r="AA21" s="360">
        <f>AA19*BO21</f>
        <v>0</v>
      </c>
      <c r="AB21" s="360">
        <f t="shared" ref="AB21:AB23" si="4">AB20*BP21</f>
        <v>0</v>
      </c>
      <c r="AC21" s="360">
        <f>AC19*BQ21</f>
        <v>16687.600000000002</v>
      </c>
      <c r="AD21" s="353" t="s">
        <v>62</v>
      </c>
      <c r="AE21" s="360">
        <f>AE19*BN21</f>
        <v>30881.25</v>
      </c>
      <c r="AF21" s="360">
        <f>AF19*BO21</f>
        <v>4500</v>
      </c>
      <c r="AG21" s="360">
        <f>AG19*BP21</f>
        <v>4500</v>
      </c>
      <c r="AH21" s="360">
        <f>AH19*BQ21</f>
        <v>16687.600000000002</v>
      </c>
      <c r="AI21" s="353" t="s">
        <v>62</v>
      </c>
      <c r="AJ21" s="360">
        <f>AJ19*BN21</f>
        <v>54351</v>
      </c>
      <c r="AK21" s="360">
        <f>AK19*BO21</f>
        <v>4500</v>
      </c>
      <c r="AL21" s="360">
        <f>AL19*BP21</f>
        <v>4500</v>
      </c>
      <c r="AM21" s="360">
        <f>AM19*BQ21</f>
        <v>8343.8000000000011</v>
      </c>
      <c r="AN21" s="353" t="s">
        <v>62</v>
      </c>
      <c r="AO21" s="360">
        <f>AO19*BN21</f>
        <v>4941</v>
      </c>
      <c r="AP21" s="360">
        <f>AP19*BO21</f>
        <v>2250</v>
      </c>
      <c r="AQ21" s="360">
        <f>AQ19*BP21</f>
        <v>2250</v>
      </c>
      <c r="AR21" s="360">
        <f>AR19*BQ21</f>
        <v>4171.9000000000005</v>
      </c>
      <c r="AS21" s="353" t="s">
        <v>62</v>
      </c>
      <c r="AT21" s="360">
        <f>AT19*BN21</f>
        <v>48174.75</v>
      </c>
      <c r="AU21" s="360">
        <f>AU19*BO21</f>
        <v>1125</v>
      </c>
      <c r="AV21" s="360">
        <f>AV19*BP21</f>
        <v>1125</v>
      </c>
      <c r="AW21" s="360">
        <f>AW19*BXQ1</f>
        <v>0</v>
      </c>
      <c r="AX21" s="353" t="s">
        <v>62</v>
      </c>
      <c r="AY21" s="360">
        <f>AY19*BN21</f>
        <v>24293.25</v>
      </c>
      <c r="AZ21" s="360">
        <f>AZ19*BO21</f>
        <v>1125</v>
      </c>
      <c r="BA21" s="360">
        <f>BA19*BP21</f>
        <v>1125</v>
      </c>
      <c r="BB21" s="360">
        <f>BB19*BSV1</f>
        <v>0</v>
      </c>
      <c r="BC21" s="353" t="s">
        <v>62</v>
      </c>
      <c r="BD21" s="360">
        <f>BD19*BN21</f>
        <v>14617.124999999998</v>
      </c>
      <c r="BE21" s="360">
        <f>BE19*BO21</f>
        <v>7874.9999999999991</v>
      </c>
      <c r="BF21" s="360">
        <f>BF19*BP21</f>
        <v>7874.9999999999991</v>
      </c>
      <c r="BG21" s="360">
        <f>BG19*BSA1</f>
        <v>0</v>
      </c>
      <c r="BH21" s="353" t="s">
        <v>62</v>
      </c>
      <c r="BI21" s="360">
        <f>BI19*BN21</f>
        <v>8852.625</v>
      </c>
      <c r="BJ21" s="360">
        <f>BJ19*BO21</f>
        <v>0</v>
      </c>
      <c r="BK21" s="360">
        <f>BK19*BP21</f>
        <v>0</v>
      </c>
      <c r="BL21" s="360">
        <f>BL19*BQ21</f>
        <v>4171.9000000000005</v>
      </c>
      <c r="BM21" s="353" t="s">
        <v>62</v>
      </c>
      <c r="BN21" s="354">
        <v>205875</v>
      </c>
      <c r="BO21" s="353">
        <v>22500</v>
      </c>
      <c r="BP21" s="353">
        <v>22500</v>
      </c>
      <c r="BQ21" s="353">
        <v>83438</v>
      </c>
      <c r="BR21" s="358" t="s">
        <v>62</v>
      </c>
      <c r="BS21" s="223">
        <f>Z21+AE21+AJ21+AO21+AT21+AY21+BD21+BI21</f>
        <v>205875</v>
      </c>
      <c r="BT21" s="223"/>
      <c r="BU21" s="223"/>
    </row>
    <row r="22" spans="1:73" ht="24.6" customHeight="1" outlineLevel="1" x14ac:dyDescent="0.25">
      <c r="A22" s="94" t="s">
        <v>70</v>
      </c>
      <c r="B22" s="415" t="s">
        <v>91</v>
      </c>
      <c r="C22" s="415"/>
      <c r="D22" s="415"/>
      <c r="E22" s="415"/>
      <c r="F22" s="415"/>
      <c r="G22" s="415"/>
      <c r="H22" s="67"/>
      <c r="I22" s="66"/>
      <c r="J22" s="67"/>
      <c r="K22" s="32"/>
      <c r="L22" s="32"/>
      <c r="M22" s="32"/>
      <c r="N22" s="32"/>
      <c r="O22" s="32"/>
      <c r="P22" s="32"/>
      <c r="Q22" s="63"/>
      <c r="R22" s="63"/>
      <c r="S22" s="64"/>
      <c r="T22" s="64"/>
      <c r="U22" s="64"/>
      <c r="V22" s="64"/>
      <c r="W22" s="64"/>
      <c r="X22" s="143">
        <v>2019</v>
      </c>
      <c r="Y22" s="372">
        <v>2019</v>
      </c>
      <c r="Z22" s="361">
        <f>Z19*BN22</f>
        <v>21738.528000000002</v>
      </c>
      <c r="AA22" s="361">
        <f>AA19*BO22</f>
        <v>0</v>
      </c>
      <c r="AB22" s="361">
        <f t="shared" si="4"/>
        <v>0</v>
      </c>
      <c r="AC22" s="361">
        <f>AC19*BQ22</f>
        <v>18356.400000000001</v>
      </c>
      <c r="AD22" s="362" t="s">
        <v>62</v>
      </c>
      <c r="AE22" s="361">
        <f>AE19*BN22</f>
        <v>33966.449999999997</v>
      </c>
      <c r="AF22" s="361">
        <f>AF19*BO22</f>
        <v>4500</v>
      </c>
      <c r="AG22" s="361">
        <f>AG19*BP22</f>
        <v>4500</v>
      </c>
      <c r="AH22" s="361">
        <f>AH19*BQ22</f>
        <v>18356.400000000001</v>
      </c>
      <c r="AI22" s="362" t="s">
        <v>62</v>
      </c>
      <c r="AJ22" s="361">
        <f>AJ19*BN22</f>
        <v>59780.952000000005</v>
      </c>
      <c r="AK22" s="361">
        <f>AK19*BO22</f>
        <v>4500</v>
      </c>
      <c r="AL22" s="361">
        <f>AL19*BP22</f>
        <v>4500</v>
      </c>
      <c r="AM22" s="361">
        <f>AM19*BQ22</f>
        <v>9178.2000000000007</v>
      </c>
      <c r="AN22" s="362" t="s">
        <v>62</v>
      </c>
      <c r="AO22" s="361">
        <f>AO19*BN22</f>
        <v>5434.6320000000005</v>
      </c>
      <c r="AP22" s="361">
        <f>AP19*BO22</f>
        <v>2250</v>
      </c>
      <c r="AQ22" s="361">
        <f>AQ19*BP22</f>
        <v>2250</v>
      </c>
      <c r="AR22" s="361">
        <f>AR19*BQ22</f>
        <v>4589.1000000000004</v>
      </c>
      <c r="AS22" s="362" t="s">
        <v>62</v>
      </c>
      <c r="AT22" s="361">
        <f>AT19*BN22</f>
        <v>52987.662000000004</v>
      </c>
      <c r="AU22" s="361">
        <f>AU19*BO22</f>
        <v>1125</v>
      </c>
      <c r="AV22" s="361">
        <f>AV19*BP22</f>
        <v>1125</v>
      </c>
      <c r="AW22" s="361">
        <f>AW19*BQ22</f>
        <v>13767.3</v>
      </c>
      <c r="AX22" s="362" t="s">
        <v>62</v>
      </c>
      <c r="AY22" s="361">
        <f>AY19*BN22</f>
        <v>26720.273999999998</v>
      </c>
      <c r="AZ22" s="361">
        <f>AZ19*BO22</f>
        <v>1125</v>
      </c>
      <c r="BA22" s="361">
        <f>BA19*BP22</f>
        <v>1125</v>
      </c>
      <c r="BB22" s="361">
        <f>BB19*BQ22</f>
        <v>4589.1000000000004</v>
      </c>
      <c r="BC22" s="362" t="s">
        <v>62</v>
      </c>
      <c r="BD22" s="361">
        <f>BD19*BN22</f>
        <v>16077.452999999998</v>
      </c>
      <c r="BE22" s="361">
        <f>BE19*BO22</f>
        <v>7874.9999999999991</v>
      </c>
      <c r="BF22" s="361">
        <f>BF19*BP22</f>
        <v>7874.9999999999991</v>
      </c>
      <c r="BG22" s="361">
        <f>BG19*BQ22</f>
        <v>18356.400000000001</v>
      </c>
      <c r="BH22" s="362" t="s">
        <v>62</v>
      </c>
      <c r="BI22" s="361">
        <f>BI19*BN22</f>
        <v>9737.0489999999991</v>
      </c>
      <c r="BJ22" s="361">
        <f>BJ19*BO22</f>
        <v>0</v>
      </c>
      <c r="BK22" s="361">
        <f>BK19*BP22</f>
        <v>0</v>
      </c>
      <c r="BL22" s="361">
        <f>BL19*BQ22</f>
        <v>4589.1000000000004</v>
      </c>
      <c r="BM22" s="362" t="s">
        <v>62</v>
      </c>
      <c r="BN22" s="365">
        <v>226443</v>
      </c>
      <c r="BO22" s="362">
        <v>22500</v>
      </c>
      <c r="BP22" s="362">
        <v>22500</v>
      </c>
      <c r="BQ22" s="362">
        <v>91782</v>
      </c>
      <c r="BR22" s="363" t="s">
        <v>62</v>
      </c>
      <c r="BS22" s="223">
        <f t="shared" ref="BS22:BS23" si="5">Z22+AE22+AJ22+AO22+AT22+AY22+BD22+BI22</f>
        <v>226443.00000000003</v>
      </c>
      <c r="BT22" s="223"/>
      <c r="BU22" s="223"/>
    </row>
    <row r="23" spans="1:73" ht="24.6" customHeight="1" outlineLevel="1" thickBot="1" x14ac:dyDescent="0.3">
      <c r="A23" s="94" t="s">
        <v>71</v>
      </c>
      <c r="B23" s="415" t="s">
        <v>138</v>
      </c>
      <c r="C23" s="415"/>
      <c r="D23" s="415"/>
      <c r="E23" s="415"/>
      <c r="F23" s="415"/>
      <c r="G23" s="415"/>
      <c r="H23" s="67"/>
      <c r="I23" s="66"/>
      <c r="J23" s="67"/>
      <c r="K23" s="32"/>
      <c r="L23" s="32"/>
      <c r="M23" s="32"/>
      <c r="N23" s="32"/>
      <c r="O23" s="32"/>
      <c r="P23" s="32"/>
      <c r="Q23" s="63"/>
      <c r="R23" s="63"/>
      <c r="S23" s="64"/>
      <c r="T23" s="64"/>
      <c r="U23" s="64"/>
      <c r="V23" s="64"/>
      <c r="W23" s="64"/>
      <c r="X23" s="144">
        <v>2020</v>
      </c>
      <c r="Y23" s="373">
        <v>2020</v>
      </c>
      <c r="Z23" s="366">
        <f>Z19*BN23</f>
        <v>22728.576000000001</v>
      </c>
      <c r="AA23" s="366">
        <f>AA19*BO23</f>
        <v>0</v>
      </c>
      <c r="AB23" s="366">
        <f t="shared" si="4"/>
        <v>0</v>
      </c>
      <c r="AC23" s="366">
        <f>AC19*BQ23</f>
        <v>19190.8</v>
      </c>
      <c r="AD23" s="367" t="s">
        <v>62</v>
      </c>
      <c r="AE23" s="366">
        <f>AE19*BN23</f>
        <v>35513.4</v>
      </c>
      <c r="AF23" s="366">
        <f>AF19*BO23</f>
        <v>4500</v>
      </c>
      <c r="AG23" s="366">
        <f>AG19*BP23</f>
        <v>4500</v>
      </c>
      <c r="AH23" s="366">
        <f>AH19*BQ23</f>
        <v>19190.8</v>
      </c>
      <c r="AI23" s="367" t="s">
        <v>62</v>
      </c>
      <c r="AJ23" s="366">
        <f>AJ19*BN23</f>
        <v>62503.584000000003</v>
      </c>
      <c r="AK23" s="366">
        <f>AK19*BO23</f>
        <v>4500</v>
      </c>
      <c r="AL23" s="366">
        <f>AL19*BP23</f>
        <v>4500</v>
      </c>
      <c r="AM23" s="366">
        <f>AM19*BQ23</f>
        <v>9595.4</v>
      </c>
      <c r="AN23" s="367" t="s">
        <v>62</v>
      </c>
      <c r="AO23" s="366">
        <f>AO19*BN23</f>
        <v>5682.1440000000002</v>
      </c>
      <c r="AP23" s="366">
        <f>AP19*BO23</f>
        <v>2250</v>
      </c>
      <c r="AQ23" s="366">
        <f>AQ19*BP23</f>
        <v>2250</v>
      </c>
      <c r="AR23" s="366">
        <f>AR19*BQ23</f>
        <v>4797.7</v>
      </c>
      <c r="AS23" s="367" t="s">
        <v>62</v>
      </c>
      <c r="AT23" s="366">
        <f>AT19*BN23</f>
        <v>55400.904000000002</v>
      </c>
      <c r="AU23" s="366">
        <f>AU19*BO23</f>
        <v>1125</v>
      </c>
      <c r="AV23" s="366">
        <f>AV19*BP23</f>
        <v>1125</v>
      </c>
      <c r="AW23" s="366">
        <f>AW19*BQ23</f>
        <v>14393.1</v>
      </c>
      <c r="AX23" s="367" t="s">
        <v>62</v>
      </c>
      <c r="AY23" s="366">
        <f>AY19*BN23</f>
        <v>27937.207999999999</v>
      </c>
      <c r="AZ23" s="366">
        <f>AZ19*BO23</f>
        <v>1125</v>
      </c>
      <c r="BA23" s="366">
        <f>BA19*BP23</f>
        <v>1125</v>
      </c>
      <c r="BB23" s="366">
        <f>BB19*BQ23</f>
        <v>4797.7</v>
      </c>
      <c r="BC23" s="367" t="s">
        <v>62</v>
      </c>
      <c r="BD23" s="366">
        <f>BD19*BN23</f>
        <v>16809.675999999999</v>
      </c>
      <c r="BE23" s="366">
        <f>BE19*BO23</f>
        <v>7874.9999999999991</v>
      </c>
      <c r="BF23" s="366">
        <f>BF19*BP23</f>
        <v>7874.9999999999991</v>
      </c>
      <c r="BG23" s="366">
        <f>BG19*BQ23</f>
        <v>19190.8</v>
      </c>
      <c r="BH23" s="367" t="s">
        <v>62</v>
      </c>
      <c r="BI23" s="366">
        <f>BI19*BN23</f>
        <v>10180.508</v>
      </c>
      <c r="BJ23" s="366">
        <f>BJ19*BO23</f>
        <v>0</v>
      </c>
      <c r="BK23" s="366">
        <f>BK19*BP23</f>
        <v>0</v>
      </c>
      <c r="BL23" s="366">
        <f>BL19*BQ23</f>
        <v>4797.7</v>
      </c>
      <c r="BM23" s="367" t="s">
        <v>62</v>
      </c>
      <c r="BN23" s="368">
        <v>236756</v>
      </c>
      <c r="BO23" s="367">
        <v>22500</v>
      </c>
      <c r="BP23" s="367">
        <v>22500</v>
      </c>
      <c r="BQ23" s="367">
        <v>95954</v>
      </c>
      <c r="BR23" s="369" t="s">
        <v>62</v>
      </c>
      <c r="BS23" s="223">
        <f t="shared" si="5"/>
        <v>236756</v>
      </c>
      <c r="BT23" s="223"/>
      <c r="BU23" s="223"/>
    </row>
    <row r="24" spans="1:73" ht="24.6" customHeight="1" outlineLevel="1" x14ac:dyDescent="0.25">
      <c r="A24" s="94" t="s">
        <v>146</v>
      </c>
      <c r="B24" s="415" t="s">
        <v>139</v>
      </c>
      <c r="C24" s="415"/>
      <c r="D24" s="415"/>
      <c r="E24" s="415"/>
      <c r="F24" s="415"/>
      <c r="G24" s="415"/>
      <c r="H24" s="67"/>
      <c r="I24" s="66"/>
      <c r="J24" s="67"/>
      <c r="K24" s="32"/>
      <c r="L24" s="32"/>
      <c r="M24" s="32"/>
      <c r="N24" s="32"/>
      <c r="O24" s="32"/>
      <c r="P24" s="32"/>
      <c r="Q24" s="63"/>
      <c r="R24" s="63"/>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37"/>
      <c r="BH24" s="73"/>
    </row>
    <row r="25" spans="1:73" ht="24.6" customHeight="1" outlineLevel="1" x14ac:dyDescent="0.25">
      <c r="A25" s="94"/>
      <c r="B25" s="415"/>
      <c r="C25" s="415"/>
      <c r="D25" s="415"/>
      <c r="E25" s="415"/>
      <c r="F25" s="415"/>
      <c r="G25" s="415"/>
      <c r="H25" s="67"/>
      <c r="I25" s="66"/>
      <c r="J25" s="67"/>
      <c r="K25" s="32"/>
      <c r="L25" s="32"/>
      <c r="M25" s="32"/>
      <c r="N25" s="32"/>
      <c r="O25" s="32"/>
      <c r="P25" s="32"/>
      <c r="Q25" s="63"/>
      <c r="R25" s="63"/>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37"/>
      <c r="BH25" s="73"/>
    </row>
    <row r="26" spans="1:73" ht="24.6" customHeight="1" outlineLevel="1" x14ac:dyDescent="0.25">
      <c r="A26" s="94"/>
      <c r="B26" s="415"/>
      <c r="C26" s="415"/>
      <c r="D26" s="415"/>
      <c r="E26" s="415"/>
      <c r="F26" s="415"/>
      <c r="G26" s="415"/>
      <c r="H26" s="67"/>
      <c r="I26" s="66"/>
      <c r="J26" s="67"/>
      <c r="K26" s="32"/>
      <c r="L26" s="32"/>
      <c r="M26" s="32"/>
      <c r="N26" s="32"/>
      <c r="O26" s="32"/>
      <c r="P26" s="32"/>
      <c r="Q26" s="63"/>
      <c r="R26" s="63"/>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37"/>
      <c r="BH26" s="73"/>
    </row>
    <row r="27" spans="1:73" ht="24.6" customHeight="1" outlineLevel="1" x14ac:dyDescent="0.25">
      <c r="A27" s="94"/>
      <c r="B27" s="429"/>
      <c r="C27" s="429"/>
      <c r="D27" s="429"/>
      <c r="E27" s="429"/>
      <c r="F27" s="429"/>
      <c r="G27" s="429"/>
      <c r="H27" s="66"/>
      <c r="I27" s="66"/>
      <c r="J27" s="66"/>
      <c r="K27" s="32"/>
      <c r="L27" s="32"/>
      <c r="M27" s="32"/>
      <c r="N27" s="32"/>
      <c r="O27" s="32"/>
      <c r="P27" s="32"/>
      <c r="Q27" s="63"/>
      <c r="R27" s="63"/>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37"/>
    </row>
    <row r="29" spans="1:73" ht="23.25" customHeight="1" x14ac:dyDescent="0.35">
      <c r="A29" s="411" t="s">
        <v>116</v>
      </c>
      <c r="B29" s="411"/>
      <c r="C29" s="411"/>
      <c r="D29" s="411"/>
      <c r="E29" s="411"/>
      <c r="F29" s="411"/>
      <c r="G29" s="411"/>
      <c r="H29" s="43"/>
      <c r="I29" s="43"/>
      <c r="J29" s="43"/>
      <c r="K29" s="43"/>
      <c r="L29" s="43"/>
      <c r="M29" s="43"/>
      <c r="N29" s="43"/>
      <c r="O29" s="43"/>
      <c r="P29" s="44"/>
      <c r="Q29" s="44"/>
      <c r="R29" s="44"/>
      <c r="S29" s="36"/>
      <c r="T29" s="36"/>
      <c r="U29" s="36"/>
      <c r="V29" s="36"/>
    </row>
    <row r="30" spans="1:73" ht="23.25" x14ac:dyDescent="0.35">
      <c r="A30" s="45"/>
      <c r="B30" s="45"/>
      <c r="C30" s="45"/>
      <c r="D30" s="45"/>
      <c r="E30" s="46"/>
      <c r="F30" s="46"/>
      <c r="G30" s="46"/>
      <c r="H30" s="46"/>
      <c r="I30" s="46"/>
      <c r="J30" s="46"/>
      <c r="K30" s="46"/>
      <c r="L30" s="46"/>
      <c r="M30" s="46"/>
      <c r="N30" s="46"/>
      <c r="O30" s="46"/>
      <c r="P30" s="36"/>
      <c r="Q30" s="36"/>
      <c r="R30" s="36"/>
      <c r="S30" s="36"/>
      <c r="T30" s="36"/>
      <c r="U30" s="36"/>
      <c r="V30" s="36"/>
    </row>
    <row r="31" spans="1:73" ht="24" thickBot="1" x14ac:dyDescent="0.4">
      <c r="A31" s="32"/>
      <c r="B31" s="53" t="s">
        <v>9</v>
      </c>
      <c r="C31" s="54" t="s">
        <v>40</v>
      </c>
      <c r="D31" s="55">
        <v>2018</v>
      </c>
      <c r="E31" s="56">
        <v>2019</v>
      </c>
      <c r="F31" s="218">
        <v>2020</v>
      </c>
      <c r="G31" s="219"/>
      <c r="H31" s="38"/>
      <c r="I31" s="38"/>
      <c r="J31" s="38"/>
      <c r="K31" s="38"/>
      <c r="L31" s="38"/>
      <c r="M31" s="38"/>
      <c r="N31" s="6"/>
      <c r="O31" s="6"/>
      <c r="P31" s="6"/>
      <c r="Q31" s="412"/>
      <c r="R31" s="412"/>
      <c r="S31" s="412"/>
      <c r="T31" s="412"/>
      <c r="U31" s="412"/>
      <c r="V31" s="412"/>
    </row>
    <row r="32" spans="1:73" ht="23.25" x14ac:dyDescent="0.35">
      <c r="A32" s="6"/>
      <c r="B32" s="57" t="s">
        <v>25</v>
      </c>
      <c r="C32" s="58">
        <v>0</v>
      </c>
      <c r="D32" s="96">
        <v>1200000</v>
      </c>
      <c r="E32" s="96">
        <v>1800000</v>
      </c>
      <c r="F32" s="96">
        <v>2700000</v>
      </c>
      <c r="G32" s="220"/>
      <c r="H32" s="38"/>
      <c r="I32" s="38"/>
      <c r="J32" s="38"/>
      <c r="K32" s="38"/>
      <c r="L32" s="38"/>
      <c r="M32" s="38"/>
      <c r="N32" s="6"/>
      <c r="O32" s="6"/>
      <c r="P32" s="69"/>
      <c r="Q32" s="69"/>
      <c r="R32" s="107"/>
      <c r="S32" s="69"/>
      <c r="T32" s="69"/>
      <c r="U32" s="6"/>
      <c r="V32" s="6"/>
    </row>
    <row r="33" spans="1:70" ht="23.25" x14ac:dyDescent="0.35">
      <c r="A33" s="32"/>
      <c r="B33" s="59" t="s">
        <v>23</v>
      </c>
      <c r="C33" s="60"/>
      <c r="D33" s="90">
        <v>0</v>
      </c>
      <c r="E33" s="62" t="s">
        <v>37</v>
      </c>
      <c r="F33" s="221" t="s">
        <v>38</v>
      </c>
      <c r="G33" s="222"/>
      <c r="H33" s="38"/>
      <c r="I33" s="38"/>
      <c r="J33" s="38"/>
      <c r="K33" s="38"/>
      <c r="L33" s="38"/>
      <c r="M33" s="38"/>
      <c r="N33" s="38"/>
      <c r="O33" s="38"/>
      <c r="P33" s="38"/>
      <c r="Q33" s="6"/>
      <c r="R33" s="6"/>
      <c r="S33" s="6"/>
      <c r="T33" s="69"/>
      <c r="U33" s="69"/>
      <c r="V33" s="69"/>
    </row>
    <row r="34" spans="1:70" ht="23.25" customHeight="1" x14ac:dyDescent="0.35">
      <c r="A34" s="32"/>
      <c r="B34" s="59" t="s">
        <v>24</v>
      </c>
      <c r="C34" s="60"/>
      <c r="D34" s="90">
        <v>1</v>
      </c>
      <c r="E34" s="62" t="s">
        <v>37</v>
      </c>
      <c r="F34" s="221" t="s">
        <v>38</v>
      </c>
      <c r="G34" s="222"/>
      <c r="H34" s="432" t="s">
        <v>128</v>
      </c>
      <c r="I34" s="432"/>
      <c r="J34" s="432"/>
      <c r="K34" s="432"/>
      <c r="L34" s="432"/>
      <c r="M34" s="432"/>
      <c r="N34" s="38"/>
      <c r="O34" s="38"/>
      <c r="P34" s="38"/>
      <c r="Q34" s="6"/>
      <c r="R34" s="6"/>
      <c r="S34" s="6"/>
      <c r="T34" s="69"/>
      <c r="U34" s="69"/>
      <c r="V34" s="69"/>
    </row>
    <row r="35" spans="1:70" ht="23.25" customHeight="1" x14ac:dyDescent="0.35">
      <c r="A35" s="32"/>
      <c r="B35" s="2"/>
      <c r="C35" s="2"/>
      <c r="D35" s="38"/>
      <c r="E35" s="38"/>
      <c r="F35" s="38"/>
      <c r="G35" s="38"/>
      <c r="H35" s="433"/>
      <c r="I35" s="433"/>
      <c r="J35" s="433"/>
      <c r="K35" s="433"/>
      <c r="L35" s="433"/>
      <c r="M35" s="433"/>
      <c r="N35" s="38"/>
      <c r="O35" s="38"/>
      <c r="P35" s="38"/>
      <c r="Q35" s="6"/>
      <c r="R35" s="6"/>
      <c r="S35" s="6"/>
      <c r="T35" s="6"/>
      <c r="U35" s="6"/>
      <c r="V35" s="6"/>
      <c r="W35" s="348" t="s">
        <v>176</v>
      </c>
      <c r="X35" s="47" t="s">
        <v>175</v>
      </c>
      <c r="Y35" s="5"/>
      <c r="Z35" s="5"/>
      <c r="AA35" s="5"/>
      <c r="AB35" s="5"/>
      <c r="AC35" s="5"/>
      <c r="AD35" s="5"/>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row>
    <row r="36" spans="1:70" ht="21" x14ac:dyDescent="0.35">
      <c r="A36" s="390" t="s">
        <v>72</v>
      </c>
      <c r="B36" s="390"/>
      <c r="C36" s="390"/>
      <c r="D36" s="390"/>
      <c r="E36" s="390"/>
      <c r="F36" s="390"/>
      <c r="G36" s="391"/>
      <c r="H36" s="392" t="s">
        <v>83</v>
      </c>
      <c r="I36" s="393"/>
      <c r="J36" s="393"/>
      <c r="K36" s="393"/>
      <c r="L36" s="394"/>
      <c r="M36" s="111"/>
      <c r="N36" s="385"/>
      <c r="O36" s="385"/>
      <c r="P36" s="385"/>
      <c r="Q36" s="386"/>
      <c r="R36" s="138"/>
      <c r="S36" s="32"/>
      <c r="T36" s="32"/>
      <c r="U36" s="32"/>
      <c r="V36" s="32"/>
      <c r="X36" s="32"/>
      <c r="Y36" s="387" t="s">
        <v>11</v>
      </c>
      <c r="Z36" s="388"/>
      <c r="AA36" s="388"/>
      <c r="AB36" s="388"/>
      <c r="AC36" s="389"/>
      <c r="AD36" s="387" t="s">
        <v>16</v>
      </c>
      <c r="AE36" s="388"/>
      <c r="AF36" s="388"/>
      <c r="AG36" s="388"/>
      <c r="AH36" s="389"/>
      <c r="AI36" s="387" t="s">
        <v>22</v>
      </c>
      <c r="AJ36" s="388"/>
      <c r="AK36" s="388"/>
      <c r="AL36" s="388"/>
      <c r="AM36" s="389"/>
      <c r="AN36" s="387" t="s">
        <v>13</v>
      </c>
      <c r="AO36" s="388"/>
      <c r="AP36" s="388"/>
      <c r="AQ36" s="388"/>
      <c r="AR36" s="389"/>
      <c r="AS36" s="387" t="s">
        <v>14</v>
      </c>
      <c r="AT36" s="388"/>
      <c r="AU36" s="388"/>
      <c r="AV36" s="388"/>
      <c r="AW36" s="389"/>
      <c r="AX36" s="387" t="s">
        <v>12</v>
      </c>
      <c r="AY36" s="388"/>
      <c r="AZ36" s="388"/>
      <c r="BA36" s="388"/>
      <c r="BB36" s="389"/>
      <c r="BC36" s="387" t="s">
        <v>17</v>
      </c>
      <c r="BD36" s="388"/>
      <c r="BE36" s="388"/>
      <c r="BF36" s="388"/>
      <c r="BG36" s="389"/>
      <c r="BH36" s="387" t="s">
        <v>15</v>
      </c>
      <c r="BI36" s="388"/>
      <c r="BJ36" s="388"/>
      <c r="BK36" s="388"/>
      <c r="BL36" s="389"/>
      <c r="BM36" s="387" t="s">
        <v>81</v>
      </c>
      <c r="BN36" s="388"/>
      <c r="BO36" s="388"/>
      <c r="BP36" s="388"/>
      <c r="BQ36" s="389"/>
    </row>
    <row r="37" spans="1:70" ht="25.5" customHeight="1" thickBot="1" x14ac:dyDescent="0.3">
      <c r="A37" s="40" t="s">
        <v>6</v>
      </c>
      <c r="B37" s="22" t="s">
        <v>8</v>
      </c>
      <c r="C37" s="397" t="s">
        <v>3</v>
      </c>
      <c r="D37" s="398"/>
      <c r="E37" s="185" t="s">
        <v>55</v>
      </c>
      <c r="F37" s="23" t="s">
        <v>10</v>
      </c>
      <c r="G37" s="23" t="s">
        <v>0</v>
      </c>
      <c r="H37" s="19" t="s">
        <v>20</v>
      </c>
      <c r="I37" s="18" t="s">
        <v>28</v>
      </c>
      <c r="J37" s="19" t="s">
        <v>27</v>
      </c>
      <c r="K37" s="18" t="s">
        <v>21</v>
      </c>
      <c r="L37" s="19" t="s">
        <v>39</v>
      </c>
      <c r="M37" s="19"/>
      <c r="N37" s="26" t="s">
        <v>28</v>
      </c>
      <c r="O37" s="25" t="s">
        <v>27</v>
      </c>
      <c r="P37" s="26" t="s">
        <v>21</v>
      </c>
      <c r="Q37" s="25" t="s">
        <v>39</v>
      </c>
      <c r="R37" s="147"/>
      <c r="S37" s="32"/>
      <c r="T37" s="32"/>
      <c r="U37" s="32"/>
      <c r="V37" s="32"/>
      <c r="X37" s="32"/>
      <c r="Y37" s="34" t="s">
        <v>20</v>
      </c>
      <c r="Z37" s="28" t="s">
        <v>28</v>
      </c>
      <c r="AA37" s="28" t="s">
        <v>27</v>
      </c>
      <c r="AB37" s="28" t="s">
        <v>21</v>
      </c>
      <c r="AC37" s="33" t="s">
        <v>39</v>
      </c>
      <c r="AD37" s="34" t="s">
        <v>20</v>
      </c>
      <c r="AE37" s="28" t="s">
        <v>28</v>
      </c>
      <c r="AF37" s="28" t="s">
        <v>27</v>
      </c>
      <c r="AG37" s="28" t="s">
        <v>21</v>
      </c>
      <c r="AH37" s="33" t="s">
        <v>39</v>
      </c>
      <c r="AI37" s="34" t="s">
        <v>20</v>
      </c>
      <c r="AJ37" s="28" t="s">
        <v>28</v>
      </c>
      <c r="AK37" s="28" t="s">
        <v>27</v>
      </c>
      <c r="AL37" s="28" t="s">
        <v>21</v>
      </c>
      <c r="AM37" s="33" t="s">
        <v>39</v>
      </c>
      <c r="AN37" s="34" t="s">
        <v>20</v>
      </c>
      <c r="AO37" s="28" t="s">
        <v>28</v>
      </c>
      <c r="AP37" s="28" t="s">
        <v>27</v>
      </c>
      <c r="AQ37" s="28" t="s">
        <v>21</v>
      </c>
      <c r="AR37" s="33" t="s">
        <v>39</v>
      </c>
      <c r="AS37" s="34" t="s">
        <v>20</v>
      </c>
      <c r="AT37" s="28" t="s">
        <v>28</v>
      </c>
      <c r="AU37" s="28" t="s">
        <v>27</v>
      </c>
      <c r="AV37" s="28" t="s">
        <v>21</v>
      </c>
      <c r="AW37" s="33" t="s">
        <v>39</v>
      </c>
      <c r="AX37" s="34" t="s">
        <v>20</v>
      </c>
      <c r="AY37" s="28" t="s">
        <v>28</v>
      </c>
      <c r="AZ37" s="28" t="s">
        <v>27</v>
      </c>
      <c r="BA37" s="28" t="s">
        <v>21</v>
      </c>
      <c r="BB37" s="33" t="s">
        <v>39</v>
      </c>
      <c r="BC37" s="34" t="s">
        <v>20</v>
      </c>
      <c r="BD37" s="28" t="s">
        <v>28</v>
      </c>
      <c r="BE37" s="28" t="s">
        <v>27</v>
      </c>
      <c r="BF37" s="28" t="s">
        <v>21</v>
      </c>
      <c r="BG37" s="33" t="s">
        <v>39</v>
      </c>
      <c r="BH37" s="34" t="s">
        <v>20</v>
      </c>
      <c r="BI37" s="28" t="s">
        <v>28</v>
      </c>
      <c r="BJ37" s="28" t="s">
        <v>27</v>
      </c>
      <c r="BK37" s="28" t="s">
        <v>21</v>
      </c>
      <c r="BL37" s="33" t="s">
        <v>39</v>
      </c>
      <c r="BM37" s="34" t="s">
        <v>20</v>
      </c>
      <c r="BN37" s="28" t="s">
        <v>28</v>
      </c>
      <c r="BO37" s="28" t="s">
        <v>27</v>
      </c>
      <c r="BP37" s="28" t="s">
        <v>21</v>
      </c>
      <c r="BQ37" s="33" t="s">
        <v>39</v>
      </c>
    </row>
    <row r="38" spans="1:70" ht="107.25" customHeight="1" x14ac:dyDescent="0.25">
      <c r="A38" s="41" t="s">
        <v>18</v>
      </c>
      <c r="B38" s="8" t="s">
        <v>100</v>
      </c>
      <c r="C38" s="430" t="s">
        <v>126</v>
      </c>
      <c r="D38" s="431"/>
      <c r="E38" s="187" t="s">
        <v>61</v>
      </c>
      <c r="F38" s="8" t="s">
        <v>101</v>
      </c>
      <c r="G38" s="98" t="s">
        <v>85</v>
      </c>
      <c r="H38" s="21" t="s">
        <v>62</v>
      </c>
      <c r="I38" s="21" t="s">
        <v>62</v>
      </c>
      <c r="J38" s="20" t="s">
        <v>62</v>
      </c>
      <c r="K38" s="21" t="s">
        <v>62</v>
      </c>
      <c r="L38" s="102">
        <v>506</v>
      </c>
      <c r="M38" s="20"/>
      <c r="N38" s="21" t="s">
        <v>62</v>
      </c>
      <c r="O38" s="20" t="s">
        <v>62</v>
      </c>
      <c r="P38" s="21" t="s">
        <v>62</v>
      </c>
      <c r="Q38" s="146">
        <v>50</v>
      </c>
      <c r="R38" s="148"/>
      <c r="S38" s="97"/>
      <c r="T38" s="32"/>
      <c r="U38" s="32"/>
      <c r="V38" s="32"/>
      <c r="X38" s="149">
        <v>2017</v>
      </c>
      <c r="Y38" s="29" t="s">
        <v>62</v>
      </c>
      <c r="Z38" s="29" t="s">
        <v>62</v>
      </c>
      <c r="AA38" s="29" t="s">
        <v>62</v>
      </c>
      <c r="AB38" s="29" t="s">
        <v>62</v>
      </c>
      <c r="AC38" s="29">
        <v>4</v>
      </c>
      <c r="AD38" s="29" t="s">
        <v>62</v>
      </c>
      <c r="AE38" s="29" t="s">
        <v>62</v>
      </c>
      <c r="AF38" s="29" t="s">
        <v>62</v>
      </c>
      <c r="AG38" s="29" t="s">
        <v>62</v>
      </c>
      <c r="AH38" s="29">
        <v>6</v>
      </c>
      <c r="AI38" s="29" t="s">
        <v>62</v>
      </c>
      <c r="AJ38" s="29" t="s">
        <v>62</v>
      </c>
      <c r="AK38" s="29" t="s">
        <v>62</v>
      </c>
      <c r="AL38" s="29" t="s">
        <v>62</v>
      </c>
      <c r="AM38" s="29">
        <v>6</v>
      </c>
      <c r="AN38" s="29" t="s">
        <v>62</v>
      </c>
      <c r="AO38" s="29" t="s">
        <v>62</v>
      </c>
      <c r="AP38" s="29" t="s">
        <v>62</v>
      </c>
      <c r="AQ38" s="29" t="s">
        <v>62</v>
      </c>
      <c r="AR38" s="29">
        <v>2</v>
      </c>
      <c r="AS38" s="29" t="s">
        <v>62</v>
      </c>
      <c r="AT38" s="29" t="s">
        <v>62</v>
      </c>
      <c r="AU38" s="29" t="s">
        <v>62</v>
      </c>
      <c r="AV38" s="29" t="s">
        <v>62</v>
      </c>
      <c r="AW38" s="29">
        <v>8</v>
      </c>
      <c r="AX38" s="29" t="s">
        <v>62</v>
      </c>
      <c r="AY38" s="29" t="s">
        <v>62</v>
      </c>
      <c r="AZ38" s="29" t="s">
        <v>62</v>
      </c>
      <c r="BA38" s="29" t="s">
        <v>62</v>
      </c>
      <c r="BB38" s="29">
        <v>6</v>
      </c>
      <c r="BC38" s="29" t="s">
        <v>62</v>
      </c>
      <c r="BD38" s="29" t="s">
        <v>62</v>
      </c>
      <c r="BE38" s="29" t="s">
        <v>62</v>
      </c>
      <c r="BF38" s="29" t="s">
        <v>62</v>
      </c>
      <c r="BG38" s="29">
        <v>6</v>
      </c>
      <c r="BH38" s="29" t="s">
        <v>62</v>
      </c>
      <c r="BI38" s="29" t="s">
        <v>62</v>
      </c>
      <c r="BJ38" s="29" t="s">
        <v>62</v>
      </c>
      <c r="BK38" s="29" t="s">
        <v>62</v>
      </c>
      <c r="BL38" s="29">
        <v>2</v>
      </c>
      <c r="BM38" s="29"/>
      <c r="BN38" s="29" t="s">
        <v>62</v>
      </c>
      <c r="BO38" s="29" t="s">
        <v>62</v>
      </c>
      <c r="BP38" s="29" t="s">
        <v>62</v>
      </c>
      <c r="BQ38" s="100">
        <v>40</v>
      </c>
      <c r="BR38" s="100">
        <f>AC38+AH38+AM38+AR38+AW38+BB38+BG38+BL38</f>
        <v>40</v>
      </c>
    </row>
    <row r="39" spans="1:70" ht="23.25" x14ac:dyDescent="0.35">
      <c r="A39" s="32"/>
      <c r="B39" s="38"/>
      <c r="C39" s="38"/>
      <c r="D39" s="38"/>
      <c r="E39" s="38"/>
      <c r="F39" s="38"/>
      <c r="G39" s="38"/>
      <c r="H39" s="384" t="s">
        <v>94</v>
      </c>
      <c r="I39" s="385"/>
      <c r="J39" s="385"/>
      <c r="K39" s="385"/>
      <c r="L39" s="386"/>
      <c r="M39" s="111"/>
      <c r="N39" s="385"/>
      <c r="O39" s="385"/>
      <c r="P39" s="385"/>
      <c r="Q39" s="386"/>
      <c r="R39" s="37"/>
      <c r="S39" s="6"/>
      <c r="T39" s="32"/>
      <c r="U39" s="32"/>
      <c r="V39" s="32"/>
      <c r="X39" s="149">
        <v>2018</v>
      </c>
      <c r="Y39" s="29" t="s">
        <v>62</v>
      </c>
      <c r="Z39" s="29" t="s">
        <v>62</v>
      </c>
      <c r="AA39" s="29" t="s">
        <v>62</v>
      </c>
      <c r="AB39" s="29" t="s">
        <v>62</v>
      </c>
      <c r="AC39" s="29">
        <v>4</v>
      </c>
      <c r="AD39" s="29" t="s">
        <v>62</v>
      </c>
      <c r="AE39" s="29" t="s">
        <v>62</v>
      </c>
      <c r="AF39" s="29" t="s">
        <v>62</v>
      </c>
      <c r="AG39" s="29" t="s">
        <v>62</v>
      </c>
      <c r="AH39" s="29">
        <v>6</v>
      </c>
      <c r="AI39" s="29" t="s">
        <v>62</v>
      </c>
      <c r="AJ39" s="29" t="s">
        <v>62</v>
      </c>
      <c r="AK39" s="29" t="s">
        <v>62</v>
      </c>
      <c r="AL39" s="29" t="s">
        <v>62</v>
      </c>
      <c r="AM39" s="29">
        <v>6</v>
      </c>
      <c r="AN39" s="29" t="s">
        <v>62</v>
      </c>
      <c r="AO39" s="29" t="s">
        <v>62</v>
      </c>
      <c r="AP39" s="29" t="s">
        <v>62</v>
      </c>
      <c r="AQ39" s="29" t="s">
        <v>62</v>
      </c>
      <c r="AR39" s="29">
        <v>2</v>
      </c>
      <c r="AS39" s="29" t="s">
        <v>62</v>
      </c>
      <c r="AT39" s="29" t="s">
        <v>62</v>
      </c>
      <c r="AU39" s="29" t="s">
        <v>62</v>
      </c>
      <c r="AV39" s="29" t="s">
        <v>62</v>
      </c>
      <c r="AW39" s="29">
        <v>8</v>
      </c>
      <c r="AX39" s="29" t="s">
        <v>62</v>
      </c>
      <c r="AY39" s="29" t="s">
        <v>62</v>
      </c>
      <c r="AZ39" s="29" t="s">
        <v>62</v>
      </c>
      <c r="BA39" s="29" t="s">
        <v>62</v>
      </c>
      <c r="BB39" s="29">
        <v>6</v>
      </c>
      <c r="BC39" s="29" t="s">
        <v>62</v>
      </c>
      <c r="BD39" s="29" t="s">
        <v>62</v>
      </c>
      <c r="BE39" s="29" t="s">
        <v>62</v>
      </c>
      <c r="BF39" s="29" t="s">
        <v>62</v>
      </c>
      <c r="BG39" s="29">
        <v>6</v>
      </c>
      <c r="BH39" s="29" t="s">
        <v>62</v>
      </c>
      <c r="BI39" s="29" t="s">
        <v>62</v>
      </c>
      <c r="BJ39" s="29" t="s">
        <v>62</v>
      </c>
      <c r="BK39" s="29" t="s">
        <v>62</v>
      </c>
      <c r="BL39" s="29">
        <v>2</v>
      </c>
      <c r="BM39" s="29"/>
      <c r="BN39" s="29" t="s">
        <v>62</v>
      </c>
      <c r="BO39" s="29" t="s">
        <v>62</v>
      </c>
      <c r="BP39" s="29" t="s">
        <v>62</v>
      </c>
      <c r="BQ39" s="100">
        <v>40</v>
      </c>
      <c r="BR39" s="100">
        <f t="shared" ref="BR39:BR41" si="6">AC39+AH39+AM39+AR39+AW39+BB39+BG39+BL39</f>
        <v>40</v>
      </c>
    </row>
    <row r="40" spans="1:70" ht="21.75" customHeight="1" x14ac:dyDescent="0.25">
      <c r="A40" s="76" t="s">
        <v>73</v>
      </c>
      <c r="B40" s="429" t="s">
        <v>140</v>
      </c>
      <c r="C40" s="429"/>
      <c r="D40" s="429"/>
      <c r="E40" s="429"/>
      <c r="F40" s="429"/>
      <c r="G40" s="429"/>
      <c r="H40" s="21" t="s">
        <v>62</v>
      </c>
      <c r="I40" s="21" t="s">
        <v>62</v>
      </c>
      <c r="J40" s="20" t="s">
        <v>62</v>
      </c>
      <c r="K40" s="21" t="s">
        <v>62</v>
      </c>
      <c r="L40" s="145">
        <v>82</v>
      </c>
      <c r="M40" s="20"/>
      <c r="N40" s="21" t="s">
        <v>62</v>
      </c>
      <c r="O40" s="20" t="s">
        <v>62</v>
      </c>
      <c r="P40" s="21" t="s">
        <v>62</v>
      </c>
      <c r="Q40" s="150">
        <v>120</v>
      </c>
      <c r="R40" s="63"/>
      <c r="S40" s="64"/>
      <c r="T40" s="64"/>
      <c r="U40" s="64"/>
      <c r="V40" s="64"/>
      <c r="X40" s="149">
        <v>2019</v>
      </c>
      <c r="Y40" s="29" t="s">
        <v>62</v>
      </c>
      <c r="Z40" s="29" t="s">
        <v>62</v>
      </c>
      <c r="AA40" s="29" t="s">
        <v>62</v>
      </c>
      <c r="AB40" s="29" t="s">
        <v>62</v>
      </c>
      <c r="AC40" s="29">
        <v>6</v>
      </c>
      <c r="AD40" s="29" t="s">
        <v>62</v>
      </c>
      <c r="AE40" s="29" t="s">
        <v>62</v>
      </c>
      <c r="AF40" s="29" t="s">
        <v>62</v>
      </c>
      <c r="AG40" s="29" t="s">
        <v>62</v>
      </c>
      <c r="AH40" s="29">
        <v>8</v>
      </c>
      <c r="AI40" s="29" t="s">
        <v>62</v>
      </c>
      <c r="AJ40" s="29" t="s">
        <v>62</v>
      </c>
      <c r="AK40" s="29" t="s">
        <v>62</v>
      </c>
      <c r="AL40" s="29" t="s">
        <v>62</v>
      </c>
      <c r="AM40" s="29">
        <v>8</v>
      </c>
      <c r="AN40" s="29" t="s">
        <v>62</v>
      </c>
      <c r="AO40" s="29" t="s">
        <v>62</v>
      </c>
      <c r="AP40" s="29" t="s">
        <v>62</v>
      </c>
      <c r="AQ40" s="29" t="s">
        <v>62</v>
      </c>
      <c r="AR40" s="29">
        <v>4</v>
      </c>
      <c r="AS40" s="29" t="s">
        <v>62</v>
      </c>
      <c r="AT40" s="29" t="s">
        <v>62</v>
      </c>
      <c r="AU40" s="29" t="s">
        <v>62</v>
      </c>
      <c r="AV40" s="29" t="s">
        <v>62</v>
      </c>
      <c r="AW40" s="29">
        <v>12</v>
      </c>
      <c r="AX40" s="29" t="s">
        <v>62</v>
      </c>
      <c r="AY40" s="29" t="s">
        <v>62</v>
      </c>
      <c r="AZ40" s="29" t="s">
        <v>62</v>
      </c>
      <c r="BA40" s="29" t="s">
        <v>62</v>
      </c>
      <c r="BB40" s="29">
        <v>8</v>
      </c>
      <c r="BC40" s="29" t="s">
        <v>62</v>
      </c>
      <c r="BD40" s="29" t="s">
        <v>62</v>
      </c>
      <c r="BE40" s="29" t="s">
        <v>62</v>
      </c>
      <c r="BF40" s="29" t="s">
        <v>62</v>
      </c>
      <c r="BG40" s="29">
        <v>8</v>
      </c>
      <c r="BH40" s="29" t="s">
        <v>62</v>
      </c>
      <c r="BI40" s="29" t="s">
        <v>62</v>
      </c>
      <c r="BJ40" s="29" t="s">
        <v>62</v>
      </c>
      <c r="BK40" s="29" t="s">
        <v>62</v>
      </c>
      <c r="BL40" s="29">
        <v>6</v>
      </c>
      <c r="BM40" s="29" t="s">
        <v>62</v>
      </c>
      <c r="BN40" s="29" t="s">
        <v>62</v>
      </c>
      <c r="BO40" s="29" t="s">
        <v>62</v>
      </c>
      <c r="BP40" s="29" t="s">
        <v>62</v>
      </c>
      <c r="BQ40" s="100">
        <f t="shared" ref="BQ40:BQ41" si="7">AC40+AH40+AM40+AR40+AW40+BB40+BG40+BL40</f>
        <v>60</v>
      </c>
      <c r="BR40" s="100">
        <f t="shared" si="6"/>
        <v>60</v>
      </c>
    </row>
    <row r="41" spans="1:70" ht="21.75" customHeight="1" x14ac:dyDescent="0.25">
      <c r="A41" s="76"/>
      <c r="B41" s="383"/>
      <c r="C41" s="383"/>
      <c r="D41" s="383"/>
      <c r="E41" s="383"/>
      <c r="F41" s="383"/>
      <c r="G41" s="383"/>
      <c r="H41" s="66"/>
      <c r="I41" s="66"/>
      <c r="J41" s="66"/>
      <c r="K41" s="32"/>
      <c r="L41" s="32"/>
      <c r="M41" s="32"/>
      <c r="N41" s="32"/>
      <c r="O41" s="32"/>
      <c r="P41" s="32"/>
      <c r="Q41" s="63"/>
      <c r="R41" s="63"/>
      <c r="S41" s="65"/>
      <c r="T41" s="65"/>
      <c r="U41" s="65"/>
      <c r="V41" s="65"/>
      <c r="X41" s="149">
        <v>2010</v>
      </c>
      <c r="Y41" s="29" t="s">
        <v>62</v>
      </c>
      <c r="Z41" s="29" t="s">
        <v>62</v>
      </c>
      <c r="AA41" s="29" t="s">
        <v>62</v>
      </c>
      <c r="AB41" s="29" t="s">
        <v>62</v>
      </c>
      <c r="AC41" s="29">
        <v>8</v>
      </c>
      <c r="AD41" s="29" t="s">
        <v>62</v>
      </c>
      <c r="AE41" s="29" t="s">
        <v>62</v>
      </c>
      <c r="AF41" s="29" t="s">
        <v>62</v>
      </c>
      <c r="AG41" s="29" t="s">
        <v>62</v>
      </c>
      <c r="AH41" s="29">
        <v>10</v>
      </c>
      <c r="AI41" s="29" t="s">
        <v>62</v>
      </c>
      <c r="AJ41" s="29" t="s">
        <v>62</v>
      </c>
      <c r="AK41" s="29" t="s">
        <v>62</v>
      </c>
      <c r="AL41" s="29" t="s">
        <v>62</v>
      </c>
      <c r="AM41" s="29">
        <v>12</v>
      </c>
      <c r="AN41" s="29" t="s">
        <v>62</v>
      </c>
      <c r="AO41" s="29" t="s">
        <v>62</v>
      </c>
      <c r="AP41" s="29" t="s">
        <v>62</v>
      </c>
      <c r="AQ41" s="29" t="s">
        <v>62</v>
      </c>
      <c r="AR41" s="29">
        <v>8</v>
      </c>
      <c r="AS41" s="29" t="s">
        <v>62</v>
      </c>
      <c r="AT41" s="29" t="s">
        <v>62</v>
      </c>
      <c r="AU41" s="29" t="s">
        <v>62</v>
      </c>
      <c r="AV41" s="29" t="s">
        <v>62</v>
      </c>
      <c r="AW41" s="29">
        <v>14</v>
      </c>
      <c r="AX41" s="29" t="s">
        <v>62</v>
      </c>
      <c r="AY41" s="29" t="s">
        <v>62</v>
      </c>
      <c r="AZ41" s="29" t="s">
        <v>62</v>
      </c>
      <c r="BA41" s="29" t="s">
        <v>62</v>
      </c>
      <c r="BB41" s="29">
        <v>8</v>
      </c>
      <c r="BC41" s="29" t="s">
        <v>62</v>
      </c>
      <c r="BD41" s="29" t="s">
        <v>62</v>
      </c>
      <c r="BE41" s="29" t="s">
        <v>62</v>
      </c>
      <c r="BF41" s="29" t="s">
        <v>62</v>
      </c>
      <c r="BG41" s="29">
        <v>12</v>
      </c>
      <c r="BH41" s="29" t="s">
        <v>62</v>
      </c>
      <c r="BI41" s="29" t="s">
        <v>62</v>
      </c>
      <c r="BJ41" s="29" t="s">
        <v>62</v>
      </c>
      <c r="BK41" s="29" t="s">
        <v>62</v>
      </c>
      <c r="BL41" s="29">
        <v>8</v>
      </c>
      <c r="BM41" s="29" t="s">
        <v>62</v>
      </c>
      <c r="BN41" s="29" t="s">
        <v>62</v>
      </c>
      <c r="BO41" s="29" t="s">
        <v>62</v>
      </c>
      <c r="BP41" s="29" t="s">
        <v>62</v>
      </c>
      <c r="BQ41" s="100">
        <f t="shared" si="7"/>
        <v>80</v>
      </c>
      <c r="BR41" s="100">
        <f t="shared" si="6"/>
        <v>80</v>
      </c>
    </row>
    <row r="42" spans="1:70" x14ac:dyDescent="0.25">
      <c r="A42" s="76"/>
    </row>
  </sheetData>
  <mergeCells count="54">
    <mergeCell ref="BD17:BH17"/>
    <mergeCell ref="BI17:BM17"/>
    <mergeCell ref="BN17:BR17"/>
    <mergeCell ref="AB3:AF3"/>
    <mergeCell ref="AE17:AI17"/>
    <mergeCell ref="AJ17:AN17"/>
    <mergeCell ref="AO17:AS17"/>
    <mergeCell ref="AT17:AX17"/>
    <mergeCell ref="AY17:BC17"/>
    <mergeCell ref="Z17:AD17"/>
    <mergeCell ref="A1:W1"/>
    <mergeCell ref="A3:G3"/>
    <mergeCell ref="B40:G40"/>
    <mergeCell ref="B41:G41"/>
    <mergeCell ref="N36:Q36"/>
    <mergeCell ref="B27:G27"/>
    <mergeCell ref="B25:G25"/>
    <mergeCell ref="B26:G26"/>
    <mergeCell ref="H39:L39"/>
    <mergeCell ref="N39:Q39"/>
    <mergeCell ref="A29:G29"/>
    <mergeCell ref="C38:D38"/>
    <mergeCell ref="H34:M35"/>
    <mergeCell ref="A36:G36"/>
    <mergeCell ref="C37:D37"/>
    <mergeCell ref="B24:G24"/>
    <mergeCell ref="BM36:BQ36"/>
    <mergeCell ref="Y36:AC36"/>
    <mergeCell ref="H19:M19"/>
    <mergeCell ref="AD36:AH36"/>
    <mergeCell ref="AI36:AM36"/>
    <mergeCell ref="BC36:BG36"/>
    <mergeCell ref="BH36:BL36"/>
    <mergeCell ref="AN36:AR36"/>
    <mergeCell ref="Q31:V31"/>
    <mergeCell ref="H36:L36"/>
    <mergeCell ref="AS36:AW36"/>
    <mergeCell ref="AX36:BB36"/>
    <mergeCell ref="Q11:V11"/>
    <mergeCell ref="N16:Q16"/>
    <mergeCell ref="H3:L3"/>
    <mergeCell ref="W3:AA3"/>
    <mergeCell ref="R3:V3"/>
    <mergeCell ref="M3:Q3"/>
    <mergeCell ref="C4:D4"/>
    <mergeCell ref="C5:D5"/>
    <mergeCell ref="C6:D6"/>
    <mergeCell ref="A9:H9"/>
    <mergeCell ref="H16:L16"/>
    <mergeCell ref="C18:D18"/>
    <mergeCell ref="A16:G16"/>
    <mergeCell ref="B23:G23"/>
    <mergeCell ref="B22:G22"/>
    <mergeCell ref="C17:D17"/>
  </mergeCells>
  <pageMargins left="0.7" right="0.7" top="0.75" bottom="0.75" header="0.3" footer="0.3"/>
  <pageSetup paperSize="9" scale="37"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26"/>
  <sheetViews>
    <sheetView showGridLines="0" topLeftCell="A10" zoomScale="57" zoomScaleNormal="57" workbookViewId="0">
      <selection activeCell="A6" sqref="A6"/>
    </sheetView>
  </sheetViews>
  <sheetFormatPr defaultColWidth="9.140625" defaultRowHeight="15" outlineLevelRow="1" x14ac:dyDescent="0.25"/>
  <cols>
    <col min="1" max="1" width="15" customWidth="1"/>
    <col min="2" max="2" width="43.140625" customWidth="1"/>
    <col min="3" max="3" width="61.140625" customWidth="1"/>
    <col min="4" max="4" width="36.28515625" customWidth="1"/>
    <col min="5" max="5" width="20.5703125" customWidth="1"/>
    <col min="6" max="6" width="19.7109375" bestFit="1" customWidth="1"/>
    <col min="7" max="7" width="14.42578125" customWidth="1"/>
    <col min="8" max="2548" width="12.7109375" customWidth="1"/>
  </cols>
  <sheetData>
    <row r="1" spans="1:69" ht="60" customHeight="1" x14ac:dyDescent="0.25">
      <c r="A1" s="400" t="s">
        <v>147</v>
      </c>
      <c r="B1" s="400"/>
      <c r="C1" s="400"/>
      <c r="D1" s="400"/>
      <c r="E1" s="400"/>
      <c r="F1" s="400"/>
      <c r="G1" s="400"/>
      <c r="H1" s="400"/>
      <c r="I1" s="400"/>
      <c r="J1" s="400"/>
      <c r="K1" s="400"/>
      <c r="L1" s="400"/>
      <c r="M1" s="400"/>
      <c r="N1" s="400"/>
      <c r="O1" s="400"/>
      <c r="P1" s="400"/>
      <c r="Q1" s="400"/>
      <c r="R1" s="400"/>
      <c r="S1" s="400"/>
      <c r="T1" s="400"/>
      <c r="U1" s="400"/>
      <c r="V1" s="400"/>
      <c r="W1" s="400"/>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2"/>
      <c r="BJ1" s="32"/>
      <c r="BK1" s="32"/>
      <c r="BL1" s="32"/>
    </row>
    <row r="2" spans="1:69" ht="18.75" customHeight="1" x14ac:dyDescent="0.35">
      <c r="A2" s="32"/>
      <c r="B2" s="38"/>
      <c r="C2" s="38"/>
      <c r="D2" s="38"/>
      <c r="E2" s="38"/>
      <c r="F2" s="38"/>
      <c r="G2" s="38"/>
      <c r="H2" s="38"/>
      <c r="I2" s="38"/>
      <c r="J2" s="38"/>
      <c r="K2" s="38"/>
      <c r="L2" s="38"/>
      <c r="M2" s="38"/>
      <c r="N2" s="39"/>
      <c r="O2" s="39"/>
      <c r="P2" s="6"/>
      <c r="Q2" s="6"/>
      <c r="R2" s="6"/>
      <c r="S2" s="6"/>
      <c r="T2" s="6"/>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row>
    <row r="3" spans="1:69" ht="25.15" customHeight="1" x14ac:dyDescent="0.25">
      <c r="A3" s="401" t="s">
        <v>2</v>
      </c>
      <c r="B3" s="401"/>
      <c r="C3" s="401"/>
      <c r="D3" s="401"/>
      <c r="E3" s="401"/>
      <c r="F3" s="401"/>
      <c r="G3" s="401"/>
      <c r="H3" s="439" t="s">
        <v>4</v>
      </c>
      <c r="I3" s="440"/>
      <c r="J3" s="440"/>
      <c r="K3" s="441"/>
      <c r="L3" s="442" t="s">
        <v>28</v>
      </c>
      <c r="M3" s="437"/>
      <c r="N3" s="437"/>
      <c r="O3" s="443"/>
      <c r="P3" s="439" t="s">
        <v>27</v>
      </c>
      <c r="Q3" s="440"/>
      <c r="R3" s="440"/>
      <c r="S3" s="441"/>
      <c r="T3" s="436" t="s">
        <v>5</v>
      </c>
      <c r="U3" s="437"/>
      <c r="V3" s="437"/>
      <c r="W3" s="438"/>
      <c r="X3" s="436" t="s">
        <v>86</v>
      </c>
      <c r="Y3" s="437"/>
      <c r="Z3" s="437"/>
      <c r="AA3" s="438"/>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row>
    <row r="4" spans="1:69" ht="33" customHeight="1" thickBot="1" x14ac:dyDescent="0.3">
      <c r="A4" s="40" t="s">
        <v>6</v>
      </c>
      <c r="B4" s="22" t="s">
        <v>7</v>
      </c>
      <c r="C4" s="22" t="s">
        <v>3</v>
      </c>
      <c r="D4" s="409" t="s">
        <v>30</v>
      </c>
      <c r="E4" s="410"/>
      <c r="F4" s="23" t="s">
        <v>10</v>
      </c>
      <c r="G4" s="68" t="s">
        <v>0</v>
      </c>
      <c r="H4" s="52" t="s">
        <v>83</v>
      </c>
      <c r="I4" s="27" t="s">
        <v>36</v>
      </c>
      <c r="J4" s="27" t="s">
        <v>102</v>
      </c>
      <c r="K4" s="49" t="s">
        <v>53</v>
      </c>
      <c r="L4" s="52" t="s">
        <v>83</v>
      </c>
      <c r="M4" s="27" t="s">
        <v>36</v>
      </c>
      <c r="N4" s="27" t="s">
        <v>102</v>
      </c>
      <c r="O4" s="49" t="s">
        <v>53</v>
      </c>
      <c r="P4" s="52" t="s">
        <v>83</v>
      </c>
      <c r="Q4" s="27" t="s">
        <v>36</v>
      </c>
      <c r="R4" s="27" t="s">
        <v>102</v>
      </c>
      <c r="S4" s="49" t="s">
        <v>53</v>
      </c>
      <c r="T4" s="52" t="s">
        <v>83</v>
      </c>
      <c r="U4" s="27" t="s">
        <v>36</v>
      </c>
      <c r="V4" s="27" t="s">
        <v>102</v>
      </c>
      <c r="W4" s="49" t="s">
        <v>53</v>
      </c>
      <c r="X4" s="52" t="s">
        <v>83</v>
      </c>
      <c r="Y4" s="27" t="s">
        <v>36</v>
      </c>
      <c r="Z4" s="27" t="s">
        <v>102</v>
      </c>
      <c r="AA4" s="49" t="s">
        <v>53</v>
      </c>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row>
    <row r="5" spans="1:69" s="1" customFormat="1" ht="62.25" customHeight="1" x14ac:dyDescent="0.25">
      <c r="A5" s="210" t="s">
        <v>18</v>
      </c>
      <c r="B5" s="210" t="s">
        <v>156</v>
      </c>
      <c r="C5" s="211" t="s">
        <v>129</v>
      </c>
      <c r="D5" s="444" t="s">
        <v>61</v>
      </c>
      <c r="E5" s="445"/>
      <c r="F5" s="8" t="s">
        <v>19</v>
      </c>
      <c r="G5" s="48" t="s">
        <v>60</v>
      </c>
      <c r="H5" s="50" t="s">
        <v>62</v>
      </c>
      <c r="I5" s="50" t="s">
        <v>62</v>
      </c>
      <c r="J5" s="50" t="s">
        <v>62</v>
      </c>
      <c r="K5" s="50" t="s">
        <v>62</v>
      </c>
      <c r="L5" s="50" t="s">
        <v>62</v>
      </c>
      <c r="M5" s="50" t="s">
        <v>62</v>
      </c>
      <c r="N5" s="50" t="s">
        <v>62</v>
      </c>
      <c r="O5" s="50" t="s">
        <v>62</v>
      </c>
      <c r="P5" s="50" t="s">
        <v>62</v>
      </c>
      <c r="Q5" s="50" t="s">
        <v>62</v>
      </c>
      <c r="R5" s="50" t="s">
        <v>62</v>
      </c>
      <c r="S5" s="50" t="s">
        <v>62</v>
      </c>
      <c r="T5" s="50" t="s">
        <v>62</v>
      </c>
      <c r="U5" s="50" t="s">
        <v>62</v>
      </c>
      <c r="V5" s="50" t="s">
        <v>62</v>
      </c>
      <c r="W5" s="50" t="s">
        <v>62</v>
      </c>
      <c r="X5" s="75">
        <v>0.1</v>
      </c>
      <c r="Y5" s="70">
        <v>0.2</v>
      </c>
      <c r="Z5" s="70">
        <v>0.4</v>
      </c>
      <c r="AA5" s="101">
        <v>0.8</v>
      </c>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row>
    <row r="6" spans="1:69" s="1" customFormat="1" ht="75" customHeight="1" x14ac:dyDescent="0.25">
      <c r="A6" s="212" t="s">
        <v>66</v>
      </c>
      <c r="B6" s="212" t="s">
        <v>158</v>
      </c>
      <c r="C6" s="213" t="s">
        <v>157</v>
      </c>
      <c r="D6" s="446" t="s">
        <v>61</v>
      </c>
      <c r="E6" s="446"/>
      <c r="F6" s="8" t="s">
        <v>19</v>
      </c>
      <c r="G6" s="48" t="s">
        <v>60</v>
      </c>
      <c r="H6" s="50" t="s">
        <v>62</v>
      </c>
      <c r="I6" s="50" t="s">
        <v>62</v>
      </c>
      <c r="J6" s="50" t="s">
        <v>62</v>
      </c>
      <c r="K6" s="50" t="s">
        <v>62</v>
      </c>
      <c r="L6" s="50" t="s">
        <v>62</v>
      </c>
      <c r="M6" s="50" t="s">
        <v>62</v>
      </c>
      <c r="N6" s="50" t="s">
        <v>62</v>
      </c>
      <c r="O6" s="50" t="s">
        <v>62</v>
      </c>
      <c r="P6" s="50" t="s">
        <v>62</v>
      </c>
      <c r="Q6" s="50" t="s">
        <v>62</v>
      </c>
      <c r="R6" s="50" t="s">
        <v>62</v>
      </c>
      <c r="S6" s="50" t="s">
        <v>62</v>
      </c>
      <c r="T6" s="50" t="s">
        <v>62</v>
      </c>
      <c r="U6" s="50" t="s">
        <v>62</v>
      </c>
      <c r="V6" s="50" t="s">
        <v>62</v>
      </c>
      <c r="W6" s="50" t="s">
        <v>62</v>
      </c>
      <c r="X6" s="75">
        <v>0.1</v>
      </c>
      <c r="Y6" s="70">
        <v>0.2</v>
      </c>
      <c r="Z6" s="70">
        <v>0.3</v>
      </c>
      <c r="AA6" s="101">
        <v>0.4</v>
      </c>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row>
    <row r="7" spans="1:69" s="1" customFormat="1" ht="36.75" customHeight="1" x14ac:dyDescent="0.25">
      <c r="A7" s="6"/>
      <c r="B7" s="42"/>
      <c r="C7" s="42"/>
      <c r="D7" s="42"/>
      <c r="E7" s="42"/>
      <c r="F7" s="42"/>
      <c r="G7" s="42"/>
      <c r="H7" s="42"/>
      <c r="I7" s="42"/>
      <c r="J7" s="42"/>
      <c r="K7" s="42"/>
      <c r="L7" s="42"/>
      <c r="M7" s="42"/>
      <c r="N7" s="42"/>
      <c r="O7" s="42"/>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row>
    <row r="8" spans="1:69" s="1" customFormat="1" ht="48" customHeight="1" x14ac:dyDescent="0.35">
      <c r="A8" s="422" t="s">
        <v>148</v>
      </c>
      <c r="B8" s="422"/>
      <c r="C8" s="422"/>
      <c r="D8" s="422"/>
      <c r="E8" s="422"/>
      <c r="F8" s="422"/>
      <c r="G8" s="422"/>
      <c r="H8" s="422"/>
      <c r="I8" s="422"/>
      <c r="J8" s="422"/>
      <c r="K8" s="422"/>
      <c r="L8" s="422"/>
      <c r="M8" s="422"/>
      <c r="N8" s="43"/>
      <c r="O8" s="43"/>
      <c r="P8" s="44"/>
      <c r="Q8" s="44"/>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6"/>
      <c r="BJ8" s="6"/>
      <c r="BK8" s="6"/>
      <c r="BL8" s="6"/>
    </row>
    <row r="9" spans="1:69" s="9" customFormat="1" ht="27.75" customHeight="1" x14ac:dyDescent="0.35">
      <c r="A9" s="45"/>
      <c r="B9" s="45"/>
      <c r="C9" s="45"/>
      <c r="D9" s="45"/>
      <c r="E9" s="46"/>
      <c r="F9" s="46"/>
      <c r="G9" s="46"/>
      <c r="H9" s="46"/>
      <c r="I9" s="46"/>
      <c r="J9" s="46"/>
      <c r="K9" s="46"/>
      <c r="L9" s="46"/>
      <c r="M9" s="46"/>
      <c r="N9" s="46"/>
      <c r="O9" s="4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row>
    <row r="10" spans="1:69" s="1" customFormat="1" ht="29.25" customHeight="1" outlineLevel="1" thickBot="1" x14ac:dyDescent="0.4">
      <c r="A10" s="32"/>
      <c r="B10" s="53" t="s">
        <v>9</v>
      </c>
      <c r="C10" s="54" t="s">
        <v>40</v>
      </c>
      <c r="D10" s="55">
        <v>2018</v>
      </c>
      <c r="E10" s="56">
        <v>2019</v>
      </c>
      <c r="F10" s="112">
        <v>2020</v>
      </c>
      <c r="G10" s="113"/>
      <c r="H10" s="38"/>
      <c r="I10" s="38"/>
      <c r="J10" s="38"/>
      <c r="K10" s="38"/>
      <c r="L10" s="38"/>
      <c r="M10" s="38"/>
      <c r="N10" s="6"/>
      <c r="O10" s="6"/>
      <c r="P10" s="6"/>
      <c r="Q10" s="412"/>
      <c r="R10" s="412"/>
      <c r="S10" s="412"/>
      <c r="T10" s="412"/>
      <c r="U10" s="412"/>
      <c r="V10" s="412"/>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row>
    <row r="11" spans="1:69" s="1" customFormat="1" ht="23.45" customHeight="1" outlineLevel="1" x14ac:dyDescent="0.35">
      <c r="A11" s="6"/>
      <c r="B11" s="57" t="s">
        <v>25</v>
      </c>
      <c r="C11" s="58">
        <v>500000</v>
      </c>
      <c r="D11" s="209">
        <v>2000000</v>
      </c>
      <c r="E11" s="209">
        <v>3000000</v>
      </c>
      <c r="F11" s="209">
        <v>4500000</v>
      </c>
      <c r="G11" s="108"/>
      <c r="H11" s="38"/>
      <c r="I11" s="38"/>
      <c r="J11" s="38"/>
      <c r="K11" s="38"/>
      <c r="L11" s="38"/>
      <c r="M11" s="38"/>
      <c r="N11" s="6"/>
      <c r="O11" s="6"/>
      <c r="P11" s="69"/>
      <c r="Q11" s="69"/>
      <c r="R11" s="69"/>
      <c r="S11" s="69"/>
      <c r="T11" s="69"/>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row>
    <row r="12" spans="1:69" s="1" customFormat="1" ht="23.45" customHeight="1" outlineLevel="1" x14ac:dyDescent="0.35">
      <c r="A12" s="32"/>
      <c r="B12" s="59" t="s">
        <v>23</v>
      </c>
      <c r="C12" s="60">
        <v>0</v>
      </c>
      <c r="D12" s="60">
        <v>0</v>
      </c>
      <c r="E12" s="60">
        <v>0</v>
      </c>
      <c r="F12" s="60">
        <v>0</v>
      </c>
      <c r="G12" s="109"/>
      <c r="H12" s="38"/>
      <c r="I12" s="38"/>
      <c r="J12" s="38"/>
      <c r="K12" s="38"/>
      <c r="L12" s="38"/>
      <c r="M12" s="38"/>
      <c r="N12" s="38"/>
      <c r="O12" s="38"/>
      <c r="P12" s="38"/>
      <c r="Q12" s="6"/>
      <c r="R12" s="6"/>
      <c r="S12" s="6"/>
      <c r="T12" s="69"/>
      <c r="U12" s="69"/>
      <c r="V12" s="69"/>
      <c r="W12" s="69"/>
      <c r="X12" s="69"/>
      <c r="Y12" s="69"/>
      <c r="Z12" s="69"/>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row>
    <row r="13" spans="1:69" s="1" customFormat="1" ht="23.45" customHeight="1" outlineLevel="1" x14ac:dyDescent="0.35">
      <c r="A13" s="32"/>
      <c r="B13" s="59" t="s">
        <v>24</v>
      </c>
      <c r="C13" s="60">
        <v>1</v>
      </c>
      <c r="D13" s="60">
        <v>1</v>
      </c>
      <c r="E13" s="60">
        <v>1</v>
      </c>
      <c r="F13" s="60">
        <v>1</v>
      </c>
      <c r="G13" s="109"/>
      <c r="H13" s="38"/>
      <c r="I13" s="38"/>
      <c r="J13" s="38"/>
      <c r="K13" s="38"/>
      <c r="L13" s="38"/>
      <c r="M13" s="38"/>
      <c r="N13" s="38"/>
      <c r="O13" s="38"/>
      <c r="P13" s="38"/>
      <c r="Q13" s="6"/>
      <c r="R13" s="6"/>
      <c r="S13" s="6"/>
      <c r="T13" s="69"/>
      <c r="U13" s="69"/>
      <c r="V13" s="69"/>
      <c r="W13" s="69"/>
      <c r="X13" s="69"/>
      <c r="Y13" s="69"/>
      <c r="Z13" s="69"/>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row>
    <row r="14" spans="1:69" s="1" customFormat="1" ht="19.5" customHeight="1" outlineLevel="1" x14ac:dyDescent="0.35">
      <c r="A14" s="32"/>
      <c r="B14" s="2"/>
      <c r="C14" s="2"/>
      <c r="D14" s="38"/>
      <c r="E14" s="38"/>
      <c r="F14" s="38"/>
      <c r="G14" s="38"/>
      <c r="H14" s="38"/>
      <c r="I14" s="38"/>
      <c r="J14" s="38"/>
      <c r="K14" s="38"/>
      <c r="L14" s="38"/>
      <c r="M14" s="38"/>
      <c r="N14" s="38"/>
      <c r="O14" s="38"/>
      <c r="P14" s="38"/>
      <c r="Q14" s="6"/>
      <c r="R14" s="6"/>
      <c r="S14" s="6"/>
      <c r="T14" s="6"/>
      <c r="U14" s="6"/>
      <c r="V14" s="6"/>
      <c r="W14" s="6"/>
      <c r="X14" s="47" t="s">
        <v>84</v>
      </c>
      <c r="Y14" s="5"/>
      <c r="Z14" s="5"/>
      <c r="AA14" s="5"/>
      <c r="AB14" s="5"/>
      <c r="AC14" s="5"/>
      <c r="AD14" s="5"/>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row>
    <row r="15" spans="1:69" ht="21" outlineLevel="1" x14ac:dyDescent="0.35">
      <c r="A15" s="390" t="s">
        <v>131</v>
      </c>
      <c r="B15" s="390"/>
      <c r="C15" s="390"/>
      <c r="D15" s="390"/>
      <c r="E15" s="390"/>
      <c r="F15" s="390"/>
      <c r="G15" s="391"/>
      <c r="H15" s="392" t="s">
        <v>83</v>
      </c>
      <c r="I15" s="393"/>
      <c r="J15" s="393"/>
      <c r="K15" s="393"/>
      <c r="L15" s="394"/>
      <c r="M15" s="447" t="s">
        <v>79</v>
      </c>
      <c r="N15" s="448"/>
      <c r="O15" s="448"/>
      <c r="P15" s="448"/>
      <c r="Q15" s="449"/>
      <c r="R15" s="447" t="s">
        <v>94</v>
      </c>
      <c r="S15" s="448"/>
      <c r="T15" s="448"/>
      <c r="U15" s="448"/>
      <c r="V15" s="449"/>
      <c r="W15" s="256">
        <v>2020</v>
      </c>
      <c r="X15" s="32"/>
      <c r="Y15" s="387" t="s">
        <v>11</v>
      </c>
      <c r="Z15" s="388"/>
      <c r="AA15" s="388"/>
      <c r="AB15" s="388"/>
      <c r="AC15" s="389"/>
      <c r="AD15" s="387" t="s">
        <v>16</v>
      </c>
      <c r="AE15" s="388"/>
      <c r="AF15" s="388"/>
      <c r="AG15" s="388"/>
      <c r="AH15" s="389"/>
      <c r="AI15" s="387" t="s">
        <v>22</v>
      </c>
      <c r="AJ15" s="388"/>
      <c r="AK15" s="388"/>
      <c r="AL15" s="388"/>
      <c r="AM15" s="389"/>
      <c r="AN15" s="387" t="s">
        <v>13</v>
      </c>
      <c r="AO15" s="388"/>
      <c r="AP15" s="388"/>
      <c r="AQ15" s="388"/>
      <c r="AR15" s="389"/>
      <c r="AS15" s="387" t="s">
        <v>14</v>
      </c>
      <c r="AT15" s="388"/>
      <c r="AU15" s="388"/>
      <c r="AV15" s="388"/>
      <c r="AW15" s="389"/>
      <c r="AX15" s="387" t="s">
        <v>12</v>
      </c>
      <c r="AY15" s="388"/>
      <c r="AZ15" s="388"/>
      <c r="BA15" s="388"/>
      <c r="BB15" s="389"/>
      <c r="BC15" s="387" t="s">
        <v>17</v>
      </c>
      <c r="BD15" s="388"/>
      <c r="BE15" s="388"/>
      <c r="BF15" s="388"/>
      <c r="BG15" s="389"/>
      <c r="BH15" s="387" t="s">
        <v>15</v>
      </c>
      <c r="BI15" s="388"/>
      <c r="BJ15" s="388"/>
      <c r="BK15" s="388"/>
      <c r="BL15" s="389"/>
      <c r="BM15" s="387" t="s">
        <v>81</v>
      </c>
      <c r="BN15" s="388"/>
      <c r="BO15" s="388"/>
      <c r="BP15" s="388"/>
      <c r="BQ15" s="389"/>
    </row>
    <row r="16" spans="1:69" ht="29.45" customHeight="1" outlineLevel="1" thickBot="1" x14ac:dyDescent="0.3">
      <c r="A16" s="40" t="s">
        <v>6</v>
      </c>
      <c r="B16" s="22" t="s">
        <v>8</v>
      </c>
      <c r="C16" s="22" t="s">
        <v>3</v>
      </c>
      <c r="D16" s="409" t="s">
        <v>55</v>
      </c>
      <c r="E16" s="410"/>
      <c r="F16" s="23" t="s">
        <v>10</v>
      </c>
      <c r="G16" s="23" t="s">
        <v>0</v>
      </c>
      <c r="H16" s="19" t="s">
        <v>20</v>
      </c>
      <c r="I16" s="18" t="s">
        <v>28</v>
      </c>
      <c r="J16" s="19" t="s">
        <v>27</v>
      </c>
      <c r="K16" s="18" t="s">
        <v>21</v>
      </c>
      <c r="L16" s="19" t="s">
        <v>39</v>
      </c>
      <c r="M16" s="25" t="s">
        <v>20</v>
      </c>
      <c r="N16" s="26" t="s">
        <v>28</v>
      </c>
      <c r="O16" s="25" t="s">
        <v>27</v>
      </c>
      <c r="P16" s="26" t="s">
        <v>21</v>
      </c>
      <c r="Q16" s="25" t="s">
        <v>39</v>
      </c>
      <c r="R16" s="25" t="s">
        <v>20</v>
      </c>
      <c r="S16" s="26" t="s">
        <v>28</v>
      </c>
      <c r="T16" s="25" t="s">
        <v>27</v>
      </c>
      <c r="U16" s="26" t="s">
        <v>21</v>
      </c>
      <c r="V16" s="25" t="s">
        <v>39</v>
      </c>
      <c r="W16" s="255" t="s">
        <v>39</v>
      </c>
      <c r="X16" s="214" t="s">
        <v>18</v>
      </c>
      <c r="Y16" s="34" t="s">
        <v>20</v>
      </c>
      <c r="Z16" s="28" t="s">
        <v>28</v>
      </c>
      <c r="AA16" s="28" t="s">
        <v>27</v>
      </c>
      <c r="AB16" s="28" t="s">
        <v>21</v>
      </c>
      <c r="AC16" s="33" t="s">
        <v>39</v>
      </c>
      <c r="AD16" s="34" t="s">
        <v>20</v>
      </c>
      <c r="AE16" s="28" t="s">
        <v>28</v>
      </c>
      <c r="AF16" s="28" t="s">
        <v>27</v>
      </c>
      <c r="AG16" s="28" t="s">
        <v>21</v>
      </c>
      <c r="AH16" s="33" t="s">
        <v>39</v>
      </c>
      <c r="AI16" s="34" t="s">
        <v>20</v>
      </c>
      <c r="AJ16" s="28" t="s">
        <v>28</v>
      </c>
      <c r="AK16" s="28" t="s">
        <v>27</v>
      </c>
      <c r="AL16" s="28" t="s">
        <v>21</v>
      </c>
      <c r="AM16" s="33" t="s">
        <v>39</v>
      </c>
      <c r="AN16" s="34" t="s">
        <v>20</v>
      </c>
      <c r="AO16" s="28" t="s">
        <v>28</v>
      </c>
      <c r="AP16" s="28" t="s">
        <v>27</v>
      </c>
      <c r="AQ16" s="28" t="s">
        <v>21</v>
      </c>
      <c r="AR16" s="33" t="s">
        <v>39</v>
      </c>
      <c r="AS16" s="34" t="s">
        <v>20</v>
      </c>
      <c r="AT16" s="28" t="s">
        <v>28</v>
      </c>
      <c r="AU16" s="28" t="s">
        <v>27</v>
      </c>
      <c r="AV16" s="28" t="s">
        <v>21</v>
      </c>
      <c r="AW16" s="33" t="s">
        <v>39</v>
      </c>
      <c r="AX16" s="34" t="s">
        <v>20</v>
      </c>
      <c r="AY16" s="28" t="s">
        <v>28</v>
      </c>
      <c r="AZ16" s="28" t="s">
        <v>27</v>
      </c>
      <c r="BA16" s="28" t="s">
        <v>21</v>
      </c>
      <c r="BB16" s="33" t="s">
        <v>39</v>
      </c>
      <c r="BC16" s="34" t="s">
        <v>20</v>
      </c>
      <c r="BD16" s="28" t="s">
        <v>28</v>
      </c>
      <c r="BE16" s="28" t="s">
        <v>27</v>
      </c>
      <c r="BF16" s="28" t="s">
        <v>21</v>
      </c>
      <c r="BG16" s="33" t="s">
        <v>39</v>
      </c>
      <c r="BH16" s="34" t="s">
        <v>20</v>
      </c>
      <c r="BI16" s="28" t="s">
        <v>28</v>
      </c>
      <c r="BJ16" s="28" t="s">
        <v>27</v>
      </c>
      <c r="BK16" s="28" t="s">
        <v>21</v>
      </c>
      <c r="BL16" s="33" t="s">
        <v>39</v>
      </c>
      <c r="BM16" s="34" t="s">
        <v>20</v>
      </c>
      <c r="BN16" s="28" t="s">
        <v>28</v>
      </c>
      <c r="BO16" s="28" t="s">
        <v>27</v>
      </c>
      <c r="BP16" s="28" t="s">
        <v>21</v>
      </c>
      <c r="BQ16" s="33" t="s">
        <v>39</v>
      </c>
    </row>
    <row r="17" spans="1:69" ht="54" customHeight="1" outlineLevel="1" thickBot="1" x14ac:dyDescent="0.3">
      <c r="A17" s="41" t="s">
        <v>18</v>
      </c>
      <c r="B17" s="151" t="s">
        <v>153</v>
      </c>
      <c r="C17" s="151" t="s">
        <v>152</v>
      </c>
      <c r="D17" s="451" t="s">
        <v>61</v>
      </c>
      <c r="E17" s="452"/>
      <c r="F17" s="8" t="s">
        <v>64</v>
      </c>
      <c r="G17" s="8" t="s">
        <v>85</v>
      </c>
      <c r="H17" s="24" t="s">
        <v>62</v>
      </c>
      <c r="I17" s="21" t="s">
        <v>62</v>
      </c>
      <c r="J17" s="20" t="s">
        <v>62</v>
      </c>
      <c r="K17" s="21" t="s">
        <v>62</v>
      </c>
      <c r="L17" s="21">
        <v>20</v>
      </c>
      <c r="M17" s="24" t="s">
        <v>62</v>
      </c>
      <c r="N17" s="21" t="s">
        <v>62</v>
      </c>
      <c r="O17" s="20" t="s">
        <v>62</v>
      </c>
      <c r="P17" s="21" t="s">
        <v>62</v>
      </c>
      <c r="Q17" s="102">
        <v>60</v>
      </c>
      <c r="R17" s="24"/>
      <c r="S17" s="21"/>
      <c r="T17" s="20"/>
      <c r="U17" s="21"/>
      <c r="V17" s="102">
        <v>90</v>
      </c>
      <c r="W17" s="254">
        <v>120</v>
      </c>
      <c r="X17" s="253">
        <v>2018</v>
      </c>
      <c r="Y17" s="35" t="s">
        <v>62</v>
      </c>
      <c r="Z17" s="29" t="s">
        <v>62</v>
      </c>
      <c r="AA17" s="29" t="s">
        <v>62</v>
      </c>
      <c r="AB17" s="29" t="s">
        <v>62</v>
      </c>
      <c r="AC17" s="139">
        <v>8</v>
      </c>
      <c r="AD17" s="35" t="s">
        <v>62</v>
      </c>
      <c r="AE17" s="29" t="s">
        <v>62</v>
      </c>
      <c r="AF17" s="29" t="s">
        <v>62</v>
      </c>
      <c r="AG17" s="29" t="s">
        <v>62</v>
      </c>
      <c r="AH17" s="139">
        <v>12</v>
      </c>
      <c r="AI17" s="35" t="s">
        <v>62</v>
      </c>
      <c r="AJ17" s="29" t="s">
        <v>62</v>
      </c>
      <c r="AK17" s="29" t="s">
        <v>62</v>
      </c>
      <c r="AL17" s="29" t="s">
        <v>62</v>
      </c>
      <c r="AM17" s="139">
        <v>12</v>
      </c>
      <c r="AN17" s="35" t="s">
        <v>62</v>
      </c>
      <c r="AO17" s="29" t="s">
        <v>62</v>
      </c>
      <c r="AP17" s="29" t="s">
        <v>62</v>
      </c>
      <c r="AQ17" s="29" t="s">
        <v>62</v>
      </c>
      <c r="AR17" s="139">
        <v>2</v>
      </c>
      <c r="AS17" s="35" t="s">
        <v>62</v>
      </c>
      <c r="AT17" s="29" t="s">
        <v>62</v>
      </c>
      <c r="AU17" s="29" t="s">
        <v>62</v>
      </c>
      <c r="AV17" s="29" t="s">
        <v>62</v>
      </c>
      <c r="AW17" s="139">
        <v>6</v>
      </c>
      <c r="AX17" s="35" t="s">
        <v>62</v>
      </c>
      <c r="AY17" s="29" t="s">
        <v>62</v>
      </c>
      <c r="AZ17" s="29" t="s">
        <v>62</v>
      </c>
      <c r="BA17" s="29" t="s">
        <v>62</v>
      </c>
      <c r="BB17" s="139">
        <v>6</v>
      </c>
      <c r="BC17" s="35" t="s">
        <v>62</v>
      </c>
      <c r="BD17" s="29" t="s">
        <v>62</v>
      </c>
      <c r="BE17" s="29" t="s">
        <v>62</v>
      </c>
      <c r="BF17" s="29" t="s">
        <v>62</v>
      </c>
      <c r="BG17" s="139">
        <v>12</v>
      </c>
      <c r="BH17" s="35" t="s">
        <v>62</v>
      </c>
      <c r="BI17" s="29" t="s">
        <v>62</v>
      </c>
      <c r="BJ17" s="29" t="s">
        <v>62</v>
      </c>
      <c r="BK17" s="29" t="s">
        <v>62</v>
      </c>
      <c r="BL17" s="139">
        <v>2</v>
      </c>
      <c r="BM17" s="35" t="s">
        <v>62</v>
      </c>
      <c r="BN17" s="29" t="s">
        <v>62</v>
      </c>
      <c r="BO17" s="29" t="s">
        <v>62</v>
      </c>
      <c r="BP17" s="29" t="s">
        <v>62</v>
      </c>
      <c r="BQ17" s="139">
        <f t="shared" ref="BQ17:BQ19" si="0">BL17+BG17+BB17+AW17+AR17+AM17+AH17+AC17</f>
        <v>60</v>
      </c>
    </row>
    <row r="18" spans="1:69" ht="54" customHeight="1" outlineLevel="1" thickBot="1" x14ac:dyDescent="0.3">
      <c r="A18" s="41" t="s">
        <v>66</v>
      </c>
      <c r="B18" s="151" t="s">
        <v>155</v>
      </c>
      <c r="C18" s="151" t="s">
        <v>154</v>
      </c>
      <c r="D18" s="206"/>
      <c r="E18" s="207"/>
      <c r="F18" s="8"/>
      <c r="G18" s="8" t="s">
        <v>85</v>
      </c>
      <c r="H18" s="24"/>
      <c r="I18" s="21"/>
      <c r="J18" s="20"/>
      <c r="K18" s="21"/>
      <c r="L18" s="21"/>
      <c r="M18" s="24"/>
      <c r="N18" s="21"/>
      <c r="O18" s="20"/>
      <c r="P18" s="21"/>
      <c r="Q18" s="102">
        <v>20</v>
      </c>
      <c r="R18" s="24"/>
      <c r="S18" s="21"/>
      <c r="T18" s="20"/>
      <c r="U18" s="21"/>
      <c r="V18" s="102">
        <v>30</v>
      </c>
      <c r="W18" s="254">
        <v>40</v>
      </c>
      <c r="X18" s="253">
        <v>2019</v>
      </c>
      <c r="Y18" s="35" t="s">
        <v>62</v>
      </c>
      <c r="Z18" s="29" t="s">
        <v>62</v>
      </c>
      <c r="AA18" s="29" t="s">
        <v>62</v>
      </c>
      <c r="AB18" s="29" t="s">
        <v>62</v>
      </c>
      <c r="AC18" s="139">
        <v>3</v>
      </c>
      <c r="AD18" s="35" t="s">
        <v>62</v>
      </c>
      <c r="AE18" s="29" t="s">
        <v>62</v>
      </c>
      <c r="AF18" s="29" t="s">
        <v>62</v>
      </c>
      <c r="AG18" s="29" t="s">
        <v>62</v>
      </c>
      <c r="AH18" s="139">
        <v>18</v>
      </c>
      <c r="AI18" s="35" t="s">
        <v>62</v>
      </c>
      <c r="AJ18" s="29" t="s">
        <v>62</v>
      </c>
      <c r="AK18" s="29" t="s">
        <v>62</v>
      </c>
      <c r="AL18" s="29" t="s">
        <v>62</v>
      </c>
      <c r="AM18" s="139">
        <v>18</v>
      </c>
      <c r="AN18" s="35" t="s">
        <v>62</v>
      </c>
      <c r="AO18" s="29" t="s">
        <v>62</v>
      </c>
      <c r="AP18" s="29" t="s">
        <v>62</v>
      </c>
      <c r="AQ18" s="29" t="s">
        <v>62</v>
      </c>
      <c r="AR18" s="139">
        <v>6</v>
      </c>
      <c r="AS18" s="35" t="s">
        <v>62</v>
      </c>
      <c r="AT18" s="29" t="s">
        <v>62</v>
      </c>
      <c r="AU18" s="29" t="s">
        <v>62</v>
      </c>
      <c r="AV18" s="29" t="s">
        <v>62</v>
      </c>
      <c r="AW18" s="139">
        <v>9</v>
      </c>
      <c r="AX18" s="35" t="s">
        <v>62</v>
      </c>
      <c r="AY18" s="29" t="s">
        <v>62</v>
      </c>
      <c r="AZ18" s="29" t="s">
        <v>62</v>
      </c>
      <c r="BA18" s="29" t="s">
        <v>62</v>
      </c>
      <c r="BB18" s="139">
        <v>9</v>
      </c>
      <c r="BC18" s="35" t="s">
        <v>62</v>
      </c>
      <c r="BD18" s="29" t="s">
        <v>62</v>
      </c>
      <c r="BE18" s="29" t="s">
        <v>62</v>
      </c>
      <c r="BF18" s="29" t="s">
        <v>62</v>
      </c>
      <c r="BG18" s="139">
        <v>18</v>
      </c>
      <c r="BH18" s="35" t="s">
        <v>62</v>
      </c>
      <c r="BI18" s="29" t="s">
        <v>62</v>
      </c>
      <c r="BJ18" s="29" t="s">
        <v>62</v>
      </c>
      <c r="BK18" s="29" t="s">
        <v>62</v>
      </c>
      <c r="BL18" s="139">
        <v>3</v>
      </c>
      <c r="BM18" s="35" t="s">
        <v>62</v>
      </c>
      <c r="BN18" s="29" t="s">
        <v>62</v>
      </c>
      <c r="BO18" s="29" t="s">
        <v>62</v>
      </c>
      <c r="BP18" s="29" t="s">
        <v>62</v>
      </c>
      <c r="BQ18" s="139">
        <f t="shared" si="0"/>
        <v>84</v>
      </c>
    </row>
    <row r="19" spans="1:69" ht="60" outlineLevel="1" x14ac:dyDescent="0.25">
      <c r="A19" s="41" t="s">
        <v>74</v>
      </c>
      <c r="B19" s="151" t="s">
        <v>149</v>
      </c>
      <c r="C19" s="151" t="s">
        <v>151</v>
      </c>
      <c r="D19" s="451" t="s">
        <v>61</v>
      </c>
      <c r="E19" s="452"/>
      <c r="F19" s="8" t="s">
        <v>64</v>
      </c>
      <c r="G19" s="8" t="s">
        <v>85</v>
      </c>
      <c r="H19" s="24" t="s">
        <v>62</v>
      </c>
      <c r="I19" s="21" t="s">
        <v>62</v>
      </c>
      <c r="J19" s="20" t="s">
        <v>62</v>
      </c>
      <c r="K19" s="21" t="s">
        <v>62</v>
      </c>
      <c r="L19" s="21" t="s">
        <v>62</v>
      </c>
      <c r="M19" s="24" t="s">
        <v>62</v>
      </c>
      <c r="N19" s="21" t="s">
        <v>62</v>
      </c>
      <c r="O19" s="20" t="s">
        <v>62</v>
      </c>
      <c r="P19" s="21" t="s">
        <v>62</v>
      </c>
      <c r="Q19" s="102">
        <v>5</v>
      </c>
      <c r="R19" s="24"/>
      <c r="S19" s="21"/>
      <c r="T19" s="20"/>
      <c r="U19" s="21"/>
      <c r="V19" s="102">
        <v>8</v>
      </c>
      <c r="W19" s="254">
        <v>10</v>
      </c>
      <c r="X19" s="253">
        <v>2010</v>
      </c>
      <c r="Y19" s="35" t="s">
        <v>62</v>
      </c>
      <c r="Z19" s="29" t="s">
        <v>62</v>
      </c>
      <c r="AA19" s="29" t="s">
        <v>62</v>
      </c>
      <c r="AB19" s="29" t="s">
        <v>62</v>
      </c>
      <c r="AC19" s="139">
        <v>5</v>
      </c>
      <c r="AD19" s="35" t="s">
        <v>62</v>
      </c>
      <c r="AE19" s="29" t="s">
        <v>62</v>
      </c>
      <c r="AF19" s="29" t="s">
        <v>62</v>
      </c>
      <c r="AG19" s="29" t="s">
        <v>62</v>
      </c>
      <c r="AH19" s="139">
        <v>24</v>
      </c>
      <c r="AI19" s="35" t="s">
        <v>62</v>
      </c>
      <c r="AJ19" s="29" t="s">
        <v>62</v>
      </c>
      <c r="AK19" s="29" t="s">
        <v>62</v>
      </c>
      <c r="AL19" s="29" t="s">
        <v>62</v>
      </c>
      <c r="AM19" s="139">
        <v>24</v>
      </c>
      <c r="AN19" s="35" t="s">
        <v>62</v>
      </c>
      <c r="AO19" s="29" t="s">
        <v>62</v>
      </c>
      <c r="AP19" s="29" t="s">
        <v>62</v>
      </c>
      <c r="AQ19" s="29" t="s">
        <v>62</v>
      </c>
      <c r="AR19" s="139">
        <v>16</v>
      </c>
      <c r="AS19" s="35" t="s">
        <v>62</v>
      </c>
      <c r="AT19" s="29" t="s">
        <v>62</v>
      </c>
      <c r="AU19" s="29" t="s">
        <v>62</v>
      </c>
      <c r="AV19" s="29" t="s">
        <v>62</v>
      </c>
      <c r="AW19" s="139">
        <v>12</v>
      </c>
      <c r="AX19" s="35" t="s">
        <v>62</v>
      </c>
      <c r="AY19" s="29" t="s">
        <v>62</v>
      </c>
      <c r="AZ19" s="29" t="s">
        <v>62</v>
      </c>
      <c r="BA19" s="29" t="s">
        <v>62</v>
      </c>
      <c r="BB19" s="139">
        <v>12</v>
      </c>
      <c r="BC19" s="35" t="s">
        <v>62</v>
      </c>
      <c r="BD19" s="29" t="s">
        <v>62</v>
      </c>
      <c r="BE19" s="29" t="s">
        <v>62</v>
      </c>
      <c r="BF19" s="29" t="s">
        <v>62</v>
      </c>
      <c r="BG19" s="139">
        <v>24</v>
      </c>
      <c r="BH19" s="35" t="s">
        <v>62</v>
      </c>
      <c r="BI19" s="29" t="s">
        <v>62</v>
      </c>
      <c r="BJ19" s="29" t="s">
        <v>62</v>
      </c>
      <c r="BK19" s="29" t="s">
        <v>62</v>
      </c>
      <c r="BL19" s="139">
        <v>5</v>
      </c>
      <c r="BM19" s="35" t="s">
        <v>62</v>
      </c>
      <c r="BN19" s="29" t="s">
        <v>62</v>
      </c>
      <c r="BO19" s="29" t="s">
        <v>62</v>
      </c>
      <c r="BP19" s="29" t="s">
        <v>62</v>
      </c>
      <c r="BQ19" s="139">
        <f t="shared" si="0"/>
        <v>122</v>
      </c>
    </row>
    <row r="20" spans="1:69" s="196" customFormat="1" ht="34.5" customHeight="1" outlineLevel="1" x14ac:dyDescent="0.25">
      <c r="A20" s="67"/>
      <c r="B20" s="152"/>
      <c r="C20" s="152"/>
      <c r="D20" s="137"/>
      <c r="E20" s="137"/>
      <c r="F20" s="67"/>
      <c r="G20" s="67"/>
      <c r="H20" s="191"/>
      <c r="I20" s="67"/>
      <c r="J20" s="67"/>
      <c r="K20" s="67"/>
      <c r="L20" s="192"/>
      <c r="M20" s="191"/>
      <c r="N20" s="67"/>
      <c r="O20" s="67"/>
      <c r="P20" s="67"/>
      <c r="Q20" s="193"/>
      <c r="R20" s="194"/>
      <c r="S20" s="37"/>
      <c r="T20" s="37"/>
      <c r="U20" s="37"/>
      <c r="V20" s="37"/>
      <c r="W20" s="37"/>
      <c r="X20" s="63"/>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195"/>
    </row>
    <row r="21" spans="1:69" ht="24.6" customHeight="1" outlineLevel="1" x14ac:dyDescent="0.25">
      <c r="A21" s="91" t="s">
        <v>75</v>
      </c>
      <c r="B21" s="429" t="s">
        <v>92</v>
      </c>
      <c r="C21" s="429"/>
      <c r="D21" s="429"/>
      <c r="E21" s="429"/>
      <c r="F21" s="92"/>
      <c r="G21" s="92"/>
      <c r="H21" s="450"/>
      <c r="I21" s="450"/>
      <c r="J21" s="450"/>
      <c r="K21" s="450"/>
      <c r="L21" s="450"/>
      <c r="M21" s="450"/>
      <c r="N21" s="450"/>
      <c r="O21" s="450"/>
      <c r="P21" s="450"/>
      <c r="Q21" s="450"/>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37"/>
    </row>
    <row r="22" spans="1:69" ht="24.6" customHeight="1" outlineLevel="1" x14ac:dyDescent="0.25">
      <c r="A22" s="91" t="s">
        <v>76</v>
      </c>
      <c r="B22" s="429" t="s">
        <v>141</v>
      </c>
      <c r="C22" s="429"/>
      <c r="D22" s="429"/>
      <c r="E22" s="429"/>
      <c r="F22" s="93"/>
      <c r="G22" s="93"/>
      <c r="H22" s="147"/>
      <c r="I22" s="147"/>
      <c r="J22" s="147"/>
      <c r="K22" s="147"/>
      <c r="L22" s="147"/>
      <c r="M22" s="147"/>
      <c r="N22" s="147"/>
      <c r="O22" s="147"/>
      <c r="P22" s="147"/>
      <c r="Q22" s="147"/>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37"/>
    </row>
    <row r="23" spans="1:69" ht="24.6" customHeight="1" outlineLevel="1" x14ac:dyDescent="0.25">
      <c r="A23" s="91" t="s">
        <v>77</v>
      </c>
      <c r="B23" s="429" t="s">
        <v>150</v>
      </c>
      <c r="C23" s="429"/>
      <c r="D23" s="429"/>
      <c r="E23" s="429"/>
      <c r="F23" s="77"/>
      <c r="G23" s="77"/>
      <c r="H23" s="66"/>
      <c r="I23" s="67"/>
      <c r="J23" s="67"/>
      <c r="K23" s="67"/>
      <c r="L23" s="67"/>
      <c r="M23" s="66"/>
      <c r="N23" s="67"/>
      <c r="O23" s="67"/>
      <c r="P23" s="67"/>
      <c r="Q23" s="67"/>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37"/>
    </row>
    <row r="24" spans="1:69" x14ac:dyDescent="0.25">
      <c r="A24" s="32"/>
      <c r="B24" s="32"/>
      <c r="C24" s="32"/>
      <c r="D24" s="32"/>
      <c r="E24" s="32"/>
      <c r="F24" s="32"/>
      <c r="G24" s="32"/>
      <c r="H24" s="66"/>
      <c r="I24" s="67"/>
      <c r="J24" s="67"/>
      <c r="K24" s="67"/>
      <c r="L24" s="67"/>
      <c r="M24" s="66"/>
      <c r="N24" s="67"/>
      <c r="O24" s="67"/>
      <c r="P24" s="67"/>
      <c r="Q24" s="67"/>
      <c r="R24" s="32"/>
      <c r="S24" s="32"/>
      <c r="T24" s="32"/>
      <c r="U24" s="32"/>
      <c r="V24" s="32"/>
      <c r="W24" s="32"/>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row>
    <row r="25" spans="1:69" x14ac:dyDescent="0.25">
      <c r="B25" s="32"/>
      <c r="H25" s="66"/>
      <c r="I25" s="67"/>
      <c r="J25" s="67"/>
      <c r="K25" s="67"/>
      <c r="L25" s="67"/>
      <c r="M25" s="66"/>
      <c r="N25" s="67"/>
      <c r="O25" s="67"/>
      <c r="P25" s="67"/>
      <c r="Q25" s="67"/>
    </row>
    <row r="26" spans="1:69" x14ac:dyDescent="0.25">
      <c r="B26" s="208"/>
      <c r="H26" s="188"/>
      <c r="I26" s="37"/>
      <c r="J26" s="37"/>
      <c r="K26" s="37"/>
      <c r="L26" s="189"/>
      <c r="M26" s="188"/>
      <c r="N26" s="37"/>
      <c r="O26" s="37"/>
      <c r="P26" s="37"/>
      <c r="Q26" s="190"/>
    </row>
  </sheetData>
  <mergeCells count="33">
    <mergeCell ref="H21:L21"/>
    <mergeCell ref="M21:Q21"/>
    <mergeCell ref="B23:E23"/>
    <mergeCell ref="D17:E17"/>
    <mergeCell ref="D19:E19"/>
    <mergeCell ref="B22:E22"/>
    <mergeCell ref="B21:E21"/>
    <mergeCell ref="BC15:BG15"/>
    <mergeCell ref="Y15:AC15"/>
    <mergeCell ref="H15:L15"/>
    <mergeCell ref="M15:Q15"/>
    <mergeCell ref="D16:E16"/>
    <mergeCell ref="AD15:AH15"/>
    <mergeCell ref="AI15:AM15"/>
    <mergeCell ref="AN15:AR15"/>
    <mergeCell ref="AS15:AW15"/>
    <mergeCell ref="R15:V15"/>
    <mergeCell ref="X3:AA3"/>
    <mergeCell ref="BM15:BQ15"/>
    <mergeCell ref="A1:W1"/>
    <mergeCell ref="A3:G3"/>
    <mergeCell ref="H3:K3"/>
    <mergeCell ref="L3:O3"/>
    <mergeCell ref="P3:S3"/>
    <mergeCell ref="T3:W3"/>
    <mergeCell ref="D4:E4"/>
    <mergeCell ref="D5:E5"/>
    <mergeCell ref="Q10:V10"/>
    <mergeCell ref="A8:M8"/>
    <mergeCell ref="AX15:BB15"/>
    <mergeCell ref="A15:G15"/>
    <mergeCell ref="D6:E6"/>
    <mergeCell ref="BH15:BL15"/>
  </mergeCells>
  <pageMargins left="0.7" right="0.7" top="0.75" bottom="0.75" header="0.3" footer="0.3"/>
  <pageSetup paperSize="9" scale="37"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8"/>
  <sheetViews>
    <sheetView showGridLines="0" topLeftCell="B1" zoomScale="75" zoomScaleNormal="75" workbookViewId="0">
      <selection activeCell="I15" sqref="I15"/>
    </sheetView>
  </sheetViews>
  <sheetFormatPr defaultRowHeight="15" x14ac:dyDescent="0.25"/>
  <cols>
    <col min="2" max="2" width="69.5703125" style="32" customWidth="1"/>
    <col min="3" max="3" width="21.7109375" customWidth="1"/>
    <col min="4" max="4" width="21.7109375" style="83" customWidth="1"/>
    <col min="5" max="5" width="21.7109375" style="162" customWidth="1"/>
    <col min="6" max="6" width="21.7109375" style="170" customWidth="1"/>
    <col min="7" max="9" width="21.7109375" customWidth="1"/>
    <col min="10" max="10" width="2.7109375" style="156" customWidth="1"/>
    <col min="11" max="13" width="15.7109375" customWidth="1"/>
    <col min="14" max="14" width="8.85546875" customWidth="1"/>
    <col min="15" max="15" width="16.28515625" customWidth="1"/>
    <col min="16" max="16" width="8.85546875" customWidth="1"/>
    <col min="17" max="17" width="15.7109375" customWidth="1"/>
    <col min="18" max="18" width="8.85546875" customWidth="1"/>
    <col min="19" max="19" width="15.7109375" customWidth="1"/>
    <col min="20" max="20" width="8.85546875" customWidth="1"/>
    <col min="21" max="21" width="15.7109375" customWidth="1"/>
  </cols>
  <sheetData>
    <row r="1" spans="2:20" ht="21" x14ac:dyDescent="0.25">
      <c r="B1" s="330" t="s">
        <v>57</v>
      </c>
      <c r="C1" s="331" t="s">
        <v>57</v>
      </c>
      <c r="D1" s="332"/>
      <c r="E1" s="333"/>
    </row>
    <row r="2" spans="2:20" ht="21" x14ac:dyDescent="0.25">
      <c r="B2" s="334"/>
      <c r="C2" s="305"/>
      <c r="D2" s="328"/>
      <c r="E2" s="335"/>
    </row>
    <row r="3" spans="2:20" x14ac:dyDescent="0.25">
      <c r="B3" s="336" t="s">
        <v>48</v>
      </c>
      <c r="C3" s="329" t="s">
        <v>58</v>
      </c>
      <c r="D3" s="328"/>
      <c r="E3" s="335"/>
    </row>
    <row r="4" spans="2:20" x14ac:dyDescent="0.25">
      <c r="B4" s="336" t="s">
        <v>49</v>
      </c>
      <c r="C4" s="329"/>
      <c r="D4" s="328" t="s">
        <v>171</v>
      </c>
      <c r="E4" s="335" t="s">
        <v>172</v>
      </c>
    </row>
    <row r="5" spans="2:20" ht="24" thickBot="1" x14ac:dyDescent="0.3">
      <c r="B5" s="337" t="s">
        <v>50</v>
      </c>
      <c r="C5" s="338" t="s">
        <v>67</v>
      </c>
      <c r="D5" s="339" t="s">
        <v>68</v>
      </c>
      <c r="E5" s="340" t="s">
        <v>69</v>
      </c>
    </row>
    <row r="6" spans="2:20" x14ac:dyDescent="0.25">
      <c r="B6" s="85"/>
      <c r="C6" s="86"/>
      <c r="D6" s="80"/>
    </row>
    <row r="7" spans="2:20" ht="21" x14ac:dyDescent="0.25">
      <c r="B7" s="12"/>
      <c r="C7" s="10"/>
      <c r="D7" s="80"/>
    </row>
    <row r="8" spans="2:20" ht="21" x14ac:dyDescent="0.25">
      <c r="B8" s="116" t="s">
        <v>9</v>
      </c>
      <c r="C8" s="117"/>
      <c r="D8" s="81">
        <v>2017</v>
      </c>
      <c r="E8" s="163">
        <v>2018</v>
      </c>
      <c r="F8" s="171">
        <v>2019</v>
      </c>
      <c r="G8" s="17">
        <v>2020</v>
      </c>
      <c r="I8" s="223"/>
    </row>
    <row r="9" spans="2:20" ht="18.75" x14ac:dyDescent="0.3">
      <c r="B9" s="15"/>
      <c r="C9" s="16" t="s">
        <v>65</v>
      </c>
      <c r="D9" s="87">
        <f>M20</f>
        <v>129268625</v>
      </c>
      <c r="E9" s="87">
        <f>O20</f>
        <v>137341800</v>
      </c>
      <c r="F9" s="87">
        <f>Q20</f>
        <v>147735800</v>
      </c>
      <c r="G9" s="87">
        <f>S20</f>
        <v>153526200</v>
      </c>
    </row>
    <row r="10" spans="2:20" ht="18.75" x14ac:dyDescent="0.3">
      <c r="B10" s="15"/>
      <c r="C10" s="14" t="s">
        <v>23</v>
      </c>
      <c r="D10" s="84">
        <f>E44</f>
        <v>0.45589610781425116</v>
      </c>
      <c r="E10" s="84">
        <v>0.33400000000000002</v>
      </c>
      <c r="F10" s="84">
        <v>0.28799999999999998</v>
      </c>
      <c r="G10" s="84">
        <v>0.26600000000000001</v>
      </c>
    </row>
    <row r="11" spans="2:20" ht="18.75" x14ac:dyDescent="0.3">
      <c r="B11" s="15"/>
      <c r="C11" s="14" t="s">
        <v>24</v>
      </c>
      <c r="D11" s="84">
        <f>1-D10</f>
        <v>0.54410389218574884</v>
      </c>
      <c r="E11" s="84">
        <f>1-E10</f>
        <v>0.66599999999999993</v>
      </c>
      <c r="F11" s="84">
        <f t="shared" ref="F11:G11" si="0">1-F10</f>
        <v>0.71199999999999997</v>
      </c>
      <c r="G11" s="84">
        <f t="shared" si="0"/>
        <v>0.73399999999999999</v>
      </c>
      <c r="I11" s="223">
        <f>SUM(E18:E21)</f>
        <v>711893</v>
      </c>
    </row>
    <row r="12" spans="2:20" ht="18.75" x14ac:dyDescent="0.3">
      <c r="B12" s="10"/>
      <c r="C12" s="7"/>
      <c r="D12" s="82"/>
    </row>
    <row r="13" spans="2:20" ht="39" customHeight="1" thickBot="1" x14ac:dyDescent="0.3">
      <c r="B13" s="310" t="s">
        <v>111</v>
      </c>
      <c r="C13" s="311"/>
      <c r="D13" s="177" t="s">
        <v>33</v>
      </c>
      <c r="E13" s="299" t="s">
        <v>36</v>
      </c>
      <c r="F13" s="299" t="s">
        <v>102</v>
      </c>
      <c r="G13" s="299" t="s">
        <v>53</v>
      </c>
      <c r="M13" s="226">
        <v>2017</v>
      </c>
      <c r="N13" s="226"/>
      <c r="O13" s="226">
        <v>2018</v>
      </c>
      <c r="P13" s="226"/>
      <c r="Q13" s="226">
        <v>2019</v>
      </c>
      <c r="R13" s="226"/>
      <c r="S13" s="226">
        <v>2020</v>
      </c>
      <c r="T13" s="226"/>
    </row>
    <row r="14" spans="2:20" ht="18.75" x14ac:dyDescent="0.3">
      <c r="B14" s="312" t="s">
        <v>26</v>
      </c>
      <c r="C14" s="313">
        <v>0</v>
      </c>
      <c r="D14" s="314">
        <v>536000</v>
      </c>
      <c r="E14" s="315">
        <f>E18+E19+E20+E21</f>
        <v>711893</v>
      </c>
      <c r="F14" s="315">
        <f t="shared" ref="F14:G14" si="1">F18+F19+F20+F21</f>
        <v>728244.3</v>
      </c>
      <c r="G14" s="315">
        <f t="shared" si="1"/>
        <v>717709.95</v>
      </c>
      <c r="L14" s="227" t="s">
        <v>161</v>
      </c>
      <c r="M14" s="58">
        <v>25320025</v>
      </c>
      <c r="N14" s="264">
        <f>M14/M20</f>
        <v>0.1958713879721394</v>
      </c>
      <c r="O14" s="228">
        <v>30837800</v>
      </c>
      <c r="P14" s="264">
        <f>O14/O20</f>
        <v>0.22453324479510245</v>
      </c>
      <c r="Q14" s="229">
        <v>26277800</v>
      </c>
      <c r="R14" s="264">
        <f>Q14/Q20</f>
        <v>0.17787022509100706</v>
      </c>
      <c r="S14" s="229">
        <v>23997800</v>
      </c>
      <c r="T14" s="264">
        <f>S14/S20</f>
        <v>0.15631077952818476</v>
      </c>
    </row>
    <row r="15" spans="2:20" ht="18.75" x14ac:dyDescent="0.3">
      <c r="B15" s="316" t="s">
        <v>173</v>
      </c>
      <c r="C15" s="306"/>
      <c r="D15" s="301">
        <v>126500</v>
      </c>
      <c r="E15" s="302">
        <v>377580</v>
      </c>
      <c r="F15" s="302">
        <v>365000</v>
      </c>
      <c r="G15" s="317">
        <v>340000</v>
      </c>
      <c r="L15" s="227" t="s">
        <v>162</v>
      </c>
      <c r="M15" s="58">
        <v>100948600</v>
      </c>
      <c r="N15" s="264">
        <f>M15/M20</f>
        <v>0.78092112451880724</v>
      </c>
      <c r="O15" s="228">
        <v>104144000</v>
      </c>
      <c r="P15" s="264">
        <f>O15/O20</f>
        <v>0.75828334855084178</v>
      </c>
      <c r="Q15" s="229">
        <v>117918000</v>
      </c>
      <c r="R15" s="264">
        <f>Q15/Q20</f>
        <v>0.79816808112860926</v>
      </c>
      <c r="S15" s="229">
        <v>124218400</v>
      </c>
      <c r="T15" s="264">
        <f>S15/S20</f>
        <v>0.80910229003258072</v>
      </c>
    </row>
    <row r="16" spans="2:20" ht="18.75" x14ac:dyDescent="0.3">
      <c r="B16" s="316" t="s">
        <v>174</v>
      </c>
      <c r="C16" s="306"/>
      <c r="D16" s="301">
        <f>D15+30000</f>
        <v>156500</v>
      </c>
      <c r="E16" s="302">
        <f>E15+35000</f>
        <v>412580</v>
      </c>
      <c r="F16" s="302">
        <f t="shared" ref="F16:G16" si="2">F15+35000</f>
        <v>400000</v>
      </c>
      <c r="G16" s="302">
        <f t="shared" si="2"/>
        <v>375000</v>
      </c>
      <c r="L16" s="227"/>
      <c r="M16" s="344"/>
      <c r="N16" s="264"/>
      <c r="O16" s="228"/>
      <c r="P16" s="264"/>
      <c r="Q16" s="229"/>
      <c r="R16" s="264"/>
      <c r="S16" s="229"/>
      <c r="T16" s="264"/>
    </row>
    <row r="17" spans="1:21" ht="18.75" x14ac:dyDescent="0.3">
      <c r="B17" s="316" t="s">
        <v>112</v>
      </c>
      <c r="C17" s="306"/>
      <c r="D17" s="301">
        <v>157873</v>
      </c>
      <c r="E17" s="302">
        <v>205875</v>
      </c>
      <c r="F17" s="302">
        <f>E17*1.1</f>
        <v>226462.50000000003</v>
      </c>
      <c r="G17" s="317">
        <f>E17*1.15</f>
        <v>236756.24999999997</v>
      </c>
      <c r="L17" s="227" t="s">
        <v>163</v>
      </c>
      <c r="M17" s="261"/>
      <c r="N17" s="264"/>
      <c r="O17" s="228">
        <v>1200000</v>
      </c>
      <c r="P17" s="264">
        <f>O17/O20</f>
        <v>8.7373254173165049E-3</v>
      </c>
      <c r="Q17" s="228">
        <v>1800000</v>
      </c>
      <c r="R17" s="264">
        <f>Q17/Q20</f>
        <v>1.218391209172049E-2</v>
      </c>
      <c r="S17" s="228">
        <v>2700000</v>
      </c>
      <c r="T17" s="264">
        <f>S17/S20</f>
        <v>1.758657479961075E-2</v>
      </c>
    </row>
    <row r="18" spans="1:21" ht="18.75" x14ac:dyDescent="0.3">
      <c r="B18" s="316" t="s">
        <v>113</v>
      </c>
      <c r="C18" s="307">
        <v>0</v>
      </c>
      <c r="D18" s="300">
        <v>444704</v>
      </c>
      <c r="E18" s="303">
        <f>E15+E17</f>
        <v>583455</v>
      </c>
      <c r="F18" s="303">
        <f t="shared" ref="F18:G18" si="3">F15+F17</f>
        <v>591462.5</v>
      </c>
      <c r="G18" s="318">
        <f t="shared" si="3"/>
        <v>576756.25</v>
      </c>
      <c r="L18" s="227" t="s">
        <v>164</v>
      </c>
      <c r="M18" s="58">
        <v>3000000</v>
      </c>
      <c r="N18" s="264">
        <f>M18/M20</f>
        <v>2.3207487509053337E-2</v>
      </c>
      <c r="O18" s="228">
        <v>1160000</v>
      </c>
      <c r="P18" s="264">
        <f>O18/O20</f>
        <v>8.446081236739289E-3</v>
      </c>
      <c r="Q18" s="228">
        <v>1740000</v>
      </c>
      <c r="R18" s="264">
        <f>Q18/Q20</f>
        <v>1.177778168866314E-2</v>
      </c>
      <c r="S18" s="228">
        <v>2610000</v>
      </c>
      <c r="T18" s="264">
        <f>S18/S20</f>
        <v>1.7000355639623724E-2</v>
      </c>
    </row>
    <row r="19" spans="1:21" x14ac:dyDescent="0.25">
      <c r="B19" s="316" t="s">
        <v>29</v>
      </c>
      <c r="C19" s="307">
        <v>0</v>
      </c>
      <c r="D19" s="301">
        <v>77298</v>
      </c>
      <c r="E19" s="304">
        <v>83438</v>
      </c>
      <c r="F19" s="302">
        <f>E19*1.1</f>
        <v>91781.8</v>
      </c>
      <c r="G19" s="317">
        <f>E19*1.15</f>
        <v>95953.7</v>
      </c>
    </row>
    <row r="20" spans="1:21" ht="18.75" x14ac:dyDescent="0.3">
      <c r="B20" s="316" t="s">
        <v>28</v>
      </c>
      <c r="C20" s="307">
        <v>0</v>
      </c>
      <c r="D20" s="301">
        <v>7000</v>
      </c>
      <c r="E20" s="304">
        <v>22500</v>
      </c>
      <c r="F20" s="304">
        <v>22500</v>
      </c>
      <c r="G20" s="304">
        <v>22500</v>
      </c>
      <c r="L20" s="230" t="s">
        <v>165</v>
      </c>
      <c r="M20" s="231">
        <f>SUM(M14:M18)</f>
        <v>129268625</v>
      </c>
      <c r="N20" s="264">
        <f>SUM(N14:N18)</f>
        <v>1</v>
      </c>
      <c r="O20" s="231">
        <f t="shared" ref="O20:S20" si="4">SUM(O14:O18)</f>
        <v>137341800</v>
      </c>
      <c r="P20" s="264">
        <f>SUM(P14:P18)</f>
        <v>1</v>
      </c>
      <c r="Q20" s="231">
        <f t="shared" si="4"/>
        <v>147735800</v>
      </c>
      <c r="R20" s="264">
        <f>SUM(R14:R18)</f>
        <v>1</v>
      </c>
      <c r="S20" s="231">
        <f t="shared" si="4"/>
        <v>153526200</v>
      </c>
      <c r="T20" s="264">
        <f>SUM(T14:T18)</f>
        <v>1</v>
      </c>
    </row>
    <row r="21" spans="1:21" x14ac:dyDescent="0.25">
      <c r="B21" s="316" t="s">
        <v>27</v>
      </c>
      <c r="C21" s="307">
        <v>0</v>
      </c>
      <c r="D21" s="301">
        <v>7000</v>
      </c>
      <c r="E21" s="304">
        <v>22500</v>
      </c>
      <c r="F21" s="304">
        <v>22500</v>
      </c>
      <c r="G21" s="304">
        <v>22500</v>
      </c>
      <c r="N21" s="265"/>
      <c r="P21" s="265"/>
      <c r="R21" s="265"/>
      <c r="T21" s="265"/>
    </row>
    <row r="22" spans="1:21" ht="18.75" x14ac:dyDescent="0.3">
      <c r="B22" s="316" t="s">
        <v>114</v>
      </c>
      <c r="C22" s="308"/>
      <c r="D22" s="300">
        <f>SUM(D19:D21)+D17</f>
        <v>249171</v>
      </c>
      <c r="E22" s="300">
        <f t="shared" ref="E22:G22" si="5">SUM(E19:E21)+E17</f>
        <v>334313</v>
      </c>
      <c r="F22" s="300">
        <f t="shared" si="5"/>
        <v>363244.30000000005</v>
      </c>
      <c r="G22" s="319">
        <f t="shared" si="5"/>
        <v>377709.94999999995</v>
      </c>
      <c r="L22" s="230" t="s">
        <v>166</v>
      </c>
      <c r="M22" s="227"/>
      <c r="N22" s="268">
        <f>(M14+M15/3)/M20</f>
        <v>0.45617842947840853</v>
      </c>
      <c r="O22" s="227"/>
      <c r="P22" s="268">
        <f>(O14+0.1*(O15+O17))/O20</f>
        <v>0.30123531219191829</v>
      </c>
      <c r="Q22" s="227"/>
      <c r="R22" s="268">
        <f>(Q14+0.1*(Q15+Q17))/Q20</f>
        <v>0.25890542441304004</v>
      </c>
      <c r="S22" s="227"/>
      <c r="T22" s="268">
        <f>(S14+0.1*(S15+S17))/S20</f>
        <v>0.23897966601140391</v>
      </c>
    </row>
    <row r="23" spans="1:21" ht="25.5" x14ac:dyDescent="0.3">
      <c r="B23" s="316" t="s">
        <v>41</v>
      </c>
      <c r="C23" s="309" t="s">
        <v>170</v>
      </c>
      <c r="D23" s="301">
        <v>40</v>
      </c>
      <c r="E23" s="304">
        <v>40</v>
      </c>
      <c r="F23" s="304">
        <v>60</v>
      </c>
      <c r="G23" s="320">
        <v>80</v>
      </c>
      <c r="L23" s="227" t="s">
        <v>167</v>
      </c>
      <c r="M23" s="227"/>
      <c r="N23" s="268">
        <f>1-N22</f>
        <v>0.54382157052159141</v>
      </c>
      <c r="O23" s="227"/>
      <c r="P23" s="268">
        <f>1-P22</f>
        <v>0.69876468780808176</v>
      </c>
      <c r="Q23" s="227"/>
      <c r="R23" s="268">
        <f>1-R22</f>
        <v>0.74109457558696001</v>
      </c>
      <c r="S23" s="227"/>
      <c r="T23" s="268">
        <f>1-T22</f>
        <v>0.76102033398859614</v>
      </c>
    </row>
    <row r="24" spans="1:21" ht="18.75" x14ac:dyDescent="0.3">
      <c r="B24" s="316"/>
      <c r="C24" s="309" t="s">
        <v>168</v>
      </c>
      <c r="D24" s="301"/>
      <c r="E24" s="304">
        <v>8</v>
      </c>
      <c r="F24" s="304">
        <v>12</v>
      </c>
      <c r="G24" s="320">
        <v>16</v>
      </c>
      <c r="L24" s="227"/>
      <c r="M24" s="227"/>
      <c r="N24" s="268"/>
      <c r="O24" s="227"/>
      <c r="P24" s="268"/>
      <c r="Q24" s="227"/>
      <c r="R24" s="268"/>
      <c r="S24" s="227"/>
      <c r="T24" s="268"/>
    </row>
    <row r="25" spans="1:21" ht="19.5" thickBot="1" x14ac:dyDescent="0.35">
      <c r="B25" s="321"/>
      <c r="C25" s="322" t="s">
        <v>169</v>
      </c>
      <c r="D25" s="323"/>
      <c r="E25" s="324">
        <v>8</v>
      </c>
      <c r="F25" s="324">
        <v>12</v>
      </c>
      <c r="G25" s="325">
        <v>16</v>
      </c>
      <c r="L25" s="227"/>
      <c r="M25" s="227"/>
      <c r="N25" s="268"/>
      <c r="O25" s="227"/>
      <c r="P25" s="268"/>
      <c r="Q25" s="227"/>
      <c r="R25" s="268"/>
      <c r="S25" s="227"/>
      <c r="T25" s="268"/>
    </row>
    <row r="26" spans="1:21" ht="15.75" x14ac:dyDescent="0.25">
      <c r="B26" s="4"/>
      <c r="C26" s="3"/>
    </row>
    <row r="27" spans="1:21" ht="15.75" x14ac:dyDescent="0.25">
      <c r="B27" s="4"/>
      <c r="C27" s="3"/>
    </row>
    <row r="28" spans="1:21" ht="17.25" customHeight="1" x14ac:dyDescent="0.35">
      <c r="B28" s="120" t="s">
        <v>31</v>
      </c>
      <c r="C28" s="118" t="s">
        <v>32</v>
      </c>
      <c r="D28" s="459">
        <v>2017</v>
      </c>
      <c r="E28" s="459"/>
      <c r="F28" s="460"/>
      <c r="G28" s="463">
        <v>2018</v>
      </c>
      <c r="H28" s="463"/>
      <c r="I28" s="463"/>
      <c r="J28" s="269"/>
      <c r="K28" s="455">
        <v>2019</v>
      </c>
      <c r="L28" s="455"/>
      <c r="M28" s="455"/>
      <c r="N28" s="270"/>
      <c r="O28" s="271"/>
      <c r="P28" s="270"/>
      <c r="Q28" s="456">
        <v>2020</v>
      </c>
      <c r="R28" s="456"/>
      <c r="S28" s="456"/>
      <c r="T28" s="456"/>
      <c r="U28" s="456"/>
    </row>
    <row r="29" spans="1:21" x14ac:dyDescent="0.25">
      <c r="B29" s="121"/>
      <c r="C29" s="119"/>
      <c r="D29" s="79" t="s">
        <v>9</v>
      </c>
      <c r="E29" s="164" t="s">
        <v>23</v>
      </c>
      <c r="F29" s="172" t="s">
        <v>24</v>
      </c>
      <c r="G29" s="272" t="s">
        <v>42</v>
      </c>
      <c r="H29" s="272" t="s">
        <v>23</v>
      </c>
      <c r="I29" s="272" t="s">
        <v>24</v>
      </c>
      <c r="J29" s="273"/>
      <c r="K29" s="274" t="s">
        <v>42</v>
      </c>
      <c r="L29" s="274" t="s">
        <v>23</v>
      </c>
      <c r="M29" s="274" t="s">
        <v>24</v>
      </c>
      <c r="N29" s="275"/>
      <c r="O29" s="261"/>
      <c r="P29" s="275"/>
      <c r="Q29" s="276" t="s">
        <v>42</v>
      </c>
      <c r="R29" s="275"/>
      <c r="S29" s="276" t="s">
        <v>23</v>
      </c>
      <c r="T29" s="275"/>
      <c r="U29" s="276" t="s">
        <v>24</v>
      </c>
    </row>
    <row r="30" spans="1:21" ht="36" customHeight="1" x14ac:dyDescent="0.25">
      <c r="A30" s="157" t="s">
        <v>104</v>
      </c>
      <c r="B30" s="457" t="s">
        <v>115</v>
      </c>
      <c r="C30" s="457"/>
      <c r="D30" s="122"/>
      <c r="E30" s="165"/>
      <c r="F30" s="173"/>
      <c r="G30" s="246"/>
      <c r="H30" s="246"/>
      <c r="I30" s="246"/>
      <c r="J30" s="273"/>
      <c r="K30" s="232"/>
      <c r="L30" s="232"/>
      <c r="M30" s="232"/>
      <c r="N30" s="234"/>
      <c r="O30" s="261"/>
      <c r="P30" s="234"/>
      <c r="Q30" s="239"/>
      <c r="R30" s="234"/>
      <c r="S30" s="239"/>
      <c r="T30" s="234"/>
      <c r="U30" s="239"/>
    </row>
    <row r="31" spans="1:21" ht="34.5" customHeight="1" x14ac:dyDescent="0.3">
      <c r="A31" s="157" t="s">
        <v>107</v>
      </c>
      <c r="B31" s="453" t="s">
        <v>117</v>
      </c>
      <c r="C31" s="454"/>
      <c r="D31" s="159">
        <f>M14</f>
        <v>25320025</v>
      </c>
      <c r="E31" s="166">
        <v>1</v>
      </c>
      <c r="F31" s="174">
        <v>0</v>
      </c>
      <c r="G31" s="62">
        <f>O14</f>
        <v>30837800</v>
      </c>
      <c r="H31" s="277">
        <v>1</v>
      </c>
      <c r="I31" s="250">
        <v>0</v>
      </c>
      <c r="J31" s="273"/>
      <c r="K31" s="278">
        <f>Q14</f>
        <v>26277800</v>
      </c>
      <c r="L31" s="279">
        <v>1</v>
      </c>
      <c r="M31" s="236">
        <v>0</v>
      </c>
      <c r="N31" s="263"/>
      <c r="O31" s="261"/>
      <c r="P31" s="263"/>
      <c r="Q31" s="280">
        <f>S14</f>
        <v>23997800</v>
      </c>
      <c r="R31" s="263"/>
      <c r="S31" s="281">
        <v>1</v>
      </c>
      <c r="T31" s="263"/>
      <c r="U31" s="243">
        <v>0</v>
      </c>
    </row>
    <row r="32" spans="1:21" ht="34.5" customHeight="1" x14ac:dyDescent="0.3">
      <c r="B32" s="103"/>
      <c r="C32" s="103"/>
      <c r="D32" s="104"/>
      <c r="E32" s="167">
        <f>D31</f>
        <v>25320025</v>
      </c>
      <c r="F32" s="175">
        <f>F31*D31</f>
        <v>0</v>
      </c>
      <c r="G32" s="282"/>
      <c r="H32" s="247">
        <f>G31*H31</f>
        <v>30837800</v>
      </c>
      <c r="I32" s="247">
        <f>I31*G31</f>
        <v>0</v>
      </c>
      <c r="J32" s="273"/>
      <c r="K32" s="283"/>
      <c r="L32" s="262">
        <f>K31</f>
        <v>26277800</v>
      </c>
      <c r="M32" s="284"/>
      <c r="N32" s="263"/>
      <c r="O32" s="261"/>
      <c r="P32" s="263"/>
      <c r="Q32" s="285"/>
      <c r="R32" s="263"/>
      <c r="S32" s="286">
        <f>Q31</f>
        <v>23997800</v>
      </c>
      <c r="T32" s="263"/>
      <c r="U32" s="287"/>
    </row>
    <row r="33" spans="1:22" ht="39.75" customHeight="1" x14ac:dyDescent="0.25">
      <c r="A33" s="157" t="s">
        <v>105</v>
      </c>
      <c r="B33" s="457" t="s">
        <v>118</v>
      </c>
      <c r="C33" s="457"/>
      <c r="D33" s="122"/>
      <c r="E33" s="165"/>
      <c r="F33" s="173"/>
      <c r="G33" s="246"/>
      <c r="H33" s="246"/>
      <c r="I33" s="246"/>
      <c r="J33" s="273"/>
      <c r="K33" s="232"/>
      <c r="L33" s="232"/>
      <c r="M33" s="232"/>
      <c r="N33" s="234"/>
      <c r="O33" s="261"/>
      <c r="P33" s="234"/>
      <c r="Q33" s="239"/>
      <c r="R33" s="234"/>
      <c r="S33" s="239"/>
      <c r="T33" s="234"/>
      <c r="U33" s="239"/>
    </row>
    <row r="34" spans="1:22" ht="30" customHeight="1" x14ac:dyDescent="0.3">
      <c r="A34" s="157" t="s">
        <v>108</v>
      </c>
      <c r="B34" s="461" t="s">
        <v>119</v>
      </c>
      <c r="C34" s="462"/>
      <c r="D34" s="159">
        <f>M15</f>
        <v>100948600</v>
      </c>
      <c r="E34" s="166">
        <v>0.33</v>
      </c>
      <c r="F34" s="174">
        <v>0.66</v>
      </c>
      <c r="G34" s="62">
        <f>O15</f>
        <v>104144000</v>
      </c>
      <c r="H34" s="277">
        <v>0.1</v>
      </c>
      <c r="I34" s="250">
        <v>0.9</v>
      </c>
      <c r="J34" s="273"/>
      <c r="K34" s="278">
        <f>Q15</f>
        <v>117918000</v>
      </c>
      <c r="L34" s="279">
        <v>0.1</v>
      </c>
      <c r="M34" s="236">
        <v>0.9</v>
      </c>
      <c r="N34" s="263"/>
      <c r="O34" s="261"/>
      <c r="P34" s="263"/>
      <c r="Q34" s="280">
        <f>S15</f>
        <v>124218400</v>
      </c>
      <c r="R34" s="263"/>
      <c r="S34" s="281">
        <v>0.1</v>
      </c>
      <c r="T34" s="263"/>
      <c r="U34" s="243">
        <v>0.9</v>
      </c>
    </row>
    <row r="35" spans="1:22" ht="30" customHeight="1" x14ac:dyDescent="0.3">
      <c r="A35" s="157"/>
      <c r="B35" s="160"/>
      <c r="C35" s="161"/>
      <c r="D35" s="159"/>
      <c r="E35" s="167">
        <f>D34*E34</f>
        <v>33313038</v>
      </c>
      <c r="F35" s="175">
        <f>F34*D34</f>
        <v>66626076</v>
      </c>
      <c r="G35" s="62"/>
      <c r="H35" s="247">
        <f>G34*H34</f>
        <v>10414400</v>
      </c>
      <c r="I35" s="247">
        <f>I34*G34</f>
        <v>93729600</v>
      </c>
      <c r="J35" s="273"/>
      <c r="K35" s="278"/>
      <c r="L35" s="233">
        <f>K34*L34</f>
        <v>11791800</v>
      </c>
      <c r="M35" s="233">
        <f>M34*K34</f>
        <v>106126200</v>
      </c>
      <c r="N35" s="262"/>
      <c r="O35" s="261"/>
      <c r="P35" s="262"/>
      <c r="Q35" s="280"/>
      <c r="R35" s="262"/>
      <c r="S35" s="240">
        <f>Q34*S34</f>
        <v>12421840</v>
      </c>
      <c r="T35" s="262"/>
      <c r="U35" s="240">
        <f>U34*Q34</f>
        <v>111796560</v>
      </c>
    </row>
    <row r="36" spans="1:22" ht="32.25" customHeight="1" x14ac:dyDescent="0.3">
      <c r="A36" s="157" t="s">
        <v>109</v>
      </c>
      <c r="B36" s="461" t="s">
        <v>116</v>
      </c>
      <c r="C36" s="462"/>
      <c r="D36" s="159">
        <v>0</v>
      </c>
      <c r="E36" s="166">
        <v>0.1</v>
      </c>
      <c r="F36" s="174">
        <v>0.9</v>
      </c>
      <c r="G36" s="62">
        <v>1200000</v>
      </c>
      <c r="H36" s="277">
        <v>0.1</v>
      </c>
      <c r="I36" s="250">
        <v>0.9</v>
      </c>
      <c r="J36" s="273"/>
      <c r="K36" s="278">
        <v>1800000</v>
      </c>
      <c r="L36" s="279">
        <v>0.1</v>
      </c>
      <c r="M36" s="236">
        <v>0.9</v>
      </c>
      <c r="N36" s="263"/>
      <c r="O36" s="261"/>
      <c r="P36" s="263"/>
      <c r="Q36" s="280">
        <v>2700000</v>
      </c>
      <c r="R36" s="263"/>
      <c r="S36" s="281">
        <v>0.1</v>
      </c>
      <c r="T36" s="263"/>
      <c r="U36" s="243">
        <v>0.9</v>
      </c>
    </row>
    <row r="37" spans="1:22" ht="32.25" customHeight="1" x14ac:dyDescent="0.3">
      <c r="B37" s="105"/>
      <c r="C37" s="105"/>
      <c r="D37" s="106"/>
      <c r="E37" s="167">
        <f>D36*E36</f>
        <v>0</v>
      </c>
      <c r="F37" s="175">
        <f>F36*D36</f>
        <v>0</v>
      </c>
      <c r="G37" s="266"/>
      <c r="H37" s="247">
        <f>G36*H36</f>
        <v>120000</v>
      </c>
      <c r="I37" s="247">
        <f>I36*G36</f>
        <v>1080000</v>
      </c>
      <c r="J37" s="273"/>
      <c r="K37" s="267"/>
      <c r="L37" s="262">
        <f>L36*K36</f>
        <v>180000</v>
      </c>
      <c r="M37" s="262">
        <f>M36*K36</f>
        <v>1620000</v>
      </c>
      <c r="N37" s="262"/>
      <c r="O37" s="261"/>
      <c r="P37" s="262"/>
      <c r="Q37" s="288"/>
      <c r="R37" s="262"/>
      <c r="S37" s="286">
        <v>0</v>
      </c>
      <c r="T37" s="262"/>
      <c r="U37" s="286">
        <f>U36*Q36</f>
        <v>2430000</v>
      </c>
    </row>
    <row r="38" spans="1:22" ht="39" customHeight="1" x14ac:dyDescent="0.25">
      <c r="A38" s="157" t="s">
        <v>106</v>
      </c>
      <c r="B38" s="458" t="s">
        <v>120</v>
      </c>
      <c r="C38" s="458"/>
      <c r="D38" s="155"/>
      <c r="E38" s="168"/>
      <c r="F38" s="176"/>
      <c r="G38" s="248"/>
      <c r="H38" s="248"/>
      <c r="I38" s="248"/>
      <c r="J38" s="273"/>
      <c r="K38" s="234"/>
      <c r="L38" s="234"/>
      <c r="M38" s="234"/>
      <c r="N38" s="234"/>
      <c r="O38" s="261"/>
      <c r="P38" s="234"/>
      <c r="Q38" s="241"/>
      <c r="R38" s="234"/>
      <c r="S38" s="241"/>
      <c r="T38" s="234"/>
      <c r="U38" s="241"/>
    </row>
    <row r="39" spans="1:22" ht="45" customHeight="1" x14ac:dyDescent="0.3">
      <c r="A39" s="157" t="s">
        <v>110</v>
      </c>
      <c r="B39" s="453" t="s">
        <v>121</v>
      </c>
      <c r="C39" s="454"/>
      <c r="D39" s="159">
        <v>3000000</v>
      </c>
      <c r="E39" s="169">
        <v>0.1</v>
      </c>
      <c r="F39" s="174">
        <v>0.9</v>
      </c>
      <c r="G39" s="62">
        <f>O18</f>
        <v>1160000</v>
      </c>
      <c r="H39" s="249">
        <v>0</v>
      </c>
      <c r="I39" s="250">
        <v>1</v>
      </c>
      <c r="J39" s="273"/>
      <c r="K39" s="278">
        <f>Q18</f>
        <v>1740000</v>
      </c>
      <c r="L39" s="235">
        <v>0</v>
      </c>
      <c r="M39" s="236">
        <v>1</v>
      </c>
      <c r="N39" s="263"/>
      <c r="O39" s="261"/>
      <c r="P39" s="263"/>
      <c r="Q39" s="280">
        <f>S18</f>
        <v>2610000</v>
      </c>
      <c r="R39" s="263"/>
      <c r="S39" s="242">
        <v>0</v>
      </c>
      <c r="T39" s="263"/>
      <c r="U39" s="243">
        <v>1</v>
      </c>
    </row>
    <row r="40" spans="1:22" ht="32.25" customHeight="1" x14ac:dyDescent="0.3">
      <c r="B40" s="105"/>
      <c r="C40" s="105"/>
      <c r="D40" s="106"/>
      <c r="E40" s="167">
        <f>D39*E39</f>
        <v>300000</v>
      </c>
      <c r="F40" s="175">
        <f>F39*D39</f>
        <v>2700000</v>
      </c>
      <c r="G40" s="266"/>
      <c r="H40" s="247">
        <f>G39*H39</f>
        <v>0</v>
      </c>
      <c r="I40" s="247">
        <f>I39*G39</f>
        <v>1160000</v>
      </c>
      <c r="J40" s="273"/>
      <c r="K40" s="267"/>
      <c r="L40" s="233">
        <f>K39*L39</f>
        <v>0</v>
      </c>
      <c r="M40" s="233">
        <f>M39*K39</f>
        <v>1740000</v>
      </c>
      <c r="N40" s="262"/>
      <c r="O40" s="261"/>
      <c r="P40" s="262"/>
      <c r="Q40" s="288"/>
      <c r="R40" s="262"/>
      <c r="S40" s="240">
        <f>Q39*S39</f>
        <v>0</v>
      </c>
      <c r="T40" s="262"/>
      <c r="U40" s="240">
        <f>U39*Q39</f>
        <v>2610000</v>
      </c>
    </row>
    <row r="41" spans="1:22" x14ac:dyDescent="0.25">
      <c r="G41" s="289"/>
      <c r="H41" s="289"/>
      <c r="I41" s="289"/>
      <c r="J41" s="273"/>
      <c r="K41" s="290"/>
      <c r="L41" s="290"/>
      <c r="M41" s="290"/>
      <c r="N41" s="290"/>
      <c r="O41" s="261"/>
      <c r="P41" s="290"/>
      <c r="Q41" s="291"/>
      <c r="R41" s="290"/>
      <c r="S41" s="291"/>
      <c r="T41" s="290"/>
      <c r="U41" s="291"/>
    </row>
    <row r="42" spans="1:22" s="158" customFormat="1" ht="26.25" customHeight="1" x14ac:dyDescent="0.25">
      <c r="A42" s="292"/>
      <c r="B42" s="293" t="s">
        <v>103</v>
      </c>
      <c r="C42" s="292"/>
      <c r="D42" s="294">
        <f>D31+D34+D36+D39</f>
        <v>129268625</v>
      </c>
      <c r="E42" s="294"/>
      <c r="F42" s="294"/>
      <c r="G42" s="294">
        <f>G31+G34+G36+G39</f>
        <v>137341800</v>
      </c>
      <c r="H42" s="294"/>
      <c r="I42" s="294"/>
      <c r="J42" s="295"/>
      <c r="K42" s="294">
        <f>K31+K34+K36+K39</f>
        <v>147735800</v>
      </c>
      <c r="L42" s="294"/>
      <c r="M42" s="294"/>
      <c r="N42" s="294"/>
      <c r="O42" s="292"/>
      <c r="P42" s="294"/>
      <c r="Q42" s="294">
        <f>Q31+Q34+Q36+Q39</f>
        <v>153526200</v>
      </c>
      <c r="R42" s="294"/>
      <c r="S42" s="294"/>
      <c r="T42" s="294"/>
      <c r="U42" s="294"/>
    </row>
    <row r="43" spans="1:22" ht="19.5" thickBot="1" x14ac:dyDescent="0.3">
      <c r="E43" s="178">
        <f t="shared" ref="E43:F43" si="6">E32+E35+E37+E40</f>
        <v>58933063</v>
      </c>
      <c r="F43" s="179">
        <f t="shared" si="6"/>
        <v>69326076</v>
      </c>
      <c r="G43" s="251"/>
      <c r="H43" s="252">
        <f t="shared" ref="H43:I43" si="7">H32+H35+H37+H40</f>
        <v>41372200</v>
      </c>
      <c r="I43" s="252">
        <f t="shared" si="7"/>
        <v>95969600</v>
      </c>
      <c r="J43" s="180"/>
      <c r="K43" s="237"/>
      <c r="L43" s="238">
        <f t="shared" ref="L43:M43" si="8">L32+L35+L37+L40</f>
        <v>38249600</v>
      </c>
      <c r="M43" s="238">
        <f t="shared" si="8"/>
        <v>109486200</v>
      </c>
      <c r="N43" s="238"/>
      <c r="O43" s="182"/>
      <c r="P43" s="238"/>
      <c r="Q43" s="244"/>
      <c r="R43" s="238"/>
      <c r="S43" s="245">
        <f t="shared" ref="S43:U43" si="9">S32+S35+S37+S40</f>
        <v>36419640</v>
      </c>
      <c r="T43" s="238"/>
      <c r="U43" s="245">
        <f t="shared" si="9"/>
        <v>116836560</v>
      </c>
      <c r="V43" s="181"/>
    </row>
    <row r="44" spans="1:22" ht="21.75" thickBot="1" x14ac:dyDescent="0.4">
      <c r="E44" s="296">
        <f>E43/D42</f>
        <v>0.45589610781425116</v>
      </c>
      <c r="F44" s="297">
        <f>1-E44</f>
        <v>0.54410389218574884</v>
      </c>
      <c r="G44" s="251"/>
      <c r="H44" s="296">
        <f>H43/G42</f>
        <v>0.30123531219191829</v>
      </c>
      <c r="I44" s="297">
        <f>1-H44</f>
        <v>0.69876468780808176</v>
      </c>
      <c r="J44" s="180"/>
      <c r="K44" s="237"/>
      <c r="L44" s="296">
        <f>L43/K42</f>
        <v>0.25890542441304004</v>
      </c>
      <c r="M44" s="297">
        <f>1-L44</f>
        <v>0.74109457558696001</v>
      </c>
      <c r="N44" s="257"/>
      <c r="O44" s="182"/>
      <c r="P44" s="257"/>
      <c r="Q44" s="244"/>
      <c r="R44" s="257"/>
      <c r="S44" s="296">
        <f>S43/Q42</f>
        <v>0.23722100853144285</v>
      </c>
      <c r="T44" s="298"/>
      <c r="U44" s="297">
        <f>1-S44</f>
        <v>0.76277899146855721</v>
      </c>
      <c r="V44" s="181"/>
    </row>
    <row r="45" spans="1:22" s="196" customFormat="1" x14ac:dyDescent="0.25">
      <c r="B45" s="37"/>
      <c r="D45" s="326"/>
      <c r="E45" s="327"/>
      <c r="F45" s="327"/>
    </row>
    <row r="46" spans="1:22" s="196" customFormat="1" x14ac:dyDescent="0.25">
      <c r="B46" s="37"/>
      <c r="D46" s="326"/>
      <c r="E46" s="327"/>
      <c r="F46" s="327"/>
    </row>
    <row r="47" spans="1:22" s="196" customFormat="1" x14ac:dyDescent="0.25">
      <c r="B47" s="37"/>
      <c r="D47" s="326"/>
      <c r="E47" s="327"/>
      <c r="F47" s="327"/>
    </row>
    <row r="48" spans="1:22" s="196" customFormat="1" x14ac:dyDescent="0.25">
      <c r="B48" s="37"/>
      <c r="D48" s="326"/>
      <c r="E48" s="327"/>
      <c r="F48" s="327"/>
    </row>
    <row r="49" spans="2:6" s="196" customFormat="1" x14ac:dyDescent="0.25">
      <c r="B49" s="37"/>
      <c r="D49" s="326"/>
      <c r="E49" s="327"/>
      <c r="F49" s="327"/>
    </row>
    <row r="50" spans="2:6" s="196" customFormat="1" x14ac:dyDescent="0.25">
      <c r="B50" s="37"/>
      <c r="D50" s="326"/>
      <c r="E50" s="327"/>
      <c r="F50" s="327"/>
    </row>
    <row r="51" spans="2:6" s="196" customFormat="1" x14ac:dyDescent="0.25">
      <c r="B51" s="37"/>
      <c r="D51" s="326"/>
      <c r="E51" s="327"/>
      <c r="F51" s="327"/>
    </row>
    <row r="52" spans="2:6" s="196" customFormat="1" x14ac:dyDescent="0.25">
      <c r="B52" s="37"/>
      <c r="D52" s="326"/>
      <c r="E52" s="327"/>
      <c r="F52" s="327"/>
    </row>
    <row r="53" spans="2:6" s="196" customFormat="1" x14ac:dyDescent="0.25">
      <c r="B53" s="37"/>
      <c r="D53" s="326"/>
      <c r="E53" s="327"/>
      <c r="F53" s="327"/>
    </row>
    <row r="54" spans="2:6" s="196" customFormat="1" x14ac:dyDescent="0.25">
      <c r="B54" s="37"/>
      <c r="D54" s="326"/>
      <c r="E54" s="327"/>
      <c r="F54" s="327"/>
    </row>
    <row r="55" spans="2:6" s="196" customFormat="1" x14ac:dyDescent="0.25">
      <c r="B55" s="37"/>
      <c r="D55" s="326"/>
      <c r="E55" s="327"/>
      <c r="F55" s="327"/>
    </row>
    <row r="56" spans="2:6" s="196" customFormat="1" x14ac:dyDescent="0.25">
      <c r="B56" s="37"/>
      <c r="D56" s="326"/>
      <c r="E56" s="327"/>
      <c r="F56" s="327"/>
    </row>
    <row r="57" spans="2:6" s="196" customFormat="1" x14ac:dyDescent="0.25">
      <c r="B57" s="37"/>
      <c r="D57" s="326"/>
      <c r="E57" s="327"/>
      <c r="F57" s="327"/>
    </row>
    <row r="58" spans="2:6" s="196" customFormat="1" x14ac:dyDescent="0.25">
      <c r="B58" s="37"/>
      <c r="D58" s="326"/>
      <c r="E58" s="327"/>
      <c r="F58" s="327"/>
    </row>
    <row r="59" spans="2:6" s="196" customFormat="1" x14ac:dyDescent="0.25">
      <c r="B59" s="37"/>
      <c r="D59" s="326"/>
      <c r="E59" s="327"/>
      <c r="F59" s="327"/>
    </row>
    <row r="60" spans="2:6" s="196" customFormat="1" x14ac:dyDescent="0.25">
      <c r="B60" s="37"/>
      <c r="D60" s="326"/>
      <c r="E60" s="327"/>
      <c r="F60" s="327"/>
    </row>
    <row r="61" spans="2:6" s="196" customFormat="1" x14ac:dyDescent="0.25">
      <c r="B61" s="37"/>
      <c r="D61" s="326"/>
      <c r="E61" s="327"/>
      <c r="F61" s="327"/>
    </row>
    <row r="62" spans="2:6" s="196" customFormat="1" x14ac:dyDescent="0.25">
      <c r="B62" s="37"/>
      <c r="D62" s="326"/>
      <c r="E62" s="327"/>
      <c r="F62" s="327"/>
    </row>
    <row r="63" spans="2:6" s="196" customFormat="1" x14ac:dyDescent="0.25">
      <c r="B63" s="37"/>
      <c r="D63" s="326"/>
      <c r="E63" s="327"/>
      <c r="F63" s="327"/>
    </row>
    <row r="64" spans="2:6" s="196" customFormat="1" x14ac:dyDescent="0.25">
      <c r="B64" s="37"/>
      <c r="D64" s="326"/>
      <c r="E64" s="327"/>
      <c r="F64" s="327"/>
    </row>
    <row r="65" spans="2:6" s="196" customFormat="1" x14ac:dyDescent="0.25">
      <c r="B65" s="37"/>
      <c r="D65" s="326"/>
      <c r="E65" s="327"/>
      <c r="F65" s="327"/>
    </row>
    <row r="66" spans="2:6" s="196" customFormat="1" x14ac:dyDescent="0.25">
      <c r="B66" s="37"/>
      <c r="D66" s="326"/>
      <c r="E66" s="327"/>
      <c r="F66" s="327"/>
    </row>
    <row r="67" spans="2:6" s="196" customFormat="1" x14ac:dyDescent="0.25">
      <c r="B67" s="37"/>
      <c r="D67" s="326"/>
      <c r="E67" s="327"/>
      <c r="F67" s="327"/>
    </row>
    <row r="68" spans="2:6" s="196" customFormat="1" x14ac:dyDescent="0.25">
      <c r="B68" s="37"/>
      <c r="D68" s="326"/>
      <c r="E68" s="327"/>
      <c r="F68" s="327"/>
    </row>
    <row r="69" spans="2:6" s="196" customFormat="1" x14ac:dyDescent="0.25">
      <c r="B69" s="37"/>
      <c r="D69" s="326"/>
      <c r="E69" s="327"/>
      <c r="F69" s="327"/>
    </row>
    <row r="70" spans="2:6" s="196" customFormat="1" x14ac:dyDescent="0.25">
      <c r="B70" s="37"/>
      <c r="D70" s="326"/>
      <c r="E70" s="327"/>
      <c r="F70" s="327"/>
    </row>
    <row r="71" spans="2:6" s="196" customFormat="1" x14ac:dyDescent="0.25">
      <c r="B71" s="37"/>
      <c r="D71" s="326"/>
      <c r="E71" s="327"/>
      <c r="F71" s="327"/>
    </row>
    <row r="72" spans="2:6" s="196" customFormat="1" x14ac:dyDescent="0.25">
      <c r="B72" s="37"/>
      <c r="D72" s="326"/>
      <c r="E72" s="327"/>
      <c r="F72" s="327"/>
    </row>
    <row r="73" spans="2:6" s="196" customFormat="1" x14ac:dyDescent="0.25">
      <c r="B73" s="37"/>
      <c r="D73" s="326"/>
      <c r="E73" s="327"/>
      <c r="F73" s="327"/>
    </row>
    <row r="74" spans="2:6" s="196" customFormat="1" x14ac:dyDescent="0.25">
      <c r="B74" s="37"/>
      <c r="D74" s="326"/>
      <c r="E74" s="327"/>
      <c r="F74" s="327"/>
    </row>
    <row r="75" spans="2:6" s="196" customFormat="1" x14ac:dyDescent="0.25">
      <c r="B75" s="37"/>
      <c r="D75" s="326"/>
      <c r="E75" s="327"/>
      <c r="F75" s="327"/>
    </row>
    <row r="76" spans="2:6" s="196" customFormat="1" x14ac:dyDescent="0.25">
      <c r="B76" s="37"/>
      <c r="D76" s="326"/>
      <c r="E76" s="327"/>
      <c r="F76" s="327"/>
    </row>
    <row r="77" spans="2:6" s="196" customFormat="1" x14ac:dyDescent="0.25">
      <c r="B77" s="37"/>
      <c r="D77" s="326"/>
      <c r="E77" s="327"/>
      <c r="F77" s="327"/>
    </row>
    <row r="78" spans="2:6" s="196" customFormat="1" x14ac:dyDescent="0.25">
      <c r="B78" s="37"/>
      <c r="D78" s="326"/>
      <c r="E78" s="327"/>
      <c r="F78" s="327"/>
    </row>
    <row r="79" spans="2:6" s="196" customFormat="1" x14ac:dyDescent="0.25">
      <c r="B79" s="37"/>
      <c r="D79" s="326"/>
      <c r="E79" s="327"/>
      <c r="F79" s="327"/>
    </row>
    <row r="80" spans="2:6" s="196" customFormat="1" x14ac:dyDescent="0.25">
      <c r="B80" s="37"/>
      <c r="D80" s="326"/>
      <c r="E80" s="327"/>
      <c r="F80" s="327"/>
    </row>
    <row r="81" spans="2:6" s="196" customFormat="1" x14ac:dyDescent="0.25">
      <c r="B81" s="37"/>
      <c r="D81" s="326"/>
      <c r="E81" s="327"/>
      <c r="F81" s="327"/>
    </row>
    <row r="82" spans="2:6" s="196" customFormat="1" x14ac:dyDescent="0.25">
      <c r="B82" s="37"/>
      <c r="D82" s="326"/>
      <c r="E82" s="327"/>
      <c r="F82" s="327"/>
    </row>
    <row r="83" spans="2:6" s="196" customFormat="1" x14ac:dyDescent="0.25">
      <c r="B83" s="37"/>
      <c r="D83" s="326"/>
      <c r="E83" s="327"/>
      <c r="F83" s="327"/>
    </row>
    <row r="84" spans="2:6" s="196" customFormat="1" x14ac:dyDescent="0.25">
      <c r="B84" s="37"/>
      <c r="D84" s="326"/>
      <c r="E84" s="327"/>
      <c r="F84" s="327"/>
    </row>
    <row r="85" spans="2:6" s="196" customFormat="1" x14ac:dyDescent="0.25">
      <c r="B85" s="37"/>
      <c r="D85" s="326"/>
      <c r="E85" s="327"/>
      <c r="F85" s="327"/>
    </row>
    <row r="86" spans="2:6" s="196" customFormat="1" x14ac:dyDescent="0.25">
      <c r="B86" s="37"/>
      <c r="D86" s="326"/>
      <c r="E86" s="327"/>
      <c r="F86" s="327"/>
    </row>
    <row r="87" spans="2:6" s="196" customFormat="1" x14ac:dyDescent="0.25">
      <c r="B87" s="37"/>
      <c r="D87" s="326"/>
      <c r="E87" s="327"/>
      <c r="F87" s="327"/>
    </row>
    <row r="88" spans="2:6" s="196" customFormat="1" x14ac:dyDescent="0.25">
      <c r="B88" s="37"/>
      <c r="D88" s="326"/>
      <c r="E88" s="327"/>
      <c r="F88" s="327"/>
    </row>
    <row r="89" spans="2:6" s="196" customFormat="1" x14ac:dyDescent="0.25">
      <c r="B89" s="37"/>
      <c r="D89" s="326"/>
      <c r="E89" s="327"/>
      <c r="F89" s="327"/>
    </row>
    <row r="90" spans="2:6" s="196" customFormat="1" x14ac:dyDescent="0.25">
      <c r="B90" s="37"/>
      <c r="D90" s="326"/>
      <c r="E90" s="327"/>
      <c r="F90" s="327"/>
    </row>
    <row r="91" spans="2:6" s="196" customFormat="1" x14ac:dyDescent="0.25">
      <c r="B91" s="37"/>
      <c r="D91" s="326"/>
      <c r="E91" s="327"/>
      <c r="F91" s="327"/>
    </row>
    <row r="92" spans="2:6" s="196" customFormat="1" x14ac:dyDescent="0.25">
      <c r="B92" s="37"/>
      <c r="D92" s="326"/>
      <c r="E92" s="327"/>
      <c r="F92" s="327"/>
    </row>
    <row r="93" spans="2:6" s="196" customFormat="1" x14ac:dyDescent="0.25">
      <c r="B93" s="37"/>
      <c r="D93" s="326"/>
      <c r="E93" s="327"/>
      <c r="F93" s="327"/>
    </row>
    <row r="94" spans="2:6" s="196" customFormat="1" x14ac:dyDescent="0.25">
      <c r="B94" s="37"/>
      <c r="D94" s="326"/>
      <c r="E94" s="327"/>
      <c r="F94" s="327"/>
    </row>
    <row r="95" spans="2:6" s="196" customFormat="1" x14ac:dyDescent="0.25">
      <c r="B95" s="37"/>
      <c r="D95" s="326"/>
      <c r="E95" s="327"/>
      <c r="F95" s="327"/>
    </row>
    <row r="96" spans="2:6" s="196" customFormat="1" x14ac:dyDescent="0.25">
      <c r="B96" s="37"/>
      <c r="D96" s="326"/>
      <c r="E96" s="327"/>
      <c r="F96" s="327"/>
    </row>
    <row r="97" spans="2:6" s="196" customFormat="1" x14ac:dyDescent="0.25">
      <c r="B97" s="37"/>
      <c r="D97" s="326"/>
      <c r="E97" s="327"/>
      <c r="F97" s="327"/>
    </row>
    <row r="98" spans="2:6" s="196" customFormat="1" x14ac:dyDescent="0.25">
      <c r="B98" s="37"/>
      <c r="D98" s="326"/>
      <c r="E98" s="327"/>
      <c r="F98" s="327"/>
    </row>
    <row r="99" spans="2:6" s="196" customFormat="1" x14ac:dyDescent="0.25">
      <c r="B99" s="37"/>
      <c r="D99" s="326"/>
      <c r="E99" s="327"/>
      <c r="F99" s="327"/>
    </row>
    <row r="100" spans="2:6" s="196" customFormat="1" x14ac:dyDescent="0.25">
      <c r="B100" s="37"/>
      <c r="D100" s="326"/>
      <c r="E100" s="327"/>
      <c r="F100" s="327"/>
    </row>
    <row r="101" spans="2:6" s="196" customFormat="1" x14ac:dyDescent="0.25">
      <c r="B101" s="37"/>
      <c r="D101" s="326"/>
      <c r="E101" s="327"/>
      <c r="F101" s="327"/>
    </row>
    <row r="102" spans="2:6" s="196" customFormat="1" x14ac:dyDescent="0.25">
      <c r="B102" s="37"/>
      <c r="D102" s="326"/>
      <c r="E102" s="327"/>
      <c r="F102" s="327"/>
    </row>
    <row r="103" spans="2:6" s="196" customFormat="1" x14ac:dyDescent="0.25">
      <c r="B103" s="37"/>
      <c r="D103" s="326"/>
      <c r="E103" s="327"/>
      <c r="F103" s="327"/>
    </row>
    <row r="104" spans="2:6" s="196" customFormat="1" x14ac:dyDescent="0.25">
      <c r="B104" s="37"/>
      <c r="D104" s="326"/>
      <c r="E104" s="327"/>
      <c r="F104" s="327"/>
    </row>
    <row r="105" spans="2:6" s="196" customFormat="1" x14ac:dyDescent="0.25">
      <c r="B105" s="37"/>
      <c r="D105" s="326"/>
      <c r="E105" s="327"/>
      <c r="F105" s="327"/>
    </row>
    <row r="106" spans="2:6" s="196" customFormat="1" x14ac:dyDescent="0.25">
      <c r="B106" s="37"/>
      <c r="D106" s="326"/>
      <c r="E106" s="327"/>
      <c r="F106" s="327"/>
    </row>
    <row r="107" spans="2:6" s="196" customFormat="1" x14ac:dyDescent="0.25">
      <c r="B107" s="37"/>
      <c r="D107" s="326"/>
      <c r="E107" s="327"/>
      <c r="F107" s="327"/>
    </row>
    <row r="108" spans="2:6" s="196" customFormat="1" x14ac:dyDescent="0.25">
      <c r="B108" s="37"/>
      <c r="D108" s="326"/>
      <c r="E108" s="327"/>
      <c r="F108" s="327"/>
    </row>
  </sheetData>
  <mergeCells count="11">
    <mergeCell ref="B39:C39"/>
    <mergeCell ref="K28:M28"/>
    <mergeCell ref="Q28:U28"/>
    <mergeCell ref="B30:C30"/>
    <mergeCell ref="B33:C33"/>
    <mergeCell ref="B38:C38"/>
    <mergeCell ref="D28:F28"/>
    <mergeCell ref="B31:C31"/>
    <mergeCell ref="B36:C36"/>
    <mergeCell ref="B34:C34"/>
    <mergeCell ref="G28:I28"/>
  </mergeCells>
  <hyperlinks>
    <hyperlink ref="E5" r:id="rId1"/>
  </hyperlinks>
  <pageMargins left="0.7" right="0.7" top="0.75" bottom="0.75" header="0.3" footer="0.3"/>
  <pageSetup paperSize="9"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Outcome 1</vt:lpstr>
      <vt:lpstr>Outcome 2</vt:lpstr>
      <vt:lpstr>Outcome 3</vt:lpstr>
      <vt:lpstr>Summary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Hrayr Wannis</dc:creator>
  <cp:lastModifiedBy>Hiba Taha</cp:lastModifiedBy>
  <cp:lastPrinted>2016-10-06T13:10:42Z</cp:lastPrinted>
  <dcterms:created xsi:type="dcterms:W3CDTF">2014-08-29T13:09:43Z</dcterms:created>
  <dcterms:modified xsi:type="dcterms:W3CDTF">2018-06-11T11:41:35Z</dcterms:modified>
</cp:coreProperties>
</file>