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autoCompressPictures="0"/>
  <mc:AlternateContent xmlns:mc="http://schemas.openxmlformats.org/markup-compatibility/2006">
    <mc:Choice Requires="x15">
      <x15ac:absPath xmlns:x15ac="http://schemas.microsoft.com/office/spreadsheetml/2010/11/ac" url="C:\Users\mwehbi\Desktop\IM WATER SECTOR\LCRP APPEAL 2019\"/>
    </mc:Choice>
  </mc:AlternateContent>
  <xr:revisionPtr revIDLastSave="0" documentId="10_ncr:100000_{7D2CD2A9-450C-47A2-9BFA-55ECE1D86D03}" xr6:coauthVersionLast="31" xr6:coauthVersionMax="36" xr10:uidLastSave="{00000000-0000-0000-0000-000000000000}"/>
  <bookViews>
    <workbookView xWindow="0" yWindow="460" windowWidth="38400" windowHeight="21140" xr2:uid="{00000000-000D-0000-FFFF-FFFF00000000}"/>
  </bookViews>
  <sheets>
    <sheet name="Summary" sheetId="39" r:id="rId1"/>
    <sheet name="Logframe" sheetId="37" r:id="rId2"/>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3" i="39" l="1"/>
  <c r="H25" i="39" l="1"/>
  <c r="D13" i="39" l="1"/>
  <c r="S46" i="37"/>
  <c r="T46" i="37"/>
  <c r="Y46" i="37" s="1"/>
  <c r="U46" i="37"/>
  <c r="Z46" i="37" s="1"/>
  <c r="V46" i="37"/>
  <c r="AA46" i="37" s="1"/>
  <c r="S47" i="37"/>
  <c r="T47" i="37"/>
  <c r="U47" i="37"/>
  <c r="V47" i="37"/>
  <c r="W46" i="37" l="1"/>
  <c r="F80" i="37" l="1"/>
  <c r="F79" i="37"/>
  <c r="F42" i="37"/>
  <c r="F41" i="37"/>
  <c r="F13" i="37"/>
  <c r="F12" i="37"/>
  <c r="T51" i="37"/>
  <c r="Y51" i="37" s="1"/>
  <c r="U51" i="37"/>
  <c r="Z51" i="37" s="1"/>
  <c r="V51" i="37"/>
  <c r="AA51" i="37" s="1"/>
  <c r="S51" i="37"/>
  <c r="X51" i="37" s="1"/>
  <c r="T49" i="37"/>
  <c r="Y49" i="37" s="1"/>
  <c r="U49" i="37"/>
  <c r="Z49" i="37" s="1"/>
  <c r="V49" i="37"/>
  <c r="AA49" i="37" s="1"/>
  <c r="S49" i="37"/>
  <c r="X49" i="37" s="1"/>
  <c r="AB51" i="37" l="1"/>
  <c r="AB49" i="37"/>
  <c r="M86" i="37" l="1"/>
  <c r="M85" i="37"/>
  <c r="M53" i="37"/>
  <c r="M51" i="37"/>
  <c r="M49" i="37"/>
  <c r="M47" i="37"/>
  <c r="M46" i="37"/>
  <c r="V86" i="37" l="1"/>
  <c r="AA86" i="37" s="1"/>
  <c r="U86" i="37"/>
  <c r="Z86" i="37" s="1"/>
  <c r="T86" i="37"/>
  <c r="Y86" i="37" s="1"/>
  <c r="S86" i="37"/>
  <c r="X86" i="37" s="1"/>
  <c r="V85" i="37"/>
  <c r="AA85" i="37" s="1"/>
  <c r="AB85" i="37" s="1"/>
  <c r="V84" i="37"/>
  <c r="AA84" i="37" s="1"/>
  <c r="U84" i="37"/>
  <c r="Z84" i="37" s="1"/>
  <c r="T84" i="37"/>
  <c r="Y84" i="37" s="1"/>
  <c r="S84" i="37"/>
  <c r="X84" i="37" s="1"/>
  <c r="AB84" i="37" s="1"/>
  <c r="V53" i="37"/>
  <c r="AA53" i="37" s="1"/>
  <c r="U53" i="37"/>
  <c r="Z53" i="37" s="1"/>
  <c r="T53" i="37"/>
  <c r="Y53" i="37" s="1"/>
  <c r="W53" i="37"/>
  <c r="S53" i="37"/>
  <c r="X53" i="37" s="1"/>
  <c r="AB53" i="37" s="1"/>
  <c r="W51" i="37"/>
  <c r="X47" i="37"/>
  <c r="W47" i="37"/>
  <c r="Y47" i="37"/>
  <c r="Z47" i="37"/>
  <c r="AA47" i="37"/>
  <c r="X46" i="37"/>
  <c r="M84" i="37"/>
  <c r="T4" i="37"/>
  <c r="W85" i="37"/>
  <c r="C17" i="39"/>
  <c r="F24" i="39"/>
  <c r="F25" i="39"/>
  <c r="F26" i="39"/>
  <c r="D8" i="39" s="1"/>
  <c r="C14" i="39"/>
  <c r="C24" i="39"/>
  <c r="C25" i="39"/>
  <c r="C8" i="39" s="1"/>
  <c r="C9" i="39" s="1"/>
  <c r="C26" i="39"/>
  <c r="C16" i="39"/>
  <c r="C15" i="39"/>
  <c r="H24" i="39"/>
  <c r="H26" i="39"/>
  <c r="G25" i="39"/>
  <c r="G24" i="39"/>
  <c r="G26" i="39"/>
  <c r="E25" i="39"/>
  <c r="E24" i="39"/>
  <c r="E26" i="39"/>
  <c r="D25" i="39"/>
  <c r="D24" i="39"/>
  <c r="D26" i="39"/>
  <c r="A26" i="39"/>
  <c r="A25" i="39"/>
  <c r="A24" i="39"/>
  <c r="A21" i="39"/>
  <c r="R53" i="37"/>
  <c r="R86" i="37"/>
  <c r="R85" i="37"/>
  <c r="R84" i="37"/>
  <c r="R51" i="37"/>
  <c r="R49" i="37"/>
  <c r="R47" i="37"/>
  <c r="R46" i="37"/>
  <c r="Q4" i="37"/>
  <c r="N4" i="37"/>
  <c r="K4" i="37"/>
  <c r="W49" i="37"/>
  <c r="C13" i="39"/>
  <c r="D9" i="39" l="1"/>
  <c r="D10" i="39"/>
  <c r="C10" i="39"/>
  <c r="W86" i="37"/>
  <c r="AB86" i="37"/>
  <c r="AB46" i="37"/>
  <c r="AB47" i="37"/>
  <c r="W84"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00000000-0006-0000-0100-000001000000}">
      <text>
        <r>
          <rPr>
            <b/>
            <sz val="10"/>
            <color rgb="FF000000"/>
            <rFont val="Calibri"/>
            <family val="2"/>
          </rPr>
          <t xml:space="preserve">Can we make this more specific, or example by targeting the most vulnerable cadastres? 
</t>
        </r>
        <r>
          <rPr>
            <b/>
            <sz val="10"/>
            <color rgb="FF000000"/>
            <rFont val="Calibri"/>
            <family val="2"/>
          </rPr>
          <t>However, it still needs to be measurable, i.e. can we define a baseline for these areas? Do we have the data?</t>
        </r>
      </text>
    </comment>
    <comment ref="D4" authorId="0" shapeId="0" xr:uid="{00000000-0006-0000-0100-000002000000}">
      <text>
        <r>
          <rPr>
            <b/>
            <sz val="10"/>
            <color rgb="FF000000"/>
            <rFont val="Calibri"/>
            <family val="2"/>
          </rPr>
          <t xml:space="preserve">Should ideally also be free from priority chemical contamination. However, this parameter was not included in the JMP study for various reasons. </t>
        </r>
      </text>
    </comment>
    <comment ref="D5" authorId="0" shapeId="0" xr:uid="{00000000-0006-0000-0100-000003000000}">
      <text>
        <r>
          <rPr>
            <b/>
            <sz val="10"/>
            <color rgb="FF000000"/>
            <rFont val="Calibri"/>
            <family val="2"/>
          </rPr>
          <t>UNICEF to calculate baseline for this indicator from analysis of dataset of their KAP survey</t>
        </r>
      </text>
    </comment>
    <comment ref="D6" authorId="0" shapeId="0" xr:uid="{00000000-0006-0000-0100-000004000000}">
      <text>
        <r>
          <rPr>
            <b/>
            <sz val="10"/>
            <color rgb="FF000000"/>
            <rFont val="Calibri"/>
            <family val="2"/>
          </rPr>
          <t xml:space="preserve">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t>
        </r>
        <r>
          <rPr>
            <b/>
            <sz val="10"/>
            <color rgb="FF000000"/>
            <rFont val="Calibri"/>
            <family val="2"/>
          </rPr>
          <t xml:space="preserve">It would be more relevant to measure indicator SDG 6.2.1, since this measures progress towards the goal of access to sanitation and hygiene. However, no specific study has been undetaken to measure the 4 necessary components:
</t>
        </r>
        <r>
          <rPr>
            <b/>
            <sz val="10"/>
            <color rgb="FF000000"/>
            <rFont val="Calibri"/>
            <family val="2"/>
          </rPr>
          <t xml:space="preserve">1. improved sanitation facility,
</t>
        </r>
        <r>
          <rPr>
            <b/>
            <sz val="10"/>
            <color rgb="FF000000"/>
            <rFont val="Calibri"/>
            <family val="2"/>
          </rPr>
          <t xml:space="preserve">2. not shared by other households,
</t>
        </r>
        <r>
          <rPr>
            <b/>
            <sz val="10"/>
            <color rgb="FF000000"/>
            <rFont val="Calibri"/>
            <family val="2"/>
          </rPr>
          <t xml:space="preserve">3. excreta safely disposed in-situ or treated off-site, and
</t>
        </r>
        <r>
          <rPr>
            <b/>
            <sz val="10"/>
            <color rgb="FF000000"/>
            <rFont val="Calibri"/>
            <family val="2"/>
          </rPr>
          <t>4. handwashing facility with soap and water</t>
        </r>
      </text>
    </comment>
    <comment ref="C16" authorId="0" shapeId="0" xr:uid="{00000000-0006-0000-0100-000005000000}">
      <text>
        <r>
          <rPr>
            <b/>
            <sz val="10"/>
            <color rgb="FF000000"/>
            <rFont val="Calibri"/>
            <family val="2"/>
          </rPr>
          <t>Need to confirm these 'indicators/projects' with MoEW… as well as the ownership or who is responsible for each</t>
        </r>
      </text>
    </comment>
    <comment ref="B22" authorId="0" shapeId="0" xr:uid="{00000000-0006-0000-0100-000006000000}">
      <text>
        <r>
          <rPr>
            <b/>
            <sz val="10"/>
            <color rgb="FF000000"/>
            <rFont val="Calibri"/>
            <family val="2"/>
          </rPr>
          <t>Need to specify these activities (projects/programs)</t>
        </r>
      </text>
    </comment>
    <comment ref="I22" authorId="0" shapeId="0" xr:uid="{00000000-0006-0000-0100-000007000000}">
      <text>
        <r>
          <rPr>
            <b/>
            <sz val="10"/>
            <color rgb="FF000000"/>
            <rFont val="Calibri"/>
            <family val="2"/>
          </rPr>
          <t>Specify who is responsible</t>
        </r>
      </text>
    </comment>
  </commentList>
</comments>
</file>

<file path=xl/sharedStrings.xml><?xml version="1.0" encoding="utf-8"?>
<sst xmlns="http://schemas.openxmlformats.org/spreadsheetml/2006/main" count="409" uniqueCount="211">
  <si>
    <t>Frequency</t>
  </si>
  <si>
    <t>Baseline</t>
  </si>
  <si>
    <t>Activity 2</t>
  </si>
  <si>
    <t>Activity 3</t>
  </si>
  <si>
    <t>Definition / Description</t>
  </si>
  <si>
    <t>Syrians</t>
  </si>
  <si>
    <t>Leb</t>
  </si>
  <si>
    <t>Indicator ID</t>
  </si>
  <si>
    <t>Outcome Indicators</t>
  </si>
  <si>
    <t>Output Indicator</t>
  </si>
  <si>
    <t>Budget</t>
  </si>
  <si>
    <t>Unit</t>
  </si>
  <si>
    <t>A</t>
  </si>
  <si>
    <t>B</t>
  </si>
  <si>
    <t>C</t>
  </si>
  <si>
    <t>%</t>
  </si>
  <si>
    <t>SYR</t>
  </si>
  <si>
    <t>LEB</t>
  </si>
  <si>
    <t>% Humanitarian</t>
  </si>
  <si>
    <t>% Stabilization</t>
  </si>
  <si>
    <t>Output Budget (USD)</t>
  </si>
  <si>
    <t>All Population</t>
  </si>
  <si>
    <t>PRL</t>
  </si>
  <si>
    <t>PRS</t>
  </si>
  <si>
    <t>Vulnerable Lebanese</t>
  </si>
  <si>
    <t>Persons Displaced from Syria</t>
  </si>
  <si>
    <t>In Need (persons)</t>
  </si>
  <si>
    <t>Target 2018</t>
  </si>
  <si>
    <t>INST</t>
  </si>
  <si>
    <t xml:space="preserve">Budget </t>
  </si>
  <si>
    <t>Lead Ministry</t>
  </si>
  <si>
    <t>Coordinating Agency</t>
  </si>
  <si>
    <t>Contact Information</t>
  </si>
  <si>
    <t>SECTOR Name</t>
  </si>
  <si>
    <t>Target 2020</t>
  </si>
  <si>
    <t>List below indicators used to measure Output 1.2</t>
  </si>
  <si>
    <t>Means of Verification ( how to measure and who is responsible, tools used )</t>
  </si>
  <si>
    <t>List Activities under this output 1.2</t>
  </si>
  <si>
    <t>List Activities under this output 1.1</t>
  </si>
  <si>
    <t>Indicators</t>
  </si>
  <si>
    <t>Activity 1</t>
  </si>
  <si>
    <t>Activity 4</t>
  </si>
  <si>
    <t>Activity 5</t>
  </si>
  <si>
    <t>Activity 6</t>
  </si>
  <si>
    <t>Activity 7</t>
  </si>
  <si>
    <t>Activity 10</t>
  </si>
  <si>
    <t>List below indicators used to measure Output 1.3</t>
  </si>
  <si>
    <t>Monthly</t>
  </si>
  <si>
    <t>Capacity building through training for MoPH and MEHE public health promoters</t>
  </si>
  <si>
    <t>Implement the Water Establishment Communication and Community Trust-Building Strategy</t>
  </si>
  <si>
    <t>List Activities under this output 1.3</t>
  </si>
  <si>
    <t>Delivery of hygiene supplies to informal settlements and to students</t>
  </si>
  <si>
    <t>Equipment and training support to improve Ministry of Energy and Water and Water Establishment capacities in priority areas</t>
  </si>
  <si>
    <t xml:space="preserve">Support for the development of a national feedback and accountability mechanism </t>
  </si>
  <si>
    <t>#</t>
  </si>
  <si>
    <t>Activity Info (partner reporting)</t>
  </si>
  <si>
    <t>Customers satisfaction surveys about water services before and after infrastructural interventions</t>
  </si>
  <si>
    <t>Update of WEs Customer Databases and link to GIS</t>
  </si>
  <si>
    <t>Initial local level water services assessments and sensitisation of users on responsible use of water</t>
  </si>
  <si>
    <t xml:space="preserve"># of individuals who adopt three key safe WASH practices </t>
  </si>
  <si>
    <t>1. using hygienic latrine, 2. drinking safe water, and 3. knowing 3 out of 5 critical times for hand washing</t>
  </si>
  <si>
    <t>Construction/Augmentation/rehabilitation and cleaning of storm water channels and provision of protection fences</t>
  </si>
  <si>
    <t>Construction/ rehabilitation and modernisation of irrigation systems, including water sources and networks</t>
  </si>
  <si>
    <t>Yearly</t>
  </si>
  <si>
    <t>Activity 8</t>
  </si>
  <si>
    <t>Activity 9</t>
  </si>
  <si>
    <t># Government led regional water and wastewater plans updated with action plans</t>
  </si>
  <si>
    <t>Scale up innovations and pilot programmes in water and wastewater management for temporary sites and advocate for a national consensus to move to more cost-effective services</t>
  </si>
  <si>
    <t>Community mobilisation for improved WASH behaviours</t>
  </si>
  <si>
    <t># individuals who have experienced a WASH behaviour change session/activity</t>
  </si>
  <si>
    <t>Action plans</t>
  </si>
  <si>
    <t>N/A</t>
  </si>
  <si>
    <r>
      <t xml:space="preserve">Capacity building of MoEW and WE to address </t>
    </r>
    <r>
      <rPr>
        <sz val="11"/>
        <rFont val="Calibri (Body)"/>
      </rPr>
      <t>water quality/quantity monitoring,</t>
    </r>
    <r>
      <rPr>
        <sz val="11"/>
        <rFont val="Calibri"/>
        <family val="2"/>
        <scheme val="minor"/>
      </rPr>
      <t xml:space="preserve"> WW management and cost recovery (staff mobilisation, trainings, equipments, etc.)</t>
    </r>
  </si>
  <si>
    <t>KAP survey 2017, 2020</t>
  </si>
  <si>
    <t># of additional/new households that pay for their subscriptions to WEs service.</t>
  </si>
  <si>
    <t>4yr</t>
  </si>
  <si>
    <t>3yr</t>
  </si>
  <si>
    <t>TBD</t>
  </si>
  <si>
    <t>TD</t>
  </si>
  <si>
    <t>Means of Verification (how to measure and who is responsible, tools used)</t>
  </si>
  <si>
    <t>Targets 2018</t>
  </si>
  <si>
    <t>National water quality monitoring plan adopted</t>
  </si>
  <si>
    <t>Action plans for implementation of immediate priority needs of each of the 4 WE based on the various water and wastewater masterplans and in accordance with the updated NWSS</t>
  </si>
  <si>
    <t>MoEW supported by UNICEF - document disseminated to sector</t>
  </si>
  <si>
    <t>Activity 11</t>
  </si>
  <si>
    <t>Implement 2nd year of Communication Strategy for four Water Establishments</t>
  </si>
  <si>
    <t>Development and adoption of a national water quality monitoring plan</t>
  </si>
  <si>
    <t>Activity 12</t>
  </si>
  <si>
    <t>National ground water resource monitoring plan adopted</t>
  </si>
  <si>
    <t>MoEW supported by ? - document disseminated to sector</t>
  </si>
  <si>
    <t>Development and adoption of a national ground water resource monitoring plan</t>
  </si>
  <si>
    <t>Support development hygiene education program for schools with MEHE (including menstrual hygiene management for girls)</t>
  </si>
  <si>
    <t>Develop and adopt an Acute Watery Diahrea (AWD) national contingency plan with MoPH</t>
  </si>
  <si>
    <t>Responsible</t>
  </si>
  <si>
    <t xml:space="preserve">WEs, UNICEF, </t>
  </si>
  <si>
    <t>MoPH, MoEW/WE, MoE, UNICEF</t>
  </si>
  <si>
    <t>TOTAL</t>
  </si>
  <si>
    <t>Healthy Camp Monitoring Tool (HCMT) for UNICEF partners
KAP surveys for non-UNICEF partners</t>
  </si>
  <si>
    <t>Every 6 months</t>
  </si>
  <si>
    <t>Activity 13</t>
  </si>
  <si>
    <t>WWTP study 2016, 2020</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</si>
  <si>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</si>
  <si>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JMP 2016 and 2020</t>
  </si>
  <si>
    <t>% increase in proportion of population using safely managed drinking water services
(SDG 6.1.1)</t>
  </si>
  <si>
    <t>% increase in proportion of wastewater safely treated
(Household component to WWTPs of SDG 6.3.1)</t>
  </si>
  <si>
    <t>Proportion of population using safely managed drinking water services. Drinking water:
1) from an improved water source,
2) that is located on premises,
3) available when needed, and 
4) free from faecal contamination.</t>
  </si>
  <si>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</si>
  <si>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developed and disseminated</t>
  </si>
  <si>
    <t>MoEW- document disseminated to sector</t>
  </si>
  <si>
    <t>Average WASH vulnerability reduced in temporary locations</t>
  </si>
  <si>
    <t>WAP data, Sector IM</t>
  </si>
  <si>
    <t>Every 4 months</t>
  </si>
  <si>
    <t>Establish a community engagement plan to strenghten the relationship between communities, and governmental entities</t>
  </si>
  <si>
    <t>Support and training to WASH committees with 50% or more of female members and community based hygiene volunteers</t>
  </si>
  <si>
    <t>Mass media and awareness campaigns  to municipalities (hygiene, water conservation, water quality and SWM)</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</si>
  <si>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</si>
  <si>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</si>
  <si>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</si>
  <si>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Construction/Augmentation/rehabilitation of wastewater treatment facilities</t>
  </si>
  <si>
    <t>Rehabilitation of WASH facilites in PHCs</t>
  </si>
  <si>
    <t>Construction/Augmentation/rehabilitation of wastewater networks and lift stations</t>
  </si>
  <si>
    <t>Activity 14</t>
  </si>
  <si>
    <t>Training of community and WASH focal points on Surveillance, GBV Core Concepts, referral pathways and PSEA</t>
  </si>
  <si>
    <t>Capacity building of contractors  and partner NGOs on PSEA</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</si>
  <si>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</si>
  <si>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</si>
  <si>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</si>
  <si>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</si>
  <si>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Inclusion of special needs in WASH response through dedicated human resourses</t>
  </si>
  <si>
    <r>
      <t xml:space="preserve">Construction/rehabilitation of latrines/toilets in temporary sites at household level including safe on-site treatment and disposal of excreta or safe containment </t>
    </r>
    <r>
      <rPr>
        <sz val="11"/>
        <rFont val="Calibri (Body)"/>
      </rPr>
      <t>(considering age, gender, disability for latrines)</t>
    </r>
  </si>
  <si>
    <t>Activity 15</t>
  </si>
  <si>
    <t>Activity 16</t>
  </si>
  <si>
    <t>Activity 17</t>
  </si>
  <si>
    <t>MoEW</t>
  </si>
  <si>
    <t>Update NWSS to reflect progress and current situation and disseminate</t>
  </si>
  <si>
    <t>Support MoE's and MoEW's capacities in deploying needed resources for investigating, monitoring and follow up of potential sources of contamination of water and land resources around displaced populations and host communities and propose alternative solutions</t>
  </si>
  <si>
    <t>Support MoPH and MoE in investigating the impact of environmental pollutants on child health and Lebanon's economy</t>
  </si>
  <si>
    <t>MoEW, UNICEF</t>
  </si>
  <si>
    <t>MoEW, MoPH, UNICEF</t>
  </si>
  <si>
    <t>Development of WASH Vulnerability Framework for girls, boys, women and men</t>
  </si>
  <si>
    <t># of affected women/men benefiting from livelihood opportunities</t>
  </si>
  <si>
    <t>MoE, MoEW, UNICEF, UNDP</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</si>
  <si>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</si>
  <si>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</si>
  <si>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UNICEF</t>
  </si>
  <si>
    <t>Total budget (USD)</t>
  </si>
  <si>
    <t>WATER sector</t>
  </si>
  <si>
    <t>Energy &amp; Water</t>
  </si>
  <si>
    <t>Central Ministries, Water Establishments &amp; Litani River Authority, Union of municipalities, Municipalities, Palestinian Camps, Palestinian Gatherings, Schools</t>
  </si>
  <si>
    <t>Randa Nemer (rnemer@cyberia.net.lb); 
David Adams (dadams@unicef.org)</t>
  </si>
  <si>
    <t>Targeted 2018</t>
  </si>
  <si>
    <t>Update of National Water Sector Strategy (NWSS) adopted</t>
  </si>
  <si>
    <t>Update 2010 strategy to reflect progress to date and to factor additional load of displaced persons from Syria</t>
  </si>
  <si>
    <t>4x developed and disseminated</t>
  </si>
  <si>
    <t>Average of total vulnerability scores of all sites of WASH Assessment Platform (WAP). Scores range from 0 - 100, the higher the number the worse the WASH vulnerability.</t>
  </si>
  <si>
    <t>38 points</t>
  </si>
  <si>
    <t>29 points</t>
  </si>
  <si>
    <r>
      <t xml:space="preserve"># of affected people assisted with </t>
    </r>
    <r>
      <rPr>
        <u/>
        <sz val="11"/>
        <rFont val="Calibri (Body)"/>
      </rPr>
      <t>improved</t>
    </r>
    <r>
      <rPr>
        <u/>
        <sz val="11"/>
        <rFont val="Calibri"/>
        <family val="2"/>
        <scheme val="minor"/>
      </rPr>
      <t xml:space="preserve"> access</t>
    </r>
    <r>
      <rPr>
        <sz val="11"/>
        <rFont val="Calibri"/>
        <family val="2"/>
        <scheme val="minor"/>
      </rPr>
      <t xml:space="preserve"> to adequate quantity of </t>
    </r>
    <r>
      <rPr>
        <u/>
        <sz val="11"/>
        <rFont val="Calibri (Body)"/>
      </rPr>
      <t>safe water</t>
    </r>
    <r>
      <rPr>
        <sz val="11"/>
        <rFont val="Calibri"/>
        <family val="2"/>
        <scheme val="minor"/>
      </rPr>
      <t xml:space="preserve"> for drinking and for domestic use</t>
    </r>
  </si>
  <si>
    <r>
      <t xml:space="preserve"># of affected people assisted with </t>
    </r>
    <r>
      <rPr>
        <u/>
        <sz val="11"/>
        <rFont val="Calibri (Body)"/>
      </rPr>
      <t>improved access</t>
    </r>
    <r>
      <rPr>
        <sz val="11"/>
        <rFont val="Calibri"/>
        <family val="2"/>
        <scheme val="minor"/>
      </rPr>
      <t xml:space="preserve"> to </t>
    </r>
    <r>
      <rPr>
        <u/>
        <sz val="11"/>
        <rFont val="Calibri (Body)"/>
      </rPr>
      <t>safely managed wastewater</t>
    </r>
    <r>
      <rPr>
        <sz val="11"/>
        <rFont val="Calibri"/>
        <family val="2"/>
        <scheme val="minor"/>
      </rPr>
      <t xml:space="preserve"> services</t>
    </r>
  </si>
  <si>
    <r>
      <t xml:space="preserve"># of affected people assisted with </t>
    </r>
    <r>
      <rPr>
        <b/>
        <sz val="11"/>
        <rFont val="Calibri"/>
        <family val="2"/>
        <scheme val="minor"/>
      </rPr>
      <t>temporary</t>
    </r>
    <r>
      <rPr>
        <sz val="11"/>
        <rFont val="Calibri"/>
        <family val="2"/>
        <scheme val="minor"/>
      </rPr>
      <t xml:space="preserve"> access to adequate quantity of safe </t>
    </r>
    <r>
      <rPr>
        <b/>
        <sz val="11"/>
        <rFont val="Calibri"/>
        <family val="2"/>
        <scheme val="minor"/>
      </rPr>
      <t>water</t>
    </r>
    <r>
      <rPr>
        <sz val="11"/>
        <rFont val="Calibri"/>
        <family val="2"/>
        <scheme val="minor"/>
      </rPr>
      <t xml:space="preserve"> for drinking and water for domestic use</t>
    </r>
  </si>
  <si>
    <r>
      <t xml:space="preserve"># of affected people with access to improved safe </t>
    </r>
    <r>
      <rPr>
        <b/>
        <sz val="11"/>
        <rFont val="Calibri"/>
        <family val="2"/>
        <scheme val="minor"/>
      </rPr>
      <t>sanitation</t>
    </r>
    <r>
      <rPr>
        <sz val="11"/>
        <rFont val="Calibri"/>
        <family val="2"/>
        <scheme val="minor"/>
      </rPr>
      <t xml:space="preserve"> in </t>
    </r>
    <r>
      <rPr>
        <b/>
        <sz val="11"/>
        <rFont val="Calibri"/>
        <family val="2"/>
        <scheme val="minor"/>
      </rPr>
      <t>temporary</t>
    </r>
    <r>
      <rPr>
        <sz val="11"/>
        <rFont val="Calibri"/>
        <family val="2"/>
        <scheme val="minor"/>
      </rPr>
      <t xml:space="preserve"> locations</t>
    </r>
  </si>
  <si>
    <t>Institutions</t>
  </si>
  <si>
    <r>
      <t xml:space="preserve">% increase of boys, girls, women and men with appropriate hygiene </t>
    </r>
    <r>
      <rPr>
        <sz val="11"/>
        <rFont val="Calibri (Body)"/>
      </rPr>
      <t xml:space="preserve">knowledge, attitudes and </t>
    </r>
    <r>
      <rPr>
        <sz val="11"/>
        <rFont val="Calibri"/>
        <family val="2"/>
        <scheme val="minor"/>
      </rPr>
      <t>practices</t>
    </r>
  </si>
  <si>
    <t>Means of Verification (how to measure and who is responsible)</t>
  </si>
  <si>
    <t>Improvements can be done for anyone or several of the following: HH toilet and plumbing, sewerage collection and conveyance, WWTP with secondary treatment Environmentally safe disposal. New works and improvements should be undertaken in accordance with national standards. To achieve safely managed wastewater services people should use improved sanitation facilities that are not shared with other households, and the excreta produced should either be:
1) treated and disposed of in situ,
2) stored temporarily and then emptied, transported and treated off-site, or
3) transported through a sewer with wastewater and then treated off-site.</t>
  </si>
  <si>
    <t xml:space="preserve">Improvements can be done for anyone or several of the following: Source, Storage, Transmission, Distribution, Quality; for new or existing systems. Water at HH level should be improved in accordance with national standards. </t>
  </si>
  <si>
    <t xml:space="preserve">Activity Info (partner reporting) plus WE subscription data/reports </t>
  </si>
  <si>
    <t>Every 6 months (report at end of proj)</t>
  </si>
  <si>
    <t># of equivalent full time jobs created, supported or maintained as a direct or indirect result of humanitarian or stablilsation activities or projects.
Count the # of full-time equivalent jobs. A full-time equivalent job = 220 workmen days per year. 
If exact data not available estimate the average portion of project costs going to labour, then convert to workmen days assuming $25/day then convert to number of full-time equivalent positions assuming 220 workmen days per year being equivalent to one full-time
position.</t>
  </si>
  <si>
    <t>Count the # of people (new beneficiaries), each month, that have been assisted to ensure they have access to improved safe sanitation in accordance with sector standards. This includes ensuring wastewater is desludged from sites as regularly as the collection facilities require and disposing into an approved wastewater treatment system.</t>
  </si>
  <si>
    <t xml:space="preserve">Count the # of people (new beneficiaries), each month, that have been assisted to ensure they have the minimum daily quantity and quality of water in accordance with sector standards. </t>
  </si>
  <si>
    <t>Outcome 1: More vulnerable people in Lebanon are using safely managed drinking water and sanitation services whilst reducing health and environmental risks and improving water quality by increasing the proportion of wastewater that is safely treated.</t>
  </si>
  <si>
    <t>Output 1.1: National institutions, frameworks and partnerships to manage resources and services strengthened.</t>
  </si>
  <si>
    <t>1.1.1</t>
  </si>
  <si>
    <t>1.1.2</t>
  </si>
  <si>
    <t>1.1.3</t>
  </si>
  <si>
    <t>1.1.4</t>
  </si>
  <si>
    <t>Output 1.2: Quality, quantity and reliability of equitable water and wastewater services for the most vulnerable of hosting and displaced communities increased.</t>
  </si>
  <si>
    <t>1.2.1</t>
  </si>
  <si>
    <t>1.2.2</t>
  </si>
  <si>
    <t>1.2.3</t>
  </si>
  <si>
    <t>1.2.8</t>
  </si>
  <si>
    <t>1.2.9</t>
  </si>
  <si>
    <t>Output 1.3: Hygiene awareness and responsible use of water services targeting the most vulnerable of hosting and displaced communities increased.</t>
  </si>
  <si>
    <t>1.3.1</t>
  </si>
  <si>
    <t>1.3.2</t>
  </si>
  <si>
    <t>1.3.3</t>
  </si>
  <si>
    <t>National</t>
  </si>
  <si>
    <t>Form in AI</t>
  </si>
  <si>
    <t>Municipality (MUN otherwise LOC)</t>
  </si>
  <si>
    <t>Site (IS otherwise LOC)</t>
  </si>
  <si>
    <t>A group session (max 20-25 person in each session); or public event at site or cluster of sites; or family visit accompanied by awareness raising if a specific message is needed.
A clean up campaign for latrines, solid waste, water tanks… is considered a changing behaviour activity. One session should cover 1 of the 6 topics related to WASH: 
1) Diarrhea/ORS/ Handwashing, 2) Chain of contamination (food, water, open defecation, vector), 3) personal hygiene, 4) water chain storage and treatment, 5) menstrual hygiene, 6) SWM &amp; Vector control</t>
  </si>
  <si>
    <t>1.2.5</t>
  </si>
  <si>
    <t>Volume of safe drinking water provided through water trucking</t>
  </si>
  <si>
    <t>m3</t>
  </si>
  <si>
    <t>1.2.4</t>
  </si>
  <si>
    <t>1.2.7</t>
  </si>
  <si>
    <t>1.2.6</t>
  </si>
  <si>
    <t>Volume of sludge/wastewater transported from site and disposed into a wastewater treatment system</t>
  </si>
  <si>
    <t xml:space="preserve">Disposal of sludge/wastewater into an suitable sewer system for treatement at the WWTP should be by agreement with the operator of the system. </t>
  </si>
  <si>
    <t>Trucked water should be drinking water quality in accordance with sector standards</t>
  </si>
  <si>
    <t>Targets 2019</t>
  </si>
  <si>
    <t>Achievemnts (end of Aug 2018)</t>
  </si>
  <si>
    <t>Budget 2019</t>
  </si>
  <si>
    <t>Target 2019</t>
  </si>
  <si>
    <t>NB: Baseline figures = 2018 achievements (as at end of August). Except for indicators B, C, F &amp; G which are new.</t>
  </si>
  <si>
    <t xml:space="preserve">NB: Baseline figures = 2018 achievements (as at end of August). </t>
  </si>
  <si>
    <t>Indicative Targets 2019</t>
  </si>
  <si>
    <t>Indicative Targets 2020</t>
  </si>
  <si>
    <t>π</t>
  </si>
  <si>
    <t>TBD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</si>
</sst>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font>
      <sz val="11"/>
      <color theme="1"/>
      <name val="Calibri"/>
      <family val="2"/>
      <scheme val="minor"/>
    </font>
    <font>
      <sz val="12"/>
      <color theme="1"/>
      <name val="Calibri"/>
      <family val="2"/>
      <scheme val="minor"/>
    </font>
    <font>
      <sz val="12"/>
      <color theme="1"/>
      <name val="Times New Roman"/>
      <family val="2"/>
    </font>
    <font>
      <sz val="11"/>
      <color theme="1"/>
      <name val="Calibri"/>
      <family val="2"/>
      <scheme val="minor"/>
    </font>
    <font>
      <sz val="10"/>
      <name val="Arial"/>
      <family val="2"/>
    </font>
    <font>
      <b/>
      <sz val="11"/>
      <name val="Calibri"/>
      <family val="2"/>
      <scheme val="minor"/>
    </font>
    <font>
      <sz val="18"/>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sz val="16"/>
      <name val="Calibri Light"/>
      <family val="2"/>
      <scheme val="major"/>
    </font>
    <font>
      <b/>
      <sz val="11"/>
      <name val="Calibri Light"/>
      <family val="2"/>
      <scheme val="major"/>
    </font>
    <font>
      <sz val="9"/>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8"/>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color rgb="FF000000"/>
      <name val="Calibri"/>
      <family val="2"/>
      <scheme val="minor"/>
    </font>
    <font>
      <b/>
      <sz val="18"/>
      <color rgb="FF4472C4"/>
      <name val="Calibri"/>
      <family val="2"/>
      <scheme val="minor"/>
    </font>
    <font>
      <sz val="11"/>
      <name val="Calibri (Body)"/>
    </font>
    <font>
      <sz val="18"/>
      <name val="Calibri"/>
      <family val="2"/>
      <scheme val="minor"/>
    </font>
    <font>
      <b/>
      <sz val="12"/>
      <color theme="1"/>
      <name val="Calibri"/>
      <family val="2"/>
      <scheme val="minor"/>
    </font>
    <font>
      <b/>
      <sz val="12"/>
      <name val="Calibri"/>
      <family val="2"/>
      <scheme val="minor"/>
    </font>
    <font>
      <sz val="14"/>
      <color theme="8"/>
      <name val="Calibri"/>
      <family val="2"/>
      <scheme val="minor"/>
    </font>
    <font>
      <u/>
      <sz val="11"/>
      <name val="Calibri (Body)"/>
    </font>
    <font>
      <u/>
      <sz val="11"/>
      <name val="Calibri"/>
      <family val="2"/>
      <scheme val="minor"/>
    </font>
    <font>
      <b/>
      <sz val="10"/>
      <color rgb="FF000000"/>
      <name val="Calibri"/>
      <family val="2"/>
    </font>
    <font>
      <i/>
      <sz val="11"/>
      <name val="Calibri"/>
      <family val="2"/>
      <scheme val="minor"/>
    </font>
    <font>
      <sz val="11"/>
      <color rgb="FFFF0000"/>
      <name val="Calibri"/>
      <family val="2"/>
      <scheme val="minor"/>
    </font>
    <font>
      <b/>
      <sz val="10"/>
      <color rgb="FFFF0000"/>
      <name val="Calibri Light"/>
      <family val="2"/>
      <scheme val="major"/>
    </font>
  </fonts>
  <fills count="2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39997558519241921"/>
        <bgColor theme="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5"/>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4"/>
        <bgColor theme="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ck">
        <color theme="0"/>
      </left>
      <right style="thick">
        <color theme="0"/>
      </right>
      <top style="thin">
        <color auto="1"/>
      </top>
      <bottom style="thin">
        <color theme="1" tint="0.499984740745262"/>
      </bottom>
      <diagonal/>
    </border>
  </borders>
  <cellStyleXfs count="133">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288">
    <xf numFmtId="0" fontId="0" fillId="0" borderId="0" xfId="0"/>
    <xf numFmtId="0" fontId="0" fillId="0" borderId="0" xfId="0" applyAlignment="1">
      <alignment wrapText="1"/>
    </xf>
    <xf numFmtId="0" fontId="0" fillId="0" borderId="2" xfId="0" applyBorder="1"/>
    <xf numFmtId="0" fontId="0" fillId="0" borderId="0" xfId="0" applyBorder="1" applyAlignment="1">
      <alignment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0" fillId="0" borderId="0" xfId="0" applyFill="1" applyAlignment="1">
      <alignment wrapText="1"/>
    </xf>
    <xf numFmtId="0" fontId="8" fillId="0" borderId="0" xfId="2" applyFont="1" applyBorder="1" applyAlignment="1">
      <alignment horizontal="left" vertical="center"/>
    </xf>
    <xf numFmtId="0" fontId="5" fillId="12" borderId="10" xfId="0" applyFont="1" applyFill="1" applyBorder="1" applyAlignment="1">
      <alignment horizontal="center"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0" fontId="5" fillId="12" borderId="10" xfId="0" applyFont="1" applyFill="1" applyBorder="1" applyAlignment="1">
      <alignment horizontal="center" vertical="center"/>
    </xf>
    <xf numFmtId="0" fontId="0" fillId="0" borderId="0" xfId="0" applyBorder="1"/>
    <xf numFmtId="0" fontId="0" fillId="0" borderId="0" xfId="0" applyFill="1" applyBorder="1" applyAlignment="1">
      <alignment wrapText="1"/>
    </xf>
    <xf numFmtId="0" fontId="6" fillId="0" borderId="0" xfId="0" applyFont="1" applyFill="1" applyBorder="1" applyAlignment="1">
      <alignment horizontal="left" wrapText="1"/>
    </xf>
    <xf numFmtId="0" fontId="0" fillId="0" borderId="0" xfId="0" applyBorder="1" applyAlignment="1">
      <alignment vertical="top" wrapText="1"/>
    </xf>
    <xf numFmtId="0" fontId="7" fillId="0" borderId="0" xfId="0" applyFont="1" applyFill="1" applyBorder="1" applyAlignment="1">
      <alignment horizontal="left" wrapText="1"/>
    </xf>
    <xf numFmtId="0" fontId="7" fillId="0" borderId="0" xfId="0" applyFont="1" applyFill="1" applyBorder="1" applyAlignment="1">
      <alignment wrapText="1"/>
    </xf>
    <xf numFmtId="3" fontId="22" fillId="11" borderId="6" xfId="0" applyNumberFormat="1" applyFont="1" applyFill="1" applyBorder="1" applyAlignment="1">
      <alignment horizontal="right" wrapText="1"/>
    </xf>
    <xf numFmtId="9" fontId="22" fillId="11" borderId="1" xfId="1" applyFont="1" applyFill="1" applyBorder="1" applyAlignment="1">
      <alignment horizontal="right" wrapText="1"/>
    </xf>
    <xf numFmtId="0" fontId="20" fillId="0" borderId="0" xfId="0" applyFont="1" applyFill="1" applyBorder="1" applyAlignment="1">
      <alignment vertical="center"/>
    </xf>
    <xf numFmtId="0" fontId="5" fillId="4" borderId="1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Border="1" applyAlignment="1">
      <alignment horizontal="left" vertical="center" wrapText="1"/>
    </xf>
    <xf numFmtId="0" fontId="27" fillId="0" borderId="0" xfId="0" applyFont="1"/>
    <xf numFmtId="0" fontId="27" fillId="0" borderId="0" xfId="0" applyFont="1" applyAlignment="1">
      <alignment wrapText="1"/>
    </xf>
    <xf numFmtId="0" fontId="28" fillId="14" borderId="0" xfId="0" applyFont="1" applyFill="1" applyAlignment="1">
      <alignment horizontal="left" vertical="center" wrapText="1"/>
    </xf>
    <xf numFmtId="0" fontId="27" fillId="15" borderId="0" xfId="0" applyFont="1" applyFill="1" applyAlignment="1">
      <alignment wrapText="1"/>
    </xf>
    <xf numFmtId="0" fontId="0" fillId="15" borderId="0" xfId="0" applyFill="1" applyAlignment="1">
      <alignment wrapText="1"/>
    </xf>
    <xf numFmtId="0" fontId="0" fillId="15" borderId="0" xfId="0" applyFill="1" applyBorder="1"/>
    <xf numFmtId="0" fontId="6" fillId="15" borderId="0" xfId="0" applyFont="1" applyFill="1" applyBorder="1" applyAlignment="1">
      <alignment horizontal="left" wrapText="1"/>
    </xf>
    <xf numFmtId="0" fontId="0" fillId="15" borderId="0" xfId="0" applyFill="1" applyBorder="1" applyAlignment="1">
      <alignment wrapText="1"/>
    </xf>
    <xf numFmtId="9" fontId="22" fillId="15" borderId="0" xfId="1" applyFont="1" applyFill="1" applyBorder="1" applyAlignment="1">
      <alignment horizontal="right" wrapText="1"/>
    </xf>
    <xf numFmtId="3" fontId="22" fillId="15" borderId="0" xfId="0" applyNumberFormat="1" applyFont="1" applyFill="1" applyBorder="1" applyAlignment="1">
      <alignment horizontal="right" wrapText="1"/>
    </xf>
    <xf numFmtId="3" fontId="22" fillId="15" borderId="0" xfId="0" applyNumberFormat="1" applyFont="1" applyFill="1" applyBorder="1" applyAlignment="1">
      <alignment horizontal="center" wrapText="1"/>
    </xf>
    <xf numFmtId="0" fontId="20" fillId="0" borderId="0" xfId="0" applyFont="1" applyAlignment="1">
      <alignment vertical="center"/>
    </xf>
    <xf numFmtId="0" fontId="0" fillId="15" borderId="0" xfId="0" applyFill="1"/>
    <xf numFmtId="0" fontId="10" fillId="16" borderId="5" xfId="0" applyFont="1" applyFill="1" applyBorder="1"/>
    <xf numFmtId="0" fontId="14" fillId="15" borderId="0" xfId="0" applyFont="1" applyFill="1" applyBorder="1" applyAlignment="1">
      <alignment vertical="top" wrapText="1"/>
    </xf>
    <xf numFmtId="0" fontId="14" fillId="15" borderId="0" xfId="0" applyFont="1" applyFill="1" applyBorder="1" applyAlignment="1">
      <alignment horizontal="left" vertical="top" wrapText="1"/>
    </xf>
    <xf numFmtId="0" fontId="20" fillId="15" borderId="0" xfId="0" applyFont="1" applyFill="1" applyBorder="1" applyAlignment="1">
      <alignment vertical="center"/>
    </xf>
    <xf numFmtId="0" fontId="10" fillId="5" borderId="9" xfId="0" applyFont="1" applyFill="1" applyBorder="1" applyAlignment="1"/>
    <xf numFmtId="0" fontId="0" fillId="0" borderId="0" xfId="0" applyBorder="1" applyAlignment="1">
      <alignment horizontal="center" wrapText="1"/>
    </xf>
    <xf numFmtId="0" fontId="10" fillId="5" borderId="9" xfId="0" applyFont="1" applyFill="1" applyBorder="1" applyAlignment="1">
      <alignment vertical="center"/>
    </xf>
    <xf numFmtId="0" fontId="21" fillId="15" borderId="0" xfId="0" applyFont="1" applyFill="1" applyBorder="1" applyAlignment="1">
      <alignment vertical="center"/>
    </xf>
    <xf numFmtId="0" fontId="0" fillId="15" borderId="0" xfId="0" applyFont="1" applyFill="1" applyBorder="1"/>
    <xf numFmtId="0" fontId="0" fillId="15" borderId="0" xfId="0" applyFont="1" applyFill="1"/>
    <xf numFmtId="0" fontId="21" fillId="0" borderId="0" xfId="0" applyFont="1" applyFill="1" applyBorder="1" applyAlignment="1">
      <alignment vertical="center"/>
    </xf>
    <xf numFmtId="0" fontId="0" fillId="0" borderId="0" xfId="0" applyFont="1" applyBorder="1"/>
    <xf numFmtId="0" fontId="0" fillId="0" borderId="0" xfId="0" applyFont="1"/>
    <xf numFmtId="164" fontId="20" fillId="0" borderId="0" xfId="5" applyNumberFormat="1" applyFont="1" applyFill="1" applyBorder="1" applyAlignment="1">
      <alignment vertical="center"/>
    </xf>
    <xf numFmtId="0" fontId="5" fillId="4" borderId="10" xfId="0" applyFont="1" applyFill="1" applyBorder="1" applyAlignment="1">
      <alignment horizontal="center" vertical="center" wrapText="1"/>
    </xf>
    <xf numFmtId="0" fontId="10" fillId="5" borderId="4" xfId="0" applyFont="1" applyFill="1" applyBorder="1" applyAlignment="1">
      <alignment vertical="center"/>
    </xf>
    <xf numFmtId="0" fontId="5" fillId="6" borderId="10" xfId="0" applyFont="1" applyFill="1" applyBorder="1" applyAlignment="1">
      <alignment horizontal="center" vertical="top"/>
    </xf>
    <xf numFmtId="9" fontId="14" fillId="7" borderId="6" xfId="0" applyNumberFormat="1" applyFont="1" applyFill="1" applyBorder="1" applyAlignment="1">
      <alignment horizontal="center" vertical="top" wrapText="1"/>
    </xf>
    <xf numFmtId="9" fontId="14" fillId="7" borderId="1" xfId="0" applyNumberFormat="1" applyFont="1" applyFill="1" applyBorder="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wrapText="1"/>
    </xf>
    <xf numFmtId="0" fontId="14" fillId="0" borderId="0" xfId="0" applyFont="1" applyAlignment="1">
      <alignment wrapText="1"/>
    </xf>
    <xf numFmtId="0" fontId="14" fillId="11" borderId="1" xfId="0" applyFont="1" applyFill="1" applyBorder="1" applyAlignment="1">
      <alignment horizontal="center" vertical="top" wrapText="1"/>
    </xf>
    <xf numFmtId="0" fontId="30" fillId="0" borderId="0" xfId="0" applyFont="1" applyFill="1" applyBorder="1" applyAlignment="1">
      <alignment horizontal="left" wrapText="1"/>
    </xf>
    <xf numFmtId="0" fontId="14" fillId="0" borderId="0" xfId="0" applyFont="1" applyBorder="1" applyAlignment="1">
      <alignment horizontal="center" wrapText="1"/>
    </xf>
    <xf numFmtId="0" fontId="14" fillId="0" borderId="25" xfId="0" applyFont="1" applyFill="1" applyBorder="1" applyAlignment="1">
      <alignment vertical="top" wrapText="1"/>
    </xf>
    <xf numFmtId="0" fontId="14" fillId="0" borderId="0" xfId="0" applyFont="1"/>
    <xf numFmtId="0" fontId="14" fillId="15" borderId="0" xfId="0" applyFont="1" applyFill="1" applyBorder="1"/>
    <xf numFmtId="0" fontId="14" fillId="15" borderId="0" xfId="0" applyFont="1" applyFill="1"/>
    <xf numFmtId="9" fontId="30" fillId="0" borderId="0" xfId="1" applyFont="1" applyFill="1" applyBorder="1" applyAlignment="1">
      <alignment horizontal="left" wrapText="1"/>
    </xf>
    <xf numFmtId="9" fontId="14" fillId="11" borderId="6" xfId="0" applyNumberFormat="1" applyFont="1" applyFill="1" applyBorder="1" applyAlignment="1">
      <alignment horizontal="center" vertical="top" wrapText="1"/>
    </xf>
    <xf numFmtId="0" fontId="5" fillId="18" borderId="10" xfId="0" applyFont="1" applyFill="1" applyBorder="1" applyAlignment="1">
      <alignment horizontal="center" vertical="top" wrapText="1"/>
    </xf>
    <xf numFmtId="9" fontId="14" fillId="19" borderId="6" xfId="1" applyNumberFormat="1" applyFont="1" applyFill="1" applyBorder="1" applyAlignment="1">
      <alignment horizontal="center" vertical="top" wrapText="1"/>
    </xf>
    <xf numFmtId="0" fontId="14" fillId="19" borderId="1" xfId="0" applyFont="1" applyFill="1" applyBorder="1" applyAlignment="1">
      <alignment horizontal="center" vertical="top" wrapText="1"/>
    </xf>
    <xf numFmtId="9" fontId="14" fillId="19" borderId="6" xfId="1" applyFont="1" applyFill="1" applyBorder="1" applyAlignment="1">
      <alignment horizontal="center" vertical="top" wrapText="1"/>
    </xf>
    <xf numFmtId="0" fontId="0" fillId="0" borderId="0" xfId="0" applyAlignment="1">
      <alignment vertical="center"/>
    </xf>
    <xf numFmtId="164" fontId="14" fillId="11" borderId="1" xfId="5" applyNumberFormat="1" applyFont="1" applyFill="1" applyBorder="1" applyAlignment="1">
      <alignment horizontal="center" vertical="top" wrapText="1"/>
    </xf>
    <xf numFmtId="0" fontId="20" fillId="0" borderId="0" xfId="5" applyNumberFormat="1" applyFont="1" applyFill="1" applyBorder="1" applyAlignment="1">
      <alignment vertical="center"/>
    </xf>
    <xf numFmtId="0" fontId="8" fillId="8" borderId="0" xfId="2" applyFont="1" applyFill="1" applyBorder="1" applyAlignment="1">
      <alignment horizontal="left" vertical="center"/>
    </xf>
    <xf numFmtId="0" fontId="13" fillId="5" borderId="0" xfId="2" applyFont="1" applyFill="1" applyBorder="1" applyAlignment="1">
      <alignment horizontal="left" vertical="center"/>
    </xf>
    <xf numFmtId="0" fontId="8" fillId="0" borderId="2" xfId="2" applyFont="1" applyBorder="1" applyAlignment="1">
      <alignment horizontal="center" vertical="center"/>
    </xf>
    <xf numFmtId="0" fontId="8" fillId="0" borderId="0" xfId="2" applyFont="1" applyBorder="1" applyAlignment="1">
      <alignment horizontal="center" vertical="center"/>
    </xf>
    <xf numFmtId="0" fontId="18" fillId="5" borderId="5" xfId="2" applyFont="1" applyFill="1" applyBorder="1" applyAlignment="1">
      <alignment horizontal="left" vertical="center"/>
    </xf>
    <xf numFmtId="0" fontId="8" fillId="8" borderId="5" xfId="2" applyFont="1" applyFill="1" applyBorder="1" applyAlignment="1">
      <alignment horizontal="left" vertical="center"/>
    </xf>
    <xf numFmtId="0" fontId="18" fillId="5" borderId="9" xfId="2" applyFont="1" applyFill="1" applyBorder="1" applyAlignment="1">
      <alignment horizontal="left" vertical="center"/>
    </xf>
    <xf numFmtId="0" fontId="8" fillId="8" borderId="9" xfId="2" applyFont="1" applyFill="1" applyBorder="1" applyAlignment="1">
      <alignment horizontal="left" vertical="center"/>
    </xf>
    <xf numFmtId="0" fontId="8" fillId="8" borderId="9" xfId="2" applyFont="1" applyFill="1" applyBorder="1" applyAlignment="1">
      <alignment horizontal="left" vertical="center" wrapText="1"/>
    </xf>
    <xf numFmtId="0" fontId="17" fillId="0" borderId="0" xfId="2" applyFont="1" applyBorder="1" applyAlignment="1">
      <alignment horizontal="left" vertical="center"/>
    </xf>
    <xf numFmtId="0" fontId="12" fillId="11" borderId="15" xfId="2" applyFont="1" applyFill="1" applyBorder="1" applyAlignment="1">
      <alignment horizontal="center" vertical="center"/>
    </xf>
    <xf numFmtId="0" fontId="12" fillId="3" borderId="17" xfId="2" applyFont="1" applyFill="1" applyBorder="1" applyAlignment="1">
      <alignment horizontal="center" vertical="center"/>
    </xf>
    <xf numFmtId="0" fontId="0" fillId="8" borderId="0" xfId="0" applyFill="1" applyBorder="1" applyAlignment="1">
      <alignment horizontal="left" vertical="center"/>
    </xf>
    <xf numFmtId="0" fontId="8" fillId="8" borderId="0" xfId="2" applyFont="1" applyFill="1" applyBorder="1" applyAlignment="1">
      <alignment horizontal="left" vertical="center" wrapText="1"/>
    </xf>
    <xf numFmtId="164" fontId="15" fillId="11" borderId="14" xfId="3" applyNumberFormat="1" applyFont="1" applyFill="1" applyBorder="1" applyAlignment="1">
      <alignment horizontal="center" vertical="center"/>
    </xf>
    <xf numFmtId="0" fontId="19" fillId="3" borderId="16" xfId="0" applyFont="1" applyFill="1" applyBorder="1" applyAlignment="1">
      <alignment horizontal="center" vertical="center"/>
    </xf>
    <xf numFmtId="9" fontId="15" fillId="11" borderId="14" xfId="1" applyFont="1" applyFill="1" applyBorder="1" applyAlignment="1">
      <alignment horizontal="center" vertical="center"/>
    </xf>
    <xf numFmtId="164" fontId="9" fillId="0" borderId="0" xfId="3" applyNumberFormat="1" applyFont="1" applyFill="1" applyBorder="1" applyAlignment="1">
      <alignment horizontal="left" vertical="center"/>
    </xf>
    <xf numFmtId="164" fontId="9" fillId="0" borderId="0" xfId="3" applyNumberFormat="1" applyFont="1" applyFill="1" applyBorder="1" applyAlignment="1">
      <alignment horizontal="center" vertical="center"/>
    </xf>
    <xf numFmtId="164" fontId="13" fillId="5" borderId="8" xfId="3" applyNumberFormat="1" applyFont="1" applyFill="1" applyBorder="1" applyAlignment="1">
      <alignment horizontal="left" vertical="center"/>
    </xf>
    <xf numFmtId="164" fontId="12" fillId="11" borderId="15" xfId="3" applyNumberFormat="1" applyFont="1" applyFill="1" applyBorder="1" applyAlignment="1">
      <alignment horizontal="center" vertical="center"/>
    </xf>
    <xf numFmtId="164" fontId="12" fillId="10" borderId="17" xfId="3" quotePrefix="1" applyNumberFormat="1" applyFont="1" applyFill="1" applyBorder="1" applyAlignment="1">
      <alignment horizontal="center" vertical="center" wrapText="1"/>
    </xf>
    <xf numFmtId="0" fontId="12" fillId="8" borderId="11" xfId="2" applyFont="1" applyFill="1" applyBorder="1" applyAlignment="1">
      <alignment horizontal="left" vertical="center"/>
    </xf>
    <xf numFmtId="164" fontId="11" fillId="8" borderId="11" xfId="3" applyNumberFormat="1" applyFont="1" applyFill="1" applyBorder="1" applyAlignment="1">
      <alignment horizontal="left" vertical="center"/>
    </xf>
    <xf numFmtId="164" fontId="11" fillId="11" borderId="18" xfId="3" applyNumberFormat="1" applyFont="1" applyFill="1" applyBorder="1" applyAlignment="1">
      <alignment horizontal="center" vertical="center"/>
    </xf>
    <xf numFmtId="164" fontId="8" fillId="8" borderId="0" xfId="3" applyNumberFormat="1" applyFont="1" applyFill="1" applyBorder="1" applyAlignment="1">
      <alignment horizontal="left" vertical="center"/>
    </xf>
    <xf numFmtId="164" fontId="8" fillId="11" borderId="14" xfId="3" applyNumberFormat="1" applyFont="1" applyFill="1" applyBorder="1" applyAlignment="1">
      <alignment horizontal="center" vertical="center"/>
    </xf>
    <xf numFmtId="164" fontId="0" fillId="10" borderId="16" xfId="5" applyNumberFormat="1" applyFont="1" applyFill="1" applyBorder="1" applyAlignment="1">
      <alignment horizontal="center" vertical="center"/>
    </xf>
    <xf numFmtId="164" fontId="8" fillId="8" borderId="0" xfId="3" applyNumberFormat="1" applyFont="1" applyFill="1" applyBorder="1" applyAlignment="1">
      <alignment horizontal="left" vertical="center" wrapText="1"/>
    </xf>
    <xf numFmtId="0" fontId="12"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1" fillId="0" borderId="0" xfId="0" applyFont="1" applyAlignment="1">
      <alignment horizontal="center" vertical="center"/>
    </xf>
    <xf numFmtId="3" fontId="22" fillId="11" borderId="0" xfId="0" applyNumberFormat="1" applyFont="1" applyFill="1" applyBorder="1" applyAlignment="1">
      <alignment horizontal="center" vertical="center" wrapText="1"/>
    </xf>
    <xf numFmtId="9" fontId="22" fillId="11" borderId="0" xfId="1" applyFont="1" applyFill="1" applyBorder="1" applyAlignment="1">
      <alignment horizontal="center" vertical="center" wrapText="1"/>
    </xf>
    <xf numFmtId="0" fontId="19" fillId="3" borderId="26" xfId="0" applyFont="1" applyFill="1" applyBorder="1" applyAlignment="1">
      <alignment horizontal="center" vertical="center"/>
    </xf>
    <xf numFmtId="0" fontId="12" fillId="10" borderId="17" xfId="2" applyFont="1" applyFill="1" applyBorder="1" applyAlignment="1">
      <alignment horizontal="center" vertical="center" wrapText="1"/>
    </xf>
    <xf numFmtId="0" fontId="5" fillId="9" borderId="10" xfId="0" applyFont="1" applyFill="1" applyBorder="1" applyAlignment="1">
      <alignment horizontal="center" vertical="center"/>
    </xf>
    <xf numFmtId="164" fontId="14" fillId="3" borderId="1" xfId="5" applyNumberFormat="1" applyFont="1" applyFill="1" applyBorder="1" applyAlignment="1">
      <alignment horizontal="center" vertical="top" wrapText="1"/>
    </xf>
    <xf numFmtId="0" fontId="10" fillId="12" borderId="10" xfId="0" applyFont="1" applyFill="1" applyBorder="1" applyAlignment="1">
      <alignment horizontal="right" vertical="top"/>
    </xf>
    <xf numFmtId="0" fontId="10" fillId="9" borderId="10" xfId="0" applyFont="1" applyFill="1" applyBorder="1" applyAlignment="1">
      <alignment horizontal="right" vertical="top" wrapText="1"/>
    </xf>
    <xf numFmtId="0" fontId="0" fillId="0" borderId="0" xfId="0" applyBorder="1" applyAlignment="1">
      <alignment horizontal="center" wrapText="1"/>
    </xf>
    <xf numFmtId="0" fontId="5" fillId="6" borderId="10" xfId="0" applyFont="1" applyFill="1" applyBorder="1" applyAlignment="1">
      <alignment horizontal="center" vertical="center" wrapText="1"/>
    </xf>
    <xf numFmtId="164" fontId="30" fillId="0" borderId="0" xfId="5" applyNumberFormat="1" applyFont="1" applyFill="1" applyBorder="1" applyAlignment="1">
      <alignment wrapText="1"/>
    </xf>
    <xf numFmtId="164" fontId="14" fillId="7" borderId="6" xfId="5" applyNumberFormat="1" applyFont="1" applyFill="1" applyBorder="1" applyAlignment="1">
      <alignment vertical="top" wrapText="1"/>
    </xf>
    <xf numFmtId="164" fontId="14" fillId="7" borderId="1" xfId="5" applyNumberFormat="1" applyFont="1" applyFill="1" applyBorder="1" applyAlignment="1">
      <alignment vertical="top" wrapText="1"/>
    </xf>
    <xf numFmtId="0" fontId="14" fillId="7" borderId="6" xfId="5" applyNumberFormat="1" applyFont="1" applyFill="1" applyBorder="1" applyAlignment="1">
      <alignment vertical="top" wrapText="1"/>
    </xf>
    <xf numFmtId="0" fontId="14" fillId="0" borderId="6" xfId="0" applyFont="1" applyFill="1" applyBorder="1" applyAlignment="1">
      <alignment vertical="center" wrapText="1"/>
    </xf>
    <xf numFmtId="0" fontId="0" fillId="0" borderId="0" xfId="0" applyBorder="1" applyAlignment="1">
      <alignment vertical="center" wrapText="1"/>
    </xf>
    <xf numFmtId="0" fontId="7" fillId="0" borderId="0" xfId="0" applyFont="1" applyFill="1" applyBorder="1" applyAlignment="1">
      <alignment horizontal="left" vertical="center" wrapText="1"/>
    </xf>
    <xf numFmtId="0" fontId="14" fillId="0" borderId="25" xfId="0" applyFont="1" applyFill="1" applyBorder="1" applyAlignment="1">
      <alignment vertical="center" wrapText="1"/>
    </xf>
    <xf numFmtId="0" fontId="14" fillId="15" borderId="0" xfId="0" applyFont="1" applyFill="1" applyBorder="1" applyAlignment="1">
      <alignment vertical="center" wrapText="1"/>
    </xf>
    <xf numFmtId="0" fontId="10" fillId="16" borderId="5" xfId="0" applyFont="1" applyFill="1" applyBorder="1" applyAlignment="1">
      <alignment vertical="center"/>
    </xf>
    <xf numFmtId="0" fontId="10" fillId="5" borderId="3"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14" fillId="0" borderId="25"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28" fillId="14" borderId="0" xfId="0" applyFont="1" applyFill="1" applyAlignment="1">
      <alignment horizontal="center" vertical="center" wrapText="1"/>
    </xf>
    <xf numFmtId="0" fontId="14" fillId="0" borderId="0" xfId="0" applyFont="1" applyBorder="1" applyAlignment="1">
      <alignment horizontal="center" vertical="center" wrapText="1"/>
    </xf>
    <xf numFmtId="0" fontId="0" fillId="15" borderId="0" xfId="0" applyFill="1" applyBorder="1" applyAlignment="1">
      <alignment horizontal="center" vertical="center"/>
    </xf>
    <xf numFmtId="0" fontId="14" fillId="15"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5" borderId="9" xfId="0" applyFont="1" applyFill="1" applyBorder="1" applyAlignment="1">
      <alignment horizontal="center" vertical="center"/>
    </xf>
    <xf numFmtId="0" fontId="0" fillId="15" borderId="6" xfId="0" applyFont="1" applyFill="1" applyBorder="1" applyAlignment="1">
      <alignment horizontal="center" vertical="center" wrapText="1"/>
    </xf>
    <xf numFmtId="0" fontId="10" fillId="13" borderId="12" xfId="0" applyFont="1" applyFill="1" applyBorder="1" applyAlignment="1">
      <alignment horizontal="right" vertical="center"/>
    </xf>
    <xf numFmtId="3" fontId="22" fillId="2" borderId="7" xfId="0" applyNumberFormat="1" applyFont="1" applyFill="1" applyBorder="1" applyAlignment="1">
      <alignment horizontal="right" vertical="center" wrapText="1"/>
    </xf>
    <xf numFmtId="9" fontId="22" fillId="2" borderId="4" xfId="1" applyFont="1" applyFill="1" applyBorder="1" applyAlignment="1">
      <alignment horizontal="right" vertical="center" wrapText="1"/>
    </xf>
    <xf numFmtId="0" fontId="0" fillId="0" borderId="2" xfId="0" applyBorder="1" applyAlignment="1">
      <alignment vertical="center"/>
    </xf>
    <xf numFmtId="0" fontId="6" fillId="0" borderId="0" xfId="0" applyFont="1" applyFill="1" applyBorder="1" applyAlignment="1">
      <alignment horizontal="left" vertical="center" wrapText="1"/>
    </xf>
    <xf numFmtId="9" fontId="22" fillId="15" borderId="0" xfId="1" applyFont="1" applyFill="1" applyBorder="1" applyAlignment="1">
      <alignment horizontal="right" vertical="center" wrapText="1"/>
    </xf>
    <xf numFmtId="0" fontId="14" fillId="0" borderId="4" xfId="0" applyFont="1" applyFill="1" applyBorder="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15" borderId="0" xfId="0" applyFill="1" applyAlignment="1">
      <alignment horizontal="center" vertical="center" wrapText="1"/>
    </xf>
    <xf numFmtId="0" fontId="10" fillId="16" borderId="5" xfId="0" applyFont="1" applyFill="1" applyBorder="1" applyAlignment="1">
      <alignment horizontal="left" vertical="center"/>
    </xf>
    <xf numFmtId="0" fontId="14" fillId="22" borderId="0" xfId="0" applyFont="1" applyFill="1" applyAlignment="1">
      <alignment horizontal="center" vertical="center" wrapText="1"/>
    </xf>
    <xf numFmtId="0" fontId="14" fillId="24" borderId="0" xfId="0" applyFont="1" applyFill="1" applyAlignment="1">
      <alignment horizontal="center" vertical="center" wrapText="1"/>
    </xf>
    <xf numFmtId="0" fontId="0" fillId="15" borderId="0" xfId="0" applyFont="1" applyFill="1" applyAlignment="1">
      <alignment horizontal="center" vertical="center" wrapText="1"/>
    </xf>
    <xf numFmtId="0" fontId="14" fillId="15" borderId="0" xfId="0" applyFont="1" applyFill="1" applyAlignment="1">
      <alignment horizontal="center" vertical="center" wrapText="1"/>
    </xf>
    <xf numFmtId="0" fontId="0" fillId="0" borderId="0" xfId="0" applyFont="1" applyAlignment="1">
      <alignment horizontal="center" vertical="center" wrapText="1"/>
    </xf>
    <xf numFmtId="0" fontId="14" fillId="23" borderId="0" xfId="0" applyFont="1" applyFill="1" applyAlignment="1">
      <alignment horizontal="center" vertical="center" wrapText="1"/>
    </xf>
    <xf numFmtId="0" fontId="0" fillId="15" borderId="0" xfId="0" applyFill="1" applyBorder="1" applyAlignment="1">
      <alignment horizontal="center" vertical="center" wrapText="1"/>
    </xf>
    <xf numFmtId="0" fontId="37" fillId="23" borderId="0" xfId="0" applyFont="1" applyFill="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1" xfId="0" applyFont="1" applyFill="1" applyBorder="1" applyAlignment="1">
      <alignment vertical="top" wrapText="1"/>
    </xf>
    <xf numFmtId="164" fontId="37" fillId="7" borderId="1" xfId="5" applyNumberFormat="1" applyFont="1" applyFill="1" applyBorder="1" applyAlignment="1">
      <alignment vertical="top" wrapText="1"/>
    </xf>
    <xf numFmtId="164" fontId="37" fillId="11" borderId="1" xfId="5" applyNumberFormat="1" applyFont="1" applyFill="1" applyBorder="1" applyAlignment="1">
      <alignment horizontal="center" vertical="top" wrapText="1"/>
    </xf>
    <xf numFmtId="164" fontId="37" fillId="3" borderId="1" xfId="5" applyNumberFormat="1" applyFont="1" applyFill="1" applyBorder="1" applyAlignment="1">
      <alignment horizontal="center" vertical="top" wrapText="1"/>
    </xf>
    <xf numFmtId="0" fontId="37" fillId="0" borderId="0" xfId="0" applyFont="1"/>
    <xf numFmtId="3" fontId="22" fillId="25" borderId="6" xfId="0" applyNumberFormat="1" applyFont="1" applyFill="1" applyBorder="1" applyAlignment="1">
      <alignment horizontal="right" wrapText="1"/>
    </xf>
    <xf numFmtId="9" fontId="22" fillId="25" borderId="6" xfId="1" applyFont="1" applyFill="1" applyBorder="1" applyAlignment="1">
      <alignment horizontal="right" wrapText="1"/>
    </xf>
    <xf numFmtId="164" fontId="14" fillId="25" borderId="1" xfId="5" applyNumberFormat="1" applyFont="1" applyFill="1" applyBorder="1" applyAlignment="1">
      <alignment horizontal="center" vertical="top" wrapText="1"/>
    </xf>
    <xf numFmtId="164" fontId="16" fillId="25" borderId="16" xfId="3" applyNumberFormat="1" applyFont="1" applyFill="1" applyBorder="1" applyAlignment="1">
      <alignment horizontal="center" vertical="center"/>
    </xf>
    <xf numFmtId="9" fontId="15" fillId="25" borderId="16" xfId="1" applyFont="1" applyFill="1" applyBorder="1" applyAlignment="1">
      <alignment horizontal="center" vertical="center"/>
    </xf>
    <xf numFmtId="3" fontId="22" fillId="25" borderId="0" xfId="0" applyNumberFormat="1" applyFont="1" applyFill="1" applyBorder="1" applyAlignment="1">
      <alignment horizontal="center" vertical="center" wrapText="1"/>
    </xf>
    <xf numFmtId="9" fontId="22" fillId="25" borderId="0" xfId="1" applyFont="1" applyFill="1" applyBorder="1" applyAlignment="1">
      <alignment horizontal="center" vertical="center" wrapText="1"/>
    </xf>
    <xf numFmtId="0" fontId="5" fillId="26" borderId="10" xfId="0" applyFont="1" applyFill="1" applyBorder="1" applyAlignment="1">
      <alignment horizontal="center" vertical="center"/>
    </xf>
    <xf numFmtId="164" fontId="39" fillId="25" borderId="19" xfId="3" applyNumberFormat="1" applyFont="1" applyFill="1" applyBorder="1" applyAlignment="1">
      <alignment horizontal="center" vertical="center"/>
    </xf>
    <xf numFmtId="164" fontId="38" fillId="25" borderId="16" xfId="5" applyNumberFormat="1" applyFont="1" applyFill="1" applyBorder="1" applyAlignment="1">
      <alignment horizontal="center" vertical="center"/>
    </xf>
    <xf numFmtId="0" fontId="13" fillId="5" borderId="8" xfId="2" applyFont="1" applyFill="1" applyBorder="1" applyAlignment="1">
      <alignment horizontal="left" vertical="center"/>
    </xf>
    <xf numFmtId="0" fontId="13" fillId="5" borderId="5" xfId="2" applyFont="1" applyFill="1" applyBorder="1" applyAlignment="1">
      <alignment horizontal="left" vertical="center"/>
    </xf>
    <xf numFmtId="0" fontId="32" fillId="11" borderId="5" xfId="0" applyFont="1" applyFill="1" applyBorder="1" applyAlignment="1">
      <alignment horizontal="center" vertical="center"/>
    </xf>
    <xf numFmtId="0" fontId="32" fillId="10" borderId="5" xfId="0" applyFont="1" applyFill="1" applyBorder="1" applyAlignment="1">
      <alignment horizontal="center" vertical="center"/>
    </xf>
    <xf numFmtId="0" fontId="0" fillId="8" borderId="0" xfId="0" applyFill="1" applyBorder="1" applyAlignment="1">
      <alignment horizontal="left" vertical="center" wrapText="1"/>
    </xf>
    <xf numFmtId="0" fontId="31" fillId="11" borderId="9" xfId="0" applyFont="1" applyFill="1" applyBorder="1" applyAlignment="1">
      <alignment horizontal="center" vertical="center"/>
    </xf>
    <xf numFmtId="0" fontId="31" fillId="10" borderId="9" xfId="0" applyFont="1" applyFill="1" applyBorder="1" applyAlignment="1">
      <alignment horizontal="center" vertical="center"/>
    </xf>
    <xf numFmtId="0" fontId="12" fillId="5" borderId="0" xfId="2" applyFont="1" applyFill="1" applyBorder="1" applyAlignment="1">
      <alignment horizontal="left" vertical="center"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0" fontId="20" fillId="26" borderId="3" xfId="0" applyFont="1" applyFill="1" applyBorder="1" applyAlignment="1">
      <alignment horizontal="center" vertical="center"/>
    </xf>
    <xf numFmtId="0" fontId="20" fillId="26" borderId="9" xfId="0" applyFont="1" applyFill="1" applyBorder="1" applyAlignment="1">
      <alignment horizontal="center" vertical="center"/>
    </xf>
    <xf numFmtId="0" fontId="20" fillId="26" borderId="4" xfId="0" applyFont="1" applyFill="1" applyBorder="1" applyAlignment="1">
      <alignment horizontal="center" vertical="center"/>
    </xf>
    <xf numFmtId="3" fontId="14" fillId="25" borderId="8" xfId="0" applyNumberFormat="1" applyFont="1" applyFill="1" applyBorder="1" applyAlignment="1">
      <alignment horizontal="center" vertical="top" wrapText="1"/>
    </xf>
    <xf numFmtId="3" fontId="14" fillId="25" borderId="5" xfId="0" applyNumberFormat="1" applyFont="1" applyFill="1" applyBorder="1" applyAlignment="1">
      <alignment horizontal="center" vertical="top" wrapText="1"/>
    </xf>
    <xf numFmtId="3" fontId="14" fillId="25" borderId="7" xfId="0" applyNumberFormat="1" applyFont="1" applyFill="1" applyBorder="1" applyAlignment="1">
      <alignment horizontal="center" vertical="top" wrapText="1"/>
    </xf>
    <xf numFmtId="3" fontId="14" fillId="25" borderId="3" xfId="0" applyNumberFormat="1" applyFont="1" applyFill="1" applyBorder="1" applyAlignment="1">
      <alignment horizontal="center" vertical="top" wrapText="1"/>
    </xf>
    <xf numFmtId="3" fontId="14" fillId="25" borderId="9" xfId="0" applyNumberFormat="1" applyFont="1" applyFill="1" applyBorder="1" applyAlignment="1">
      <alignment horizontal="center" vertical="top" wrapText="1"/>
    </xf>
    <xf numFmtId="3" fontId="14" fillId="25" borderId="4" xfId="0" applyNumberFormat="1" applyFont="1" applyFill="1" applyBorder="1" applyAlignment="1">
      <alignment horizontal="center" vertical="top" wrapText="1"/>
    </xf>
    <xf numFmtId="3" fontId="5" fillId="19" borderId="10" xfId="0" applyNumberFormat="1" applyFont="1" applyFill="1" applyBorder="1" applyAlignment="1">
      <alignment horizontal="center" vertical="center" wrapText="1"/>
    </xf>
    <xf numFmtId="0" fontId="20" fillId="18" borderId="1" xfId="0" applyFont="1" applyFill="1" applyBorder="1" applyAlignment="1">
      <alignment horizontal="center" vertical="top" wrapText="1"/>
    </xf>
    <xf numFmtId="0" fontId="33" fillId="0" borderId="2" xfId="0" applyFont="1" applyFill="1" applyBorder="1" applyAlignment="1">
      <alignment horizontal="left" vertical="top" wrapText="1"/>
    </xf>
    <xf numFmtId="164" fontId="14" fillId="7" borderId="3" xfId="5" applyNumberFormat="1" applyFont="1" applyFill="1" applyBorder="1" applyAlignment="1">
      <alignment horizontal="center" vertical="top" wrapText="1"/>
    </xf>
    <xf numFmtId="164" fontId="14" fillId="7" borderId="9" xfId="5" applyNumberFormat="1" applyFont="1" applyFill="1" applyBorder="1" applyAlignment="1">
      <alignment horizontal="center" vertical="top" wrapText="1"/>
    </xf>
    <xf numFmtId="164" fontId="14" fillId="7" borderId="4" xfId="5" applyNumberFormat="1" applyFont="1" applyFill="1" applyBorder="1" applyAlignment="1">
      <alignment horizontal="center" vertical="top" wrapText="1"/>
    </xf>
    <xf numFmtId="164" fontId="14" fillId="11" borderId="3" xfId="5" applyNumberFormat="1" applyFont="1" applyFill="1" applyBorder="1" applyAlignment="1">
      <alignment horizontal="center" vertical="top" wrapText="1"/>
    </xf>
    <xf numFmtId="164" fontId="14" fillId="11" borderId="9" xfId="5" applyNumberFormat="1" applyFont="1" applyFill="1" applyBorder="1" applyAlignment="1">
      <alignment horizontal="center" vertical="top" wrapText="1"/>
    </xf>
    <xf numFmtId="164" fontId="14" fillId="11" borderId="4" xfId="5" applyNumberFormat="1" applyFont="1" applyFill="1" applyBorder="1" applyAlignment="1">
      <alignment horizontal="center" vertical="top" wrapText="1"/>
    </xf>
    <xf numFmtId="0" fontId="20" fillId="7" borderId="3"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4" xfId="0" applyFont="1" applyFill="1" applyBorder="1" applyAlignment="1">
      <alignment horizontal="center" vertical="center"/>
    </xf>
    <xf numFmtId="0" fontId="20" fillId="12" borderId="3" xfId="0" applyFont="1" applyFill="1" applyBorder="1" applyAlignment="1">
      <alignment horizontal="center" vertical="center"/>
    </xf>
    <xf numFmtId="0" fontId="20" fillId="12" borderId="9" xfId="0" applyFont="1" applyFill="1" applyBorder="1" applyAlignment="1">
      <alignment horizontal="center" vertical="center"/>
    </xf>
    <xf numFmtId="0" fontId="20" fillId="12" borderId="4"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12" xfId="0" applyFont="1" applyFill="1" applyBorder="1" applyAlignment="1">
      <alignment horizontal="center" vertical="center"/>
    </xf>
    <xf numFmtId="3" fontId="14" fillId="7" borderId="3" xfId="0" applyNumberFormat="1" applyFont="1" applyFill="1" applyBorder="1" applyAlignment="1">
      <alignment horizontal="center" vertical="top" wrapText="1"/>
    </xf>
    <xf numFmtId="3" fontId="14" fillId="7" borderId="9" xfId="0" applyNumberFormat="1" applyFont="1" applyFill="1" applyBorder="1" applyAlignment="1">
      <alignment horizontal="center" vertical="top" wrapText="1"/>
    </xf>
    <xf numFmtId="3" fontId="14" fillId="7" borderId="4" xfId="0" applyNumberFormat="1" applyFont="1" applyFill="1" applyBorder="1" applyAlignment="1">
      <alignment horizontal="center" vertical="top" wrapText="1"/>
    </xf>
    <xf numFmtId="3" fontId="14" fillId="11" borderId="3" xfId="0" applyNumberFormat="1" applyFont="1" applyFill="1" applyBorder="1" applyAlignment="1">
      <alignment horizontal="center" vertical="top" wrapText="1"/>
    </xf>
    <xf numFmtId="3" fontId="14" fillId="11" borderId="9" xfId="0" applyNumberFormat="1" applyFont="1" applyFill="1" applyBorder="1" applyAlignment="1">
      <alignment horizontal="center" vertical="top" wrapText="1"/>
    </xf>
    <xf numFmtId="3" fontId="14" fillId="11" borderId="4" xfId="0" applyNumberFormat="1" applyFont="1" applyFill="1" applyBorder="1" applyAlignment="1">
      <alignment horizontal="center" vertical="top" wrapText="1"/>
    </xf>
    <xf numFmtId="0" fontId="7" fillId="5" borderId="0" xfId="0" applyFont="1" applyFill="1" applyBorder="1" applyAlignment="1">
      <alignment horizontal="left" vertical="center" wrapText="1"/>
    </xf>
    <xf numFmtId="0" fontId="20" fillId="9" borderId="3" xfId="0" applyFont="1" applyFill="1" applyBorder="1" applyAlignment="1">
      <alignment horizontal="center" vertical="center"/>
    </xf>
    <xf numFmtId="0" fontId="20" fillId="9" borderId="9" xfId="0" applyFont="1" applyFill="1" applyBorder="1" applyAlignment="1">
      <alignment horizontal="center" vertical="center"/>
    </xf>
    <xf numFmtId="0" fontId="20" fillId="9" borderId="4"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24" xfId="0" applyFont="1" applyFill="1" applyBorder="1" applyAlignment="1">
      <alignment horizontal="center" vertical="center"/>
    </xf>
    <xf numFmtId="0" fontId="5" fillId="9" borderId="12" xfId="0" applyFont="1" applyFill="1" applyBorder="1" applyAlignment="1">
      <alignment horizontal="center" vertical="center"/>
    </xf>
    <xf numFmtId="3" fontId="14" fillId="25" borderId="20" xfId="0" applyNumberFormat="1" applyFont="1" applyFill="1" applyBorder="1" applyAlignment="1">
      <alignment horizontal="center" vertical="top" wrapText="1"/>
    </xf>
    <xf numFmtId="3" fontId="14" fillId="25" borderId="23" xfId="0" applyNumberFormat="1" applyFont="1" applyFill="1" applyBorder="1" applyAlignment="1">
      <alignment horizontal="center" vertical="top" wrapText="1"/>
    </xf>
    <xf numFmtId="3" fontId="14" fillId="25" borderId="21" xfId="0" applyNumberFormat="1" applyFont="1" applyFill="1" applyBorder="1" applyAlignment="1">
      <alignment horizontal="center" vertical="top" wrapText="1"/>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 xfId="0" applyFont="1" applyFill="1" applyBorder="1" applyAlignment="1">
      <alignment horizontal="center" vertical="center"/>
    </xf>
    <xf numFmtId="0" fontId="14" fillId="0" borderId="20" xfId="0" applyFont="1" applyFill="1" applyBorder="1" applyAlignment="1">
      <alignment horizontal="left" vertical="top" wrapText="1"/>
    </xf>
    <xf numFmtId="0" fontId="14" fillId="0" borderId="2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9" fontId="22" fillId="19" borderId="3" xfId="1" applyFont="1" applyFill="1" applyBorder="1" applyAlignment="1">
      <alignment horizontal="right" wrapText="1"/>
    </xf>
    <xf numFmtId="9" fontId="22" fillId="19" borderId="9" xfId="1" applyFont="1" applyFill="1" applyBorder="1" applyAlignment="1">
      <alignment horizontal="right" wrapText="1"/>
    </xf>
    <xf numFmtId="0" fontId="10" fillId="5" borderId="9" xfId="0" applyFont="1" applyFill="1" applyBorder="1" applyAlignment="1"/>
    <xf numFmtId="0" fontId="10" fillId="5" borderId="4" xfId="0" applyFont="1" applyFill="1" applyBorder="1" applyAlignment="1"/>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0" fillId="15" borderId="3" xfId="0" applyFont="1" applyFill="1" applyBorder="1" applyAlignment="1">
      <alignment horizontal="left" vertical="center" wrapText="1"/>
    </xf>
    <xf numFmtId="0" fontId="0" fillId="15" borderId="9" xfId="0" applyFont="1" applyFill="1" applyBorder="1" applyAlignment="1">
      <alignment horizontal="left" vertical="center" wrapText="1"/>
    </xf>
    <xf numFmtId="0" fontId="0" fillId="15" borderId="4" xfId="0" applyFont="1" applyFill="1" applyBorder="1" applyAlignment="1">
      <alignment horizontal="left" vertical="center" wrapText="1"/>
    </xf>
    <xf numFmtId="0" fontId="5" fillId="12" borderId="13"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12" xfId="0" applyFont="1" applyFill="1" applyBorder="1" applyAlignment="1">
      <alignment horizontal="center" vertical="center"/>
    </xf>
    <xf numFmtId="0" fontId="10" fillId="18" borderId="13" xfId="0" applyFont="1" applyFill="1" applyBorder="1" applyAlignment="1">
      <alignment horizontal="right" vertical="top" wrapText="1"/>
    </xf>
    <xf numFmtId="0" fontId="10" fillId="18" borderId="24" xfId="0" applyFont="1" applyFill="1" applyBorder="1" applyAlignment="1">
      <alignment horizontal="right" vertical="top" wrapText="1"/>
    </xf>
    <xf numFmtId="0" fontId="7" fillId="20" borderId="0" xfId="0" applyFont="1" applyFill="1" applyBorder="1" applyAlignment="1">
      <alignment horizontal="left" vertical="center" wrapText="1"/>
    </xf>
    <xf numFmtId="0" fontId="0" fillId="0" borderId="0" xfId="0" applyBorder="1" applyAlignment="1">
      <alignment horizontal="center" wrapText="1"/>
    </xf>
    <xf numFmtId="3" fontId="22" fillId="19" borderId="20" xfId="0" applyNumberFormat="1" applyFont="1" applyFill="1" applyBorder="1" applyAlignment="1">
      <alignment horizontal="right" wrapText="1"/>
    </xf>
    <xf numFmtId="3" fontId="22" fillId="19" borderId="23" xfId="0" applyNumberFormat="1" applyFont="1" applyFill="1" applyBorder="1" applyAlignment="1">
      <alignment horizontal="right" wrapText="1"/>
    </xf>
    <xf numFmtId="164" fontId="30" fillId="0" borderId="0" xfId="5" applyNumberFormat="1" applyFont="1" applyFill="1" applyBorder="1" applyAlignment="1">
      <alignment horizontal="center" wrapText="1"/>
    </xf>
    <xf numFmtId="0" fontId="10" fillId="5" borderId="9" xfId="0" applyFont="1" applyFill="1" applyBorder="1" applyAlignment="1">
      <alignment horizontal="left"/>
    </xf>
    <xf numFmtId="0" fontId="0" fillId="15" borderId="3" xfId="0" applyFont="1" applyFill="1" applyBorder="1" applyAlignment="1">
      <alignment horizontal="center" vertical="center" wrapText="1"/>
    </xf>
    <xf numFmtId="0" fontId="0" fillId="15" borderId="9" xfId="0" applyFont="1" applyFill="1" applyBorder="1" applyAlignment="1">
      <alignment horizontal="center" vertical="center" wrapText="1"/>
    </xf>
    <xf numFmtId="0" fontId="0" fillId="15" borderId="4" xfId="0" applyFont="1" applyFill="1" applyBorder="1" applyAlignment="1">
      <alignment horizontal="center" vertical="center" wrapText="1"/>
    </xf>
    <xf numFmtId="0" fontId="20" fillId="5" borderId="3" xfId="0" applyFont="1" applyFill="1" applyBorder="1" applyAlignment="1">
      <alignment horizontal="center"/>
    </xf>
    <xf numFmtId="0" fontId="20" fillId="5" borderId="9" xfId="0" applyFont="1" applyFill="1" applyBorder="1" applyAlignment="1">
      <alignment horizontal="center"/>
    </xf>
    <xf numFmtId="0" fontId="20" fillId="5" borderId="4" xfId="0" applyFont="1" applyFill="1" applyBorder="1" applyAlignment="1">
      <alignment horizontal="center"/>
    </xf>
    <xf numFmtId="0" fontId="14" fillId="0" borderId="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15" borderId="3" xfId="0" applyFont="1" applyFill="1" applyBorder="1" applyAlignment="1">
      <alignment horizontal="left" vertical="center" wrapText="1"/>
    </xf>
    <xf numFmtId="0" fontId="14" fillId="15" borderId="9" xfId="0" applyFont="1" applyFill="1" applyBorder="1" applyAlignment="1">
      <alignment horizontal="left" vertical="center" wrapText="1"/>
    </xf>
    <xf numFmtId="0" fontId="14" fillId="15"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0" fillId="5" borderId="3" xfId="0" applyFont="1" applyFill="1" applyBorder="1" applyAlignment="1"/>
    <xf numFmtId="0" fontId="0" fillId="17" borderId="3" xfId="0" applyFont="1" applyFill="1" applyBorder="1" applyAlignment="1">
      <alignment horizontal="left" vertical="center" wrapText="1"/>
    </xf>
    <xf numFmtId="0" fontId="0" fillId="17" borderId="9" xfId="0" applyFont="1" applyFill="1" applyBorder="1" applyAlignment="1">
      <alignment horizontal="left" vertical="center" wrapText="1"/>
    </xf>
    <xf numFmtId="0" fontId="0" fillId="17" borderId="22" xfId="0" applyFont="1" applyFill="1" applyBorder="1" applyAlignment="1">
      <alignment horizontal="left" vertical="center"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28" fillId="21" borderId="0" xfId="0" applyFont="1" applyFill="1" applyAlignment="1">
      <alignment horizontal="left" vertical="center" wrapText="1"/>
    </xf>
    <xf numFmtId="164" fontId="8" fillId="0" borderId="0" xfId="2" applyNumberFormat="1" applyFont="1" applyFill="1" applyBorder="1" applyAlignment="1">
      <alignment horizontal="center" vertical="center"/>
    </xf>
    <xf numFmtId="164" fontId="0" fillId="0" borderId="0" xfId="0" applyNumberFormat="1" applyAlignment="1">
      <alignment horizontal="center" vertical="center"/>
    </xf>
  </cellXfs>
  <cellStyles count="133">
    <cellStyle name="Comma" xfId="5" builtinId="3"/>
    <cellStyle name="Comma 2" xfId="3" xr:uid="{00000000-0005-0000-0000-000001000000}"/>
    <cellStyle name="Comma 3" xfId="11" xr:uid="{00000000-0005-0000-0000-000002000000}"/>
    <cellStyle name="Currency 2" xfId="10" xr:uid="{00000000-0005-0000-0000-000003000000}"/>
    <cellStyle name="Followed Hyperlink" xfId="8"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Hyperlink" xfId="7"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Normal" xfId="0" builtinId="0"/>
    <cellStyle name="Normal 2" xfId="2" xr:uid="{00000000-0005-0000-0000-00007F000000}"/>
    <cellStyle name="Normal 3" xfId="6" xr:uid="{00000000-0005-0000-0000-000080000000}"/>
    <cellStyle name="Normal 4" xfId="9" xr:uid="{00000000-0005-0000-0000-000081000000}"/>
    <cellStyle name="Percent" xfId="1" builtinId="5"/>
    <cellStyle name="Percent 2" xfId="4" xr:uid="{00000000-0005-0000-0000-000083000000}"/>
    <cellStyle name="Percent 3" xfId="12" xr:uid="{00000000-0005-0000-0000-000084000000}"/>
  </cellStyles>
  <dxfs count="0"/>
  <tableStyles count="0" defaultTableStyle="TableStyleMedium2" defaultPivotStyle="PivotStyleLight16"/>
  <colors>
    <mruColors>
      <color rgb="FFFCE4EB"/>
      <color rgb="FFCEE1F2"/>
      <color rgb="FFF8CBBE"/>
      <color rgb="FFFCE4C2"/>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6"/>
  <sheetViews>
    <sheetView showGridLines="0" tabSelected="1" topLeftCell="A11" workbookViewId="0">
      <selection activeCell="G14" sqref="G14"/>
    </sheetView>
  </sheetViews>
  <sheetFormatPr defaultColWidth="8.6328125" defaultRowHeight="14.5"/>
  <cols>
    <col min="1" max="1" width="25.1796875" style="56" customWidth="1"/>
    <col min="2" max="2" width="38.81640625" style="57" customWidth="1"/>
    <col min="3" max="3" width="17.36328125" style="57" customWidth="1"/>
    <col min="4" max="4" width="15.453125" style="57" customWidth="1"/>
    <col min="5" max="5" width="16" style="57" customWidth="1"/>
    <col min="6" max="8" width="17.6328125" style="57" customWidth="1"/>
    <col min="9" max="9" width="7.453125" style="57" bestFit="1" customWidth="1"/>
    <col min="10" max="16384" width="8.6328125" style="57"/>
  </cols>
  <sheetData>
    <row r="1" spans="1:5" ht="21">
      <c r="A1" s="77" t="s">
        <v>33</v>
      </c>
      <c r="B1" s="76" t="s">
        <v>146</v>
      </c>
      <c r="C1" s="78"/>
    </row>
    <row r="2" spans="1:5" ht="21">
      <c r="A2" s="77"/>
      <c r="B2" s="76"/>
      <c r="C2" s="79"/>
    </row>
    <row r="3" spans="1:5">
      <c r="A3" s="80" t="s">
        <v>30</v>
      </c>
      <c r="B3" s="81" t="s">
        <v>147</v>
      </c>
      <c r="C3" s="79"/>
    </row>
    <row r="4" spans="1:5">
      <c r="A4" s="82" t="s">
        <v>31</v>
      </c>
      <c r="B4" s="83" t="s">
        <v>144</v>
      </c>
      <c r="C4" s="79"/>
    </row>
    <row r="5" spans="1:5" ht="26">
      <c r="A5" s="82" t="s">
        <v>32</v>
      </c>
      <c r="B5" s="84" t="s">
        <v>149</v>
      </c>
      <c r="C5" s="79"/>
    </row>
    <row r="6" spans="1:5" ht="21">
      <c r="A6" s="85"/>
      <c r="B6" s="7"/>
      <c r="C6" s="79"/>
    </row>
    <row r="7" spans="1:5" ht="21">
      <c r="A7" s="180" t="s">
        <v>10</v>
      </c>
      <c r="B7" s="181"/>
      <c r="C7" s="86">
        <v>2018</v>
      </c>
      <c r="D7" s="111" t="s">
        <v>203</v>
      </c>
      <c r="E7" s="87">
        <v>2020</v>
      </c>
    </row>
    <row r="8" spans="1:5" ht="18.5">
      <c r="A8" s="88"/>
      <c r="B8" s="89" t="s">
        <v>145</v>
      </c>
      <c r="C8" s="90">
        <f>SUM(C24:C26)</f>
        <v>250000000</v>
      </c>
      <c r="D8" s="173">
        <f>SUM(F24:F26)</f>
        <v>214000000</v>
      </c>
      <c r="E8" s="91" t="s">
        <v>210</v>
      </c>
    </row>
    <row r="9" spans="1:5" ht="18.5">
      <c r="A9" s="88"/>
      <c r="B9" s="76" t="s">
        <v>18</v>
      </c>
      <c r="C9" s="92">
        <f>(D24*C24+D25*C25+D26*C26)/C8</f>
        <v>0.434</v>
      </c>
      <c r="D9" s="174">
        <f>(G24*F24+G25*F25+G26*F26)/D8</f>
        <v>0.39018691588785048</v>
      </c>
      <c r="E9" s="91" t="s">
        <v>210</v>
      </c>
    </row>
    <row r="10" spans="1:5" ht="18.5">
      <c r="A10" s="88"/>
      <c r="B10" s="76" t="s">
        <v>19</v>
      </c>
      <c r="C10" s="92">
        <f>(E24*C24+E25*C25+E26*C26)/C8</f>
        <v>0.56599999999999995</v>
      </c>
      <c r="D10" s="174">
        <f>(H24*F24+H25*F25+H26*F26)/D8</f>
        <v>0.60981308411214952</v>
      </c>
      <c r="E10" s="91" t="s">
        <v>210</v>
      </c>
    </row>
    <row r="11" spans="1:5" ht="18.5">
      <c r="A11" s="7"/>
      <c r="B11" s="93"/>
      <c r="C11" s="94"/>
    </row>
    <row r="12" spans="1:5" ht="39" customHeight="1">
      <c r="A12" s="95"/>
      <c r="B12" s="95" t="s">
        <v>26</v>
      </c>
      <c r="C12" s="96" t="s">
        <v>150</v>
      </c>
      <c r="D12" s="97" t="s">
        <v>204</v>
      </c>
      <c r="E12" s="87">
        <v>2020</v>
      </c>
    </row>
    <row r="13" spans="1:5" ht="15.5">
      <c r="A13" s="98" t="s">
        <v>21</v>
      </c>
      <c r="B13" s="99">
        <f>SUM(B14:B17)</f>
        <v>2688071.6799999997</v>
      </c>
      <c r="C13" s="100">
        <f>SUM(C14:C17)</f>
        <v>1579000</v>
      </c>
      <c r="D13" s="178">
        <f>SUM(D14:D17)</f>
        <v>1388450</v>
      </c>
      <c r="E13" s="110" t="s">
        <v>210</v>
      </c>
    </row>
    <row r="14" spans="1:5">
      <c r="A14" s="76" t="s">
        <v>25</v>
      </c>
      <c r="B14" s="101">
        <v>990000</v>
      </c>
      <c r="C14" s="102">
        <f>Logframe!N46+Logframe!N51</f>
        <v>610000</v>
      </c>
      <c r="D14" s="179">
        <v>544300</v>
      </c>
      <c r="E14" s="91" t="s">
        <v>210</v>
      </c>
    </row>
    <row r="15" spans="1:5">
      <c r="A15" s="76" t="s">
        <v>24</v>
      </c>
      <c r="B15" s="101">
        <v>1500000</v>
      </c>
      <c r="C15" s="102">
        <f>Logframe!Q46</f>
        <v>800000</v>
      </c>
      <c r="D15" s="179">
        <v>696400</v>
      </c>
      <c r="E15" s="91" t="s">
        <v>210</v>
      </c>
    </row>
    <row r="16" spans="1:5">
      <c r="A16" s="76" t="s">
        <v>23</v>
      </c>
      <c r="B16" s="101">
        <v>20161.28</v>
      </c>
      <c r="C16" s="102">
        <f>Logframe!O46</f>
        <v>19000</v>
      </c>
      <c r="D16" s="179">
        <v>17300</v>
      </c>
      <c r="E16" s="91" t="s">
        <v>210</v>
      </c>
    </row>
    <row r="17" spans="1:8">
      <c r="A17" s="76" t="s">
        <v>22</v>
      </c>
      <c r="B17" s="101">
        <v>177910.39999999999</v>
      </c>
      <c r="C17" s="102">
        <f>Logframe!P46</f>
        <v>150000</v>
      </c>
      <c r="D17" s="179">
        <v>130450</v>
      </c>
      <c r="E17" s="91" t="s">
        <v>210</v>
      </c>
    </row>
    <row r="18" spans="1:8" ht="52">
      <c r="A18" s="76" t="s">
        <v>161</v>
      </c>
      <c r="B18" s="104" t="s">
        <v>148</v>
      </c>
      <c r="C18" s="102"/>
      <c r="D18" s="103"/>
      <c r="E18" s="91"/>
      <c r="F18" s="287"/>
    </row>
    <row r="19" spans="1:8" ht="15.5">
      <c r="A19" s="105"/>
      <c r="B19" s="286"/>
    </row>
    <row r="20" spans="1:8" ht="15.5">
      <c r="A20" s="105"/>
      <c r="B20" s="106"/>
    </row>
    <row r="21" spans="1:8" s="107" customFormat="1" ht="24" customHeight="1">
      <c r="A21" s="187" t="str">
        <f>Logframe!B1</f>
        <v>Outcome 1: More vulnerable people in Lebanon are using safely managed drinking water and sanitation services whilst reducing health and environmental risks and improving water quality by increasing the proportion of wastewater that is safely treated.</v>
      </c>
      <c r="B21" s="187"/>
      <c r="C21" s="182">
        <v>2018</v>
      </c>
      <c r="D21" s="182"/>
      <c r="E21" s="182"/>
      <c r="F21" s="183">
        <v>2019</v>
      </c>
      <c r="G21" s="183"/>
      <c r="H21" s="183"/>
    </row>
    <row r="22" spans="1:8" s="107" customFormat="1" ht="24" customHeight="1">
      <c r="A22" s="187"/>
      <c r="B22" s="187"/>
      <c r="C22" s="185" t="s">
        <v>10</v>
      </c>
      <c r="D22" s="185" t="s">
        <v>18</v>
      </c>
      <c r="E22" s="185" t="s">
        <v>19</v>
      </c>
      <c r="F22" s="186" t="s">
        <v>29</v>
      </c>
      <c r="G22" s="186" t="s">
        <v>18</v>
      </c>
      <c r="H22" s="186" t="s">
        <v>19</v>
      </c>
    </row>
    <row r="23" spans="1:8" s="107" customFormat="1" ht="24" customHeight="1">
      <c r="A23" s="187"/>
      <c r="B23" s="187"/>
      <c r="C23" s="185"/>
      <c r="D23" s="185"/>
      <c r="E23" s="185"/>
      <c r="F23" s="186"/>
      <c r="G23" s="186"/>
      <c r="H23" s="186"/>
    </row>
    <row r="24" spans="1:8" ht="43.75" customHeight="1">
      <c r="A24" s="184" t="str">
        <f>Logframe!B8</f>
        <v>Output 1.1: National institutions, frameworks and partnerships to manage resources and services strengthened.</v>
      </c>
      <c r="B24" s="184"/>
      <c r="C24" s="108">
        <f>Logframe!D11</f>
        <v>10000000</v>
      </c>
      <c r="D24" s="109">
        <f>Logframe!D12</f>
        <v>0.1</v>
      </c>
      <c r="E24" s="109">
        <f>Logframe!D13</f>
        <v>0.9</v>
      </c>
      <c r="F24" s="175">
        <f>Logframe!E11</f>
        <v>7000000</v>
      </c>
      <c r="G24" s="176">
        <f>Logframe!E12</f>
        <v>0.1</v>
      </c>
      <c r="H24" s="176">
        <f>Logframe!E13</f>
        <v>0.9</v>
      </c>
    </row>
    <row r="25" spans="1:8" ht="46.25" customHeight="1">
      <c r="A25" s="184" t="str">
        <f>Logframe!B37</f>
        <v>Output 1.2: Quality, quantity and reliability of equitable water and wastewater services for the most vulnerable of hosting and displaced communities increased.</v>
      </c>
      <c r="B25" s="184"/>
      <c r="C25" s="108">
        <f>Logframe!D40</f>
        <v>230000000</v>
      </c>
      <c r="D25" s="109">
        <f>Logframe!D41</f>
        <v>0.45</v>
      </c>
      <c r="E25" s="109">
        <f>Logframe!D42</f>
        <v>0.55000000000000004</v>
      </c>
      <c r="F25" s="175">
        <f>Logframe!E40</f>
        <v>200000000</v>
      </c>
      <c r="G25" s="176">
        <f>Logframe!E41</f>
        <v>0.4</v>
      </c>
      <c r="H25" s="176">
        <f>Logframe!E42</f>
        <v>0.6</v>
      </c>
    </row>
    <row r="26" spans="1:8" ht="40.75" customHeight="1">
      <c r="A26" s="184" t="str">
        <f>Logframe!B75</f>
        <v>Output 1.3: Hygiene awareness and responsible use of water services targeting the most vulnerable of hosting and displaced communities increased.</v>
      </c>
      <c r="B26" s="184"/>
      <c r="C26" s="108">
        <f>Logframe!D78</f>
        <v>10000000</v>
      </c>
      <c r="D26" s="109">
        <f>Logframe!D79</f>
        <v>0.4</v>
      </c>
      <c r="E26" s="109">
        <f>Logframe!D80</f>
        <v>0.6</v>
      </c>
      <c r="F26" s="175">
        <f>Logframe!E78</f>
        <v>7000000</v>
      </c>
      <c r="G26" s="176">
        <f>Logframe!E79</f>
        <v>0.4</v>
      </c>
      <c r="H26" s="176">
        <f>Logframe!E80</f>
        <v>0.6</v>
      </c>
    </row>
  </sheetData>
  <mergeCells count="13">
    <mergeCell ref="A25:B25"/>
    <mergeCell ref="A26:B26"/>
    <mergeCell ref="A21:B23"/>
    <mergeCell ref="C22:C23"/>
    <mergeCell ref="D22:D23"/>
    <mergeCell ref="A7:B7"/>
    <mergeCell ref="C21:E21"/>
    <mergeCell ref="F21:H21"/>
    <mergeCell ref="A24:B24"/>
    <mergeCell ref="E22:E23"/>
    <mergeCell ref="F22:F23"/>
    <mergeCell ref="G22:G23"/>
    <mergeCell ref="H22:H23"/>
  </mergeCell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7"/>
  <sheetViews>
    <sheetView showGridLines="0" topLeftCell="A85" zoomScale="63" zoomScaleNormal="125" workbookViewId="0">
      <selection activeCell="B99" sqref="B99"/>
    </sheetView>
  </sheetViews>
  <sheetFormatPr defaultColWidth="9.1796875" defaultRowHeight="14.5" outlineLevelRow="1"/>
  <cols>
    <col min="1" max="1" width="12" style="151" customWidth="1"/>
    <col min="2" max="2" width="10.6328125" style="57" customWidth="1"/>
    <col min="3" max="3" width="43.1796875" style="73" customWidth="1"/>
    <col min="4" max="4" width="66.453125" customWidth="1"/>
    <col min="5" max="5" width="19.453125" customWidth="1"/>
    <col min="6" max="6" width="10.1796875" customWidth="1"/>
    <col min="7" max="7" width="6.453125" customWidth="1"/>
    <col min="8" max="8" width="10.36328125" customWidth="1"/>
    <col min="9" max="17" width="8.81640625" customWidth="1"/>
    <col min="18" max="18" width="9.453125" customWidth="1"/>
    <col min="19" max="22" width="8.81640625" customWidth="1"/>
    <col min="23" max="23" width="9.6328125" customWidth="1"/>
    <col min="28" max="28" width="9.81640625" customWidth="1"/>
  </cols>
  <sheetData>
    <row r="1" spans="1:28" ht="53" customHeight="1">
      <c r="B1" s="224" t="s">
        <v>171</v>
      </c>
      <c r="C1" s="224"/>
      <c r="D1" s="224"/>
      <c r="E1" s="224"/>
      <c r="F1" s="224"/>
      <c r="G1" s="224"/>
      <c r="H1" s="224"/>
      <c r="I1" s="224"/>
      <c r="J1" s="224"/>
      <c r="K1" s="224"/>
      <c r="L1" s="224"/>
      <c r="M1" s="224"/>
      <c r="N1" s="224"/>
      <c r="O1" s="224"/>
      <c r="P1" s="224"/>
      <c r="Q1" s="224"/>
      <c r="R1" s="224"/>
      <c r="S1" s="224"/>
      <c r="T1" s="224"/>
    </row>
    <row r="2" spans="1:28" ht="25.25" customHeight="1">
      <c r="B2" s="128" t="s">
        <v>39</v>
      </c>
      <c r="C2" s="43"/>
      <c r="D2" s="43"/>
      <c r="E2" s="43"/>
      <c r="F2" s="43"/>
      <c r="G2" s="43"/>
      <c r="H2" s="52"/>
      <c r="I2" s="234" t="s">
        <v>5</v>
      </c>
      <c r="J2" s="235"/>
      <c r="K2" s="236"/>
      <c r="L2" s="237" t="s">
        <v>23</v>
      </c>
      <c r="M2" s="238"/>
      <c r="N2" s="239"/>
      <c r="O2" s="234" t="s">
        <v>22</v>
      </c>
      <c r="P2" s="235"/>
      <c r="Q2" s="236"/>
      <c r="R2" s="234" t="s">
        <v>6</v>
      </c>
      <c r="S2" s="235"/>
      <c r="T2" s="236"/>
    </row>
    <row r="3" spans="1:28" ht="33" customHeight="1" thickBot="1">
      <c r="B3" s="51" t="s">
        <v>7</v>
      </c>
      <c r="C3" s="9" t="s">
        <v>8</v>
      </c>
      <c r="D3" s="10" t="s">
        <v>4</v>
      </c>
      <c r="E3" s="248" t="s">
        <v>163</v>
      </c>
      <c r="F3" s="249"/>
      <c r="G3" s="10" t="s">
        <v>11</v>
      </c>
      <c r="H3" s="10" t="s">
        <v>0</v>
      </c>
      <c r="I3" s="53" t="s">
        <v>1</v>
      </c>
      <c r="J3" s="8" t="s">
        <v>27</v>
      </c>
      <c r="K3" s="69" t="s">
        <v>34</v>
      </c>
      <c r="L3" s="53" t="s">
        <v>1</v>
      </c>
      <c r="M3" s="8" t="s">
        <v>27</v>
      </c>
      <c r="N3" s="69" t="s">
        <v>34</v>
      </c>
      <c r="O3" s="53" t="s">
        <v>1</v>
      </c>
      <c r="P3" s="8" t="s">
        <v>27</v>
      </c>
      <c r="Q3" s="69" t="s">
        <v>34</v>
      </c>
      <c r="R3" s="53" t="s">
        <v>1</v>
      </c>
      <c r="S3" s="8" t="s">
        <v>27</v>
      </c>
      <c r="T3" s="69" t="s">
        <v>34</v>
      </c>
    </row>
    <row r="4" spans="1:28" s="59" customFormat="1" ht="65" customHeight="1">
      <c r="A4" s="150"/>
      <c r="B4" s="129" t="s">
        <v>12</v>
      </c>
      <c r="C4" s="122" t="s">
        <v>103</v>
      </c>
      <c r="D4" s="4" t="s">
        <v>105</v>
      </c>
      <c r="E4" s="240" t="s">
        <v>102</v>
      </c>
      <c r="F4" s="241"/>
      <c r="G4" s="4" t="s">
        <v>15</v>
      </c>
      <c r="H4" s="4" t="s">
        <v>75</v>
      </c>
      <c r="I4" s="54">
        <v>0.36</v>
      </c>
      <c r="J4" s="68" t="s">
        <v>71</v>
      </c>
      <c r="K4" s="70">
        <f>I4+10%</f>
        <v>0.45999999999999996</v>
      </c>
      <c r="L4" s="54">
        <v>0.36</v>
      </c>
      <c r="M4" s="68" t="s">
        <v>71</v>
      </c>
      <c r="N4" s="70">
        <f>L4+10%</f>
        <v>0.45999999999999996</v>
      </c>
      <c r="O4" s="54">
        <v>0.36</v>
      </c>
      <c r="P4" s="68" t="s">
        <v>71</v>
      </c>
      <c r="Q4" s="70">
        <f>O4+10%</f>
        <v>0.45999999999999996</v>
      </c>
      <c r="R4" s="54">
        <v>0.36</v>
      </c>
      <c r="S4" s="68" t="s">
        <v>71</v>
      </c>
      <c r="T4" s="70">
        <f>R4+10%</f>
        <v>0.45999999999999996</v>
      </c>
    </row>
    <row r="5" spans="1:28" s="59" customFormat="1" ht="65" customHeight="1">
      <c r="A5" s="150"/>
      <c r="B5" s="130" t="s">
        <v>13</v>
      </c>
      <c r="C5" s="122" t="s">
        <v>162</v>
      </c>
      <c r="D5" s="4" t="s">
        <v>106</v>
      </c>
      <c r="E5" s="242" t="s">
        <v>73</v>
      </c>
      <c r="F5" s="243"/>
      <c r="G5" s="4" t="s">
        <v>15</v>
      </c>
      <c r="H5" s="4" t="s">
        <v>76</v>
      </c>
      <c r="I5" s="55" t="s">
        <v>77</v>
      </c>
      <c r="J5" s="60" t="s">
        <v>77</v>
      </c>
      <c r="K5" s="71" t="s">
        <v>78</v>
      </c>
      <c r="L5" s="55" t="s">
        <v>77</v>
      </c>
      <c r="M5" s="60" t="s">
        <v>77</v>
      </c>
      <c r="N5" s="71" t="s">
        <v>78</v>
      </c>
      <c r="O5" s="55" t="s">
        <v>77</v>
      </c>
      <c r="P5" s="60" t="s">
        <v>77</v>
      </c>
      <c r="Q5" s="71" t="s">
        <v>78</v>
      </c>
      <c r="R5" s="55" t="s">
        <v>77</v>
      </c>
      <c r="S5" s="60" t="s">
        <v>77</v>
      </c>
      <c r="T5" s="71" t="s">
        <v>78</v>
      </c>
    </row>
    <row r="6" spans="1:28" s="59" customFormat="1" ht="65" customHeight="1">
      <c r="A6" s="150"/>
      <c r="B6" s="130" t="s">
        <v>14</v>
      </c>
      <c r="C6" s="122" t="s">
        <v>104</v>
      </c>
      <c r="D6" s="4" t="s">
        <v>101</v>
      </c>
      <c r="E6" s="242" t="s">
        <v>100</v>
      </c>
      <c r="F6" s="243"/>
      <c r="G6" s="4" t="s">
        <v>15</v>
      </c>
      <c r="H6" s="4" t="s">
        <v>75</v>
      </c>
      <c r="I6" s="54">
        <v>0.03</v>
      </c>
      <c r="J6" s="68" t="s">
        <v>71</v>
      </c>
      <c r="K6" s="72">
        <v>0.1</v>
      </c>
      <c r="L6" s="54">
        <v>0.03</v>
      </c>
      <c r="M6" s="68" t="s">
        <v>71</v>
      </c>
      <c r="N6" s="72">
        <v>0.1</v>
      </c>
      <c r="O6" s="54">
        <v>0.03</v>
      </c>
      <c r="P6" s="68" t="s">
        <v>71</v>
      </c>
      <c r="Q6" s="72">
        <v>0.1</v>
      </c>
      <c r="R6" s="54">
        <v>0.03</v>
      </c>
      <c r="S6" s="68" t="s">
        <v>71</v>
      </c>
      <c r="T6" s="72">
        <v>0.1</v>
      </c>
    </row>
    <row r="7" spans="1:28" s="1" customFormat="1" ht="27" customHeight="1">
      <c r="A7" s="151"/>
      <c r="B7" s="131"/>
      <c r="C7" s="123"/>
      <c r="D7" s="15"/>
      <c r="E7" s="15"/>
      <c r="F7" s="15"/>
      <c r="G7" s="15"/>
      <c r="H7" s="15"/>
      <c r="I7" s="15"/>
      <c r="J7" s="15"/>
      <c r="K7" s="15"/>
      <c r="L7" s="15"/>
      <c r="M7" s="15"/>
      <c r="N7" s="15"/>
      <c r="O7" s="15"/>
      <c r="P7" s="15"/>
      <c r="Q7" s="3"/>
      <c r="R7" s="3"/>
      <c r="S7" s="3"/>
    </row>
    <row r="8" spans="1:28" s="1" customFormat="1" ht="51" customHeight="1">
      <c r="A8" s="151"/>
      <c r="B8" s="258" t="s">
        <v>172</v>
      </c>
      <c r="C8" s="258"/>
      <c r="D8" s="258"/>
      <c r="E8" s="258"/>
      <c r="F8" s="258"/>
      <c r="G8" s="258"/>
      <c r="H8" s="258"/>
      <c r="I8" s="258"/>
      <c r="J8" s="258"/>
      <c r="K8" s="258"/>
      <c r="L8" s="258"/>
      <c r="M8" s="258"/>
      <c r="N8" s="258"/>
      <c r="O8" s="258"/>
      <c r="P8" s="258"/>
      <c r="Q8" s="258"/>
      <c r="R8" s="258"/>
      <c r="S8" s="13"/>
    </row>
    <row r="9" spans="1:28" s="6" customFormat="1" ht="27.75" customHeight="1">
      <c r="A9" s="152"/>
      <c r="B9" s="132"/>
      <c r="C9" s="124"/>
      <c r="D9" s="16"/>
      <c r="E9" s="16"/>
      <c r="F9" s="17"/>
      <c r="G9" s="17"/>
      <c r="H9" s="17"/>
      <c r="I9" s="17"/>
      <c r="J9" s="17"/>
      <c r="K9" s="17"/>
      <c r="L9" s="17"/>
      <c r="M9" s="17"/>
      <c r="N9" s="17"/>
      <c r="O9" s="17"/>
      <c r="P9" s="17"/>
      <c r="Q9" s="13"/>
      <c r="R9" s="13"/>
      <c r="S9" s="13"/>
    </row>
    <row r="10" spans="1:28" s="1" customFormat="1" ht="24" outlineLevel="1" thickBot="1">
      <c r="A10" s="151"/>
      <c r="B10" s="56"/>
      <c r="C10" s="143" t="s">
        <v>10</v>
      </c>
      <c r="D10" s="114">
        <v>2018</v>
      </c>
      <c r="E10" s="115">
        <v>2019</v>
      </c>
      <c r="F10" s="256">
        <v>2020</v>
      </c>
      <c r="G10" s="257"/>
      <c r="H10" s="14"/>
      <c r="I10" s="14"/>
      <c r="J10" s="14"/>
      <c r="K10" s="14"/>
      <c r="L10" s="14"/>
      <c r="M10" s="14"/>
      <c r="N10" s="3"/>
      <c r="O10" s="3"/>
      <c r="P10" s="3"/>
      <c r="Q10" s="259"/>
      <c r="R10" s="259"/>
    </row>
    <row r="11" spans="1:28" s="1" customFormat="1" ht="23.75" customHeight="1" outlineLevel="1">
      <c r="A11" s="151"/>
      <c r="B11" s="131"/>
      <c r="C11" s="144" t="s">
        <v>20</v>
      </c>
      <c r="D11" s="18">
        <v>10000000</v>
      </c>
      <c r="E11" s="170">
        <v>7000000</v>
      </c>
      <c r="F11" s="260">
        <v>6000000</v>
      </c>
      <c r="G11" s="261"/>
      <c r="H11" s="14"/>
      <c r="I11" s="14"/>
      <c r="J11" s="14"/>
      <c r="K11" s="14"/>
      <c r="L11" s="14"/>
      <c r="M11" s="14"/>
      <c r="N11" s="3"/>
      <c r="O11" s="3"/>
      <c r="P11" s="42"/>
      <c r="Q11" s="42"/>
      <c r="R11" s="42"/>
    </row>
    <row r="12" spans="1:28" s="59" customFormat="1" ht="23.75" customHeight="1" outlineLevel="1">
      <c r="A12" s="150"/>
      <c r="B12" s="133"/>
      <c r="C12" s="145" t="s">
        <v>18</v>
      </c>
      <c r="D12" s="19">
        <v>0.1</v>
      </c>
      <c r="E12" s="171">
        <v>0.1</v>
      </c>
      <c r="F12" s="244">
        <f>E12</f>
        <v>0.1</v>
      </c>
      <c r="G12" s="245"/>
      <c r="H12" s="262"/>
      <c r="I12" s="262"/>
      <c r="J12" s="61"/>
      <c r="K12" s="61"/>
      <c r="L12" s="262"/>
      <c r="M12" s="262"/>
      <c r="N12" s="67"/>
      <c r="O12" s="61"/>
      <c r="P12" s="61"/>
      <c r="Q12" s="58"/>
      <c r="R12" s="58"/>
    </row>
    <row r="13" spans="1:28" s="59" customFormat="1" ht="23.75" customHeight="1" outlineLevel="1">
      <c r="A13" s="150"/>
      <c r="B13" s="133"/>
      <c r="C13" s="145" t="s">
        <v>19</v>
      </c>
      <c r="D13" s="19">
        <v>0.9</v>
      </c>
      <c r="E13" s="171">
        <v>0.9</v>
      </c>
      <c r="F13" s="244">
        <f>E13</f>
        <v>0.9</v>
      </c>
      <c r="G13" s="245"/>
      <c r="H13" s="262"/>
      <c r="I13" s="262"/>
      <c r="J13" s="61"/>
      <c r="K13" s="61"/>
      <c r="L13" s="262"/>
      <c r="M13" s="262"/>
      <c r="N13" s="67"/>
      <c r="O13" s="61"/>
      <c r="P13" s="61"/>
      <c r="Q13" s="58"/>
      <c r="R13" s="58"/>
    </row>
    <row r="14" spans="1:28" s="1" customFormat="1" ht="19.5" customHeight="1" outlineLevel="1">
      <c r="A14" s="151"/>
      <c r="B14" s="56"/>
      <c r="C14" s="146"/>
      <c r="D14" s="2"/>
      <c r="E14" s="14"/>
      <c r="F14" s="14"/>
      <c r="G14" s="14"/>
      <c r="H14" s="14"/>
      <c r="I14" s="14"/>
      <c r="J14" s="14"/>
      <c r="K14" s="14"/>
      <c r="L14" s="14"/>
      <c r="M14" s="14"/>
      <c r="N14" s="14"/>
      <c r="O14" s="14"/>
      <c r="P14" s="14"/>
      <c r="Q14" s="14"/>
      <c r="R14" s="3"/>
      <c r="S14" s="3"/>
    </row>
    <row r="15" spans="1:28" ht="21" customHeight="1" outlineLevel="1">
      <c r="B15" s="246" t="s">
        <v>39</v>
      </c>
      <c r="C15" s="246"/>
      <c r="D15" s="246"/>
      <c r="E15" s="246"/>
      <c r="F15" s="246"/>
      <c r="G15" s="246"/>
      <c r="H15" s="247"/>
      <c r="I15" s="209" t="s">
        <v>202</v>
      </c>
      <c r="J15" s="210"/>
      <c r="K15" s="210"/>
      <c r="L15" s="210"/>
      <c r="M15" s="211"/>
      <c r="N15" s="212" t="s">
        <v>80</v>
      </c>
      <c r="O15" s="213"/>
      <c r="P15" s="213"/>
      <c r="Q15" s="213"/>
      <c r="R15" s="214"/>
      <c r="S15" s="225" t="s">
        <v>201</v>
      </c>
      <c r="T15" s="226"/>
      <c r="U15" s="226"/>
      <c r="V15" s="226"/>
      <c r="W15" s="227"/>
      <c r="X15" s="201" t="s">
        <v>208</v>
      </c>
      <c r="Y15" s="201"/>
      <c r="Z15" s="201"/>
      <c r="AA15" s="201"/>
      <c r="AB15" s="201"/>
    </row>
    <row r="16" spans="1:28" s="73" customFormat="1" ht="38" customHeight="1" outlineLevel="1" thickBot="1">
      <c r="A16" s="21" t="s">
        <v>188</v>
      </c>
      <c r="B16" s="21" t="s">
        <v>7</v>
      </c>
      <c r="C16" s="9" t="s">
        <v>9</v>
      </c>
      <c r="D16" s="10" t="s">
        <v>4</v>
      </c>
      <c r="E16" s="248" t="s">
        <v>79</v>
      </c>
      <c r="F16" s="249"/>
      <c r="G16" s="10" t="s">
        <v>11</v>
      </c>
      <c r="H16" s="10" t="s">
        <v>0</v>
      </c>
      <c r="I16" s="215" t="s">
        <v>28</v>
      </c>
      <c r="J16" s="216"/>
      <c r="K16" s="216"/>
      <c r="L16" s="216"/>
      <c r="M16" s="217"/>
      <c r="N16" s="253" t="s">
        <v>28</v>
      </c>
      <c r="O16" s="254"/>
      <c r="P16" s="254"/>
      <c r="Q16" s="254"/>
      <c r="R16" s="255"/>
      <c r="S16" s="228" t="s">
        <v>28</v>
      </c>
      <c r="T16" s="229"/>
      <c r="U16" s="229"/>
      <c r="V16" s="229"/>
      <c r="W16" s="230"/>
      <c r="X16" s="200" t="s">
        <v>28</v>
      </c>
      <c r="Y16" s="200"/>
      <c r="Z16" s="200"/>
      <c r="AA16" s="200"/>
      <c r="AB16" s="200"/>
    </row>
    <row r="17" spans="1:28" s="64" customFormat="1" ht="31" customHeight="1" outlineLevel="1">
      <c r="A17" s="156" t="s">
        <v>187</v>
      </c>
      <c r="B17" s="134" t="s">
        <v>173</v>
      </c>
      <c r="C17" s="125" t="s">
        <v>151</v>
      </c>
      <c r="D17" s="63" t="s">
        <v>152</v>
      </c>
      <c r="E17" s="240" t="s">
        <v>108</v>
      </c>
      <c r="F17" s="241"/>
      <c r="G17" s="5" t="s">
        <v>71</v>
      </c>
      <c r="H17" s="5" t="s">
        <v>71</v>
      </c>
      <c r="I17" s="218">
        <v>0</v>
      </c>
      <c r="J17" s="219"/>
      <c r="K17" s="219"/>
      <c r="L17" s="219"/>
      <c r="M17" s="220"/>
      <c r="N17" s="221" t="s">
        <v>107</v>
      </c>
      <c r="O17" s="222"/>
      <c r="P17" s="222"/>
      <c r="Q17" s="222"/>
      <c r="R17" s="223"/>
      <c r="S17" s="231" t="s">
        <v>107</v>
      </c>
      <c r="T17" s="232"/>
      <c r="U17" s="232"/>
      <c r="V17" s="232"/>
      <c r="W17" s="233"/>
      <c r="X17" s="194" t="s">
        <v>107</v>
      </c>
      <c r="Y17" s="195"/>
      <c r="Z17" s="195"/>
      <c r="AA17" s="195"/>
      <c r="AB17" s="196"/>
    </row>
    <row r="18" spans="1:28" s="64" customFormat="1" ht="33" customHeight="1" outlineLevel="1">
      <c r="A18" s="156" t="s">
        <v>187</v>
      </c>
      <c r="B18" s="130" t="s">
        <v>174</v>
      </c>
      <c r="C18" s="22" t="s">
        <v>81</v>
      </c>
      <c r="D18" s="5"/>
      <c r="E18" s="242" t="s">
        <v>83</v>
      </c>
      <c r="F18" s="243"/>
      <c r="G18" s="5" t="s">
        <v>71</v>
      </c>
      <c r="H18" s="5" t="s">
        <v>71</v>
      </c>
      <c r="I18" s="218">
        <v>0</v>
      </c>
      <c r="J18" s="219"/>
      <c r="K18" s="219"/>
      <c r="L18" s="219"/>
      <c r="M18" s="220"/>
      <c r="N18" s="221" t="s">
        <v>107</v>
      </c>
      <c r="O18" s="222"/>
      <c r="P18" s="222"/>
      <c r="Q18" s="222"/>
      <c r="R18" s="223"/>
      <c r="S18" s="197" t="s">
        <v>107</v>
      </c>
      <c r="T18" s="198"/>
      <c r="U18" s="198"/>
      <c r="V18" s="198"/>
      <c r="W18" s="199"/>
      <c r="X18" s="197" t="s">
        <v>107</v>
      </c>
      <c r="Y18" s="198"/>
      <c r="Z18" s="198"/>
      <c r="AA18" s="198"/>
      <c r="AB18" s="199"/>
    </row>
    <row r="19" spans="1:28" s="64" customFormat="1" ht="33" customHeight="1" outlineLevel="1">
      <c r="A19" s="156" t="s">
        <v>187</v>
      </c>
      <c r="B19" s="130" t="s">
        <v>175</v>
      </c>
      <c r="C19" s="22" t="s">
        <v>88</v>
      </c>
      <c r="D19" s="5"/>
      <c r="E19" s="242" t="s">
        <v>89</v>
      </c>
      <c r="F19" s="243"/>
      <c r="G19" s="5" t="s">
        <v>71</v>
      </c>
      <c r="H19" s="5" t="s">
        <v>71</v>
      </c>
      <c r="I19" s="218">
        <v>0</v>
      </c>
      <c r="J19" s="219"/>
      <c r="K19" s="219"/>
      <c r="L19" s="219"/>
      <c r="M19" s="220"/>
      <c r="N19" s="221" t="s">
        <v>107</v>
      </c>
      <c r="O19" s="222"/>
      <c r="P19" s="222"/>
      <c r="Q19" s="222"/>
      <c r="R19" s="223"/>
      <c r="S19" s="197" t="s">
        <v>107</v>
      </c>
      <c r="T19" s="198"/>
      <c r="U19" s="198"/>
      <c r="V19" s="198"/>
      <c r="W19" s="199"/>
      <c r="X19" s="197" t="s">
        <v>107</v>
      </c>
      <c r="Y19" s="198"/>
      <c r="Z19" s="198"/>
      <c r="AA19" s="198"/>
      <c r="AB19" s="199"/>
    </row>
    <row r="20" spans="1:28" s="64" customFormat="1" ht="32" customHeight="1" outlineLevel="1">
      <c r="A20" s="156" t="s">
        <v>187</v>
      </c>
      <c r="B20" s="130" t="s">
        <v>176</v>
      </c>
      <c r="C20" s="22" t="s">
        <v>66</v>
      </c>
      <c r="D20" s="5" t="s">
        <v>82</v>
      </c>
      <c r="E20" s="242" t="s">
        <v>70</v>
      </c>
      <c r="F20" s="243"/>
      <c r="G20" s="5" t="s">
        <v>71</v>
      </c>
      <c r="H20" s="5" t="s">
        <v>71</v>
      </c>
      <c r="I20" s="218">
        <v>0</v>
      </c>
      <c r="J20" s="219"/>
      <c r="K20" s="219"/>
      <c r="L20" s="219"/>
      <c r="M20" s="220"/>
      <c r="N20" s="221" t="s">
        <v>153</v>
      </c>
      <c r="O20" s="222"/>
      <c r="P20" s="222"/>
      <c r="Q20" s="222"/>
      <c r="R20" s="223"/>
      <c r="S20" s="197" t="s">
        <v>107</v>
      </c>
      <c r="T20" s="198"/>
      <c r="U20" s="198"/>
      <c r="V20" s="198"/>
      <c r="W20" s="199"/>
      <c r="X20" s="197" t="s">
        <v>107</v>
      </c>
      <c r="Y20" s="198"/>
      <c r="Z20" s="198"/>
      <c r="AA20" s="198"/>
      <c r="AB20" s="199"/>
    </row>
    <row r="21" spans="1:28" ht="33" customHeight="1" outlineLevel="1">
      <c r="B21" s="56"/>
      <c r="C21" s="147"/>
      <c r="D21" s="14"/>
      <c r="E21" s="14"/>
      <c r="F21" s="14"/>
      <c r="G21" s="14"/>
      <c r="H21" s="14"/>
      <c r="I21" s="14"/>
      <c r="J21" s="14"/>
      <c r="K21" s="14"/>
      <c r="L21" s="14"/>
      <c r="M21" s="12"/>
      <c r="N21" s="12"/>
      <c r="O21" s="12"/>
      <c r="P21" s="12"/>
      <c r="Q21" s="12"/>
      <c r="R21" s="12"/>
      <c r="S21" s="3"/>
    </row>
    <row r="22" spans="1:28" ht="21" outlineLevel="1">
      <c r="B22" s="263" t="s">
        <v>38</v>
      </c>
      <c r="C22" s="263"/>
      <c r="D22" s="263"/>
      <c r="E22" s="263"/>
      <c r="F22" s="263"/>
      <c r="G22" s="263"/>
      <c r="H22" s="263"/>
      <c r="I22" s="267" t="s">
        <v>93</v>
      </c>
      <c r="J22" s="268"/>
      <c r="K22" s="269"/>
      <c r="L22" s="20"/>
      <c r="M22" s="20"/>
      <c r="N22" s="20"/>
      <c r="O22" s="20"/>
      <c r="P22" s="20"/>
      <c r="Q22" s="20"/>
      <c r="R22" s="20"/>
      <c r="S22" s="12"/>
    </row>
    <row r="23" spans="1:28" s="46" customFormat="1" ht="18.5" outlineLevel="1">
      <c r="A23" s="157"/>
      <c r="B23" s="135" t="s">
        <v>40</v>
      </c>
      <c r="C23" s="250" t="s">
        <v>134</v>
      </c>
      <c r="D23" s="251"/>
      <c r="E23" s="251"/>
      <c r="F23" s="251"/>
      <c r="G23" s="251"/>
      <c r="H23" s="252"/>
      <c r="I23" s="264" t="s">
        <v>133</v>
      </c>
      <c r="J23" s="265"/>
      <c r="K23" s="266"/>
      <c r="L23" s="44"/>
      <c r="M23" s="44"/>
      <c r="N23" s="44"/>
      <c r="O23" s="44"/>
      <c r="P23" s="44"/>
      <c r="Q23" s="44"/>
      <c r="R23" s="44"/>
      <c r="S23" s="45"/>
    </row>
    <row r="24" spans="1:28" s="46" customFormat="1" ht="18.5" outlineLevel="1">
      <c r="A24" s="157"/>
      <c r="B24" s="135" t="s">
        <v>2</v>
      </c>
      <c r="C24" s="250" t="s">
        <v>86</v>
      </c>
      <c r="D24" s="251"/>
      <c r="E24" s="251"/>
      <c r="F24" s="251"/>
      <c r="G24" s="251"/>
      <c r="H24" s="252"/>
      <c r="I24" s="264" t="s">
        <v>137</v>
      </c>
      <c r="J24" s="265"/>
      <c r="K24" s="266"/>
      <c r="L24" s="44"/>
      <c r="M24" s="44"/>
      <c r="N24" s="44"/>
      <c r="O24" s="44"/>
      <c r="P24" s="44"/>
      <c r="Q24" s="44"/>
      <c r="R24" s="44"/>
      <c r="S24" s="45"/>
    </row>
    <row r="25" spans="1:28" s="46" customFormat="1" ht="18.5" outlineLevel="1">
      <c r="A25" s="157"/>
      <c r="B25" s="135" t="s">
        <v>3</v>
      </c>
      <c r="C25" s="250" t="s">
        <v>90</v>
      </c>
      <c r="D25" s="251"/>
      <c r="E25" s="251"/>
      <c r="F25" s="251"/>
      <c r="G25" s="251"/>
      <c r="H25" s="252"/>
      <c r="I25" s="264"/>
      <c r="J25" s="265"/>
      <c r="K25" s="266"/>
      <c r="L25" s="44"/>
      <c r="M25" s="44"/>
      <c r="N25" s="44"/>
      <c r="O25" s="44"/>
      <c r="P25" s="44"/>
      <c r="Q25" s="44"/>
      <c r="R25" s="44"/>
      <c r="S25" s="45"/>
    </row>
    <row r="26" spans="1:28" s="46" customFormat="1" ht="18.5" outlineLevel="1">
      <c r="A26" s="157"/>
      <c r="B26" s="135" t="s">
        <v>41</v>
      </c>
      <c r="C26" s="250" t="s">
        <v>53</v>
      </c>
      <c r="D26" s="251"/>
      <c r="E26" s="251"/>
      <c r="F26" s="251"/>
      <c r="G26" s="251"/>
      <c r="H26" s="252"/>
      <c r="I26" s="264"/>
      <c r="J26" s="265"/>
      <c r="K26" s="266"/>
      <c r="L26" s="44"/>
      <c r="M26" s="44"/>
      <c r="N26" s="44"/>
      <c r="O26" s="44"/>
      <c r="P26" s="44"/>
      <c r="Q26" s="44"/>
      <c r="R26" s="44"/>
      <c r="S26" s="45"/>
    </row>
    <row r="27" spans="1:28" s="46" customFormat="1" ht="18.5" outlineLevel="1">
      <c r="A27" s="157"/>
      <c r="B27" s="135" t="s">
        <v>42</v>
      </c>
      <c r="C27" s="250" t="s">
        <v>92</v>
      </c>
      <c r="D27" s="251"/>
      <c r="E27" s="251"/>
      <c r="F27" s="251"/>
      <c r="G27" s="251"/>
      <c r="H27" s="252"/>
      <c r="I27" s="264" t="s">
        <v>138</v>
      </c>
      <c r="J27" s="265"/>
      <c r="K27" s="266"/>
      <c r="L27" s="44"/>
      <c r="M27" s="44"/>
      <c r="N27" s="44"/>
      <c r="O27" s="44"/>
      <c r="P27" s="44"/>
      <c r="Q27" s="44"/>
      <c r="R27" s="44"/>
      <c r="S27" s="45"/>
    </row>
    <row r="28" spans="1:28" s="46" customFormat="1" ht="18.5" outlineLevel="1">
      <c r="A28" s="157"/>
      <c r="B28" s="135" t="s">
        <v>43</v>
      </c>
      <c r="C28" s="250" t="s">
        <v>139</v>
      </c>
      <c r="D28" s="251"/>
      <c r="E28" s="251"/>
      <c r="F28" s="251"/>
      <c r="G28" s="251"/>
      <c r="H28" s="252"/>
      <c r="I28" s="264" t="s">
        <v>137</v>
      </c>
      <c r="J28" s="265"/>
      <c r="K28" s="266"/>
      <c r="L28" s="44"/>
      <c r="M28" s="44"/>
      <c r="N28" s="44"/>
      <c r="O28" s="44"/>
      <c r="P28" s="44"/>
      <c r="Q28" s="44"/>
      <c r="R28" s="44"/>
      <c r="S28" s="45"/>
    </row>
    <row r="29" spans="1:28" s="66" customFormat="1" ht="18.5" outlineLevel="1">
      <c r="A29" s="158"/>
      <c r="B29" s="135" t="s">
        <v>44</v>
      </c>
      <c r="C29" s="273" t="s">
        <v>72</v>
      </c>
      <c r="D29" s="274"/>
      <c r="E29" s="274"/>
      <c r="F29" s="274"/>
      <c r="G29" s="274"/>
      <c r="H29" s="275"/>
      <c r="I29" s="264"/>
      <c r="J29" s="265"/>
      <c r="K29" s="266"/>
      <c r="L29" s="40"/>
      <c r="M29" s="40"/>
      <c r="N29" s="40"/>
      <c r="O29" s="40"/>
      <c r="P29" s="40"/>
      <c r="Q29" s="40"/>
      <c r="R29" s="40"/>
      <c r="S29" s="65"/>
    </row>
    <row r="30" spans="1:28" s="49" customFormat="1" ht="18.5" outlineLevel="1">
      <c r="A30" s="159"/>
      <c r="B30" s="135" t="s">
        <v>64</v>
      </c>
      <c r="C30" s="276" t="s">
        <v>57</v>
      </c>
      <c r="D30" s="277"/>
      <c r="E30" s="277"/>
      <c r="F30" s="277"/>
      <c r="G30" s="277"/>
      <c r="H30" s="278"/>
      <c r="I30" s="264"/>
      <c r="J30" s="265"/>
      <c r="K30" s="266"/>
      <c r="L30" s="47"/>
      <c r="M30" s="47"/>
      <c r="N30" s="47"/>
      <c r="O30" s="47"/>
      <c r="P30" s="47"/>
      <c r="Q30" s="47"/>
      <c r="R30" s="47"/>
      <c r="S30" s="48"/>
    </row>
    <row r="31" spans="1:28" s="49" customFormat="1" ht="18.5" outlineLevel="1">
      <c r="A31" s="159"/>
      <c r="B31" s="135" t="s">
        <v>65</v>
      </c>
      <c r="C31" s="276" t="s">
        <v>52</v>
      </c>
      <c r="D31" s="277"/>
      <c r="E31" s="277"/>
      <c r="F31" s="277"/>
      <c r="G31" s="277"/>
      <c r="H31" s="278"/>
      <c r="I31" s="264"/>
      <c r="J31" s="265"/>
      <c r="K31" s="266"/>
      <c r="L31" s="47"/>
      <c r="M31" s="47"/>
      <c r="N31" s="47"/>
      <c r="O31" s="47"/>
      <c r="P31" s="47"/>
      <c r="Q31" s="47"/>
      <c r="R31" s="47"/>
      <c r="S31" s="48"/>
    </row>
    <row r="32" spans="1:28" s="49" customFormat="1" ht="18.5" outlineLevel="1">
      <c r="A32" s="159"/>
      <c r="B32" s="135" t="s">
        <v>45</v>
      </c>
      <c r="C32" s="276" t="s">
        <v>85</v>
      </c>
      <c r="D32" s="277"/>
      <c r="E32" s="277"/>
      <c r="F32" s="277"/>
      <c r="G32" s="277"/>
      <c r="H32" s="278"/>
      <c r="I32" s="264" t="s">
        <v>94</v>
      </c>
      <c r="J32" s="265"/>
      <c r="K32" s="266"/>
      <c r="L32" s="47"/>
      <c r="M32" s="47"/>
      <c r="N32" s="47"/>
      <c r="O32" s="47"/>
      <c r="P32" s="47"/>
      <c r="Q32" s="47"/>
      <c r="R32" s="47"/>
      <c r="S32" s="48"/>
    </row>
    <row r="33" spans="1:28" s="49" customFormat="1" ht="18.5" outlineLevel="1">
      <c r="A33" s="159"/>
      <c r="B33" s="135" t="s">
        <v>84</v>
      </c>
      <c r="C33" s="276" t="s">
        <v>91</v>
      </c>
      <c r="D33" s="277"/>
      <c r="E33" s="277"/>
      <c r="F33" s="277"/>
      <c r="G33" s="277"/>
      <c r="H33" s="278"/>
      <c r="I33" s="264" t="s">
        <v>95</v>
      </c>
      <c r="J33" s="265"/>
      <c r="K33" s="266"/>
      <c r="L33" s="47"/>
      <c r="M33" s="47"/>
      <c r="N33" s="47"/>
      <c r="O33" s="47"/>
      <c r="P33" s="47"/>
      <c r="Q33" s="47"/>
      <c r="R33" s="47"/>
      <c r="S33" s="48"/>
    </row>
    <row r="34" spans="1:28" s="49" customFormat="1" ht="18.5" outlineLevel="1">
      <c r="A34" s="159"/>
      <c r="B34" s="135" t="s">
        <v>87</v>
      </c>
      <c r="C34" s="276" t="s">
        <v>136</v>
      </c>
      <c r="D34" s="277"/>
      <c r="E34" s="277"/>
      <c r="F34" s="277"/>
      <c r="G34" s="277"/>
      <c r="H34" s="278"/>
      <c r="I34" s="264"/>
      <c r="J34" s="265"/>
      <c r="K34" s="266"/>
      <c r="L34" s="47"/>
      <c r="M34" s="47"/>
      <c r="N34" s="47"/>
      <c r="O34" s="47"/>
      <c r="P34" s="47"/>
      <c r="Q34" s="47"/>
      <c r="R34" s="47"/>
      <c r="S34" s="48"/>
    </row>
    <row r="35" spans="1:28" s="49" customFormat="1" ht="36" customHeight="1" outlineLevel="1">
      <c r="A35" s="159"/>
      <c r="B35" s="135" t="s">
        <v>99</v>
      </c>
      <c r="C35" s="276" t="s">
        <v>135</v>
      </c>
      <c r="D35" s="277"/>
      <c r="E35" s="277"/>
      <c r="F35" s="277"/>
      <c r="G35" s="277"/>
      <c r="H35" s="278"/>
      <c r="I35" s="264" t="s">
        <v>141</v>
      </c>
      <c r="J35" s="265"/>
      <c r="K35" s="266"/>
      <c r="L35" s="47"/>
      <c r="M35" s="47"/>
      <c r="N35" s="47"/>
      <c r="O35" s="47"/>
      <c r="P35" s="47"/>
      <c r="Q35" s="47"/>
      <c r="R35" s="47"/>
      <c r="S35" s="48"/>
    </row>
    <row r="36" spans="1:28" s="1" customFormat="1" ht="19.5" customHeight="1" outlineLevel="1">
      <c r="A36" s="151"/>
      <c r="B36" s="56"/>
      <c r="C36" s="146"/>
      <c r="D36" s="2"/>
      <c r="E36" s="14"/>
      <c r="F36" s="14"/>
      <c r="G36" s="14"/>
      <c r="H36" s="14"/>
      <c r="I36" s="14"/>
      <c r="J36" s="14"/>
      <c r="K36" s="14"/>
      <c r="L36" s="14"/>
      <c r="M36" s="14"/>
      <c r="N36" s="14"/>
      <c r="O36" s="14"/>
      <c r="P36" s="14"/>
      <c r="Q36" s="14"/>
      <c r="R36" s="3"/>
      <c r="S36" s="3"/>
    </row>
    <row r="37" spans="1:28" s="1" customFormat="1" ht="54" customHeight="1" outlineLevel="1">
      <c r="A37" s="151"/>
      <c r="B37" s="285" t="s">
        <v>177</v>
      </c>
      <c r="C37" s="285"/>
      <c r="D37" s="285"/>
      <c r="E37" s="285"/>
      <c r="F37" s="285"/>
      <c r="G37" s="285"/>
      <c r="H37" s="285"/>
      <c r="I37" s="285"/>
      <c r="J37" s="285"/>
      <c r="K37" s="285"/>
      <c r="L37" s="285"/>
      <c r="M37" s="285"/>
      <c r="N37" s="285"/>
      <c r="O37" s="285"/>
      <c r="P37" s="285"/>
      <c r="Q37" s="285"/>
      <c r="R37" s="285"/>
      <c r="S37" s="25"/>
    </row>
    <row r="38" spans="1:28" s="28" customFormat="1" ht="23" customHeight="1" outlineLevel="1">
      <c r="A38" s="153"/>
      <c r="B38" s="136"/>
      <c r="C38" s="26"/>
      <c r="D38" s="26"/>
      <c r="E38" s="26"/>
      <c r="F38" s="26"/>
      <c r="G38" s="26"/>
      <c r="H38" s="26"/>
      <c r="I38" s="26"/>
      <c r="J38" s="26"/>
      <c r="K38" s="26"/>
      <c r="L38" s="26"/>
      <c r="M38" s="26"/>
      <c r="N38" s="26"/>
      <c r="O38" s="26"/>
      <c r="P38" s="26"/>
      <c r="Q38" s="26"/>
      <c r="R38" s="26"/>
      <c r="S38" s="27"/>
      <c r="AB38" s="28" t="s">
        <v>209</v>
      </c>
    </row>
    <row r="39" spans="1:28" s="1" customFormat="1" ht="24" outlineLevel="1" thickBot="1">
      <c r="A39" s="151"/>
      <c r="B39" s="56"/>
      <c r="C39" s="143" t="s">
        <v>10</v>
      </c>
      <c r="D39" s="114">
        <v>2018</v>
      </c>
      <c r="E39" s="115">
        <v>2019</v>
      </c>
      <c r="F39" s="256">
        <v>2020</v>
      </c>
      <c r="G39" s="257"/>
      <c r="H39" s="14"/>
      <c r="I39" s="14"/>
      <c r="J39" s="14"/>
      <c r="K39" s="14"/>
      <c r="L39" s="14"/>
      <c r="M39" s="14"/>
      <c r="N39" s="3"/>
      <c r="O39" s="3"/>
      <c r="P39" s="3"/>
      <c r="Q39" s="3"/>
      <c r="R39" s="3"/>
    </row>
    <row r="40" spans="1:28" s="59" customFormat="1" ht="23.75" customHeight="1" outlineLevel="1">
      <c r="A40" s="150"/>
      <c r="B40" s="137"/>
      <c r="C40" s="144" t="s">
        <v>20</v>
      </c>
      <c r="D40" s="18">
        <v>230000000</v>
      </c>
      <c r="E40" s="170">
        <v>200000000</v>
      </c>
      <c r="F40" s="260">
        <v>180000000</v>
      </c>
      <c r="G40" s="261"/>
      <c r="H40" s="61"/>
      <c r="I40" s="61"/>
      <c r="J40" s="61"/>
      <c r="K40" s="61"/>
      <c r="L40" s="61"/>
      <c r="M40" s="61"/>
      <c r="N40" s="58"/>
      <c r="O40" s="58"/>
      <c r="P40" s="62"/>
      <c r="Q40" s="62"/>
      <c r="R40" s="62"/>
    </row>
    <row r="41" spans="1:28" s="1" customFormat="1" ht="23.75" customHeight="1" outlineLevel="1">
      <c r="A41" s="151"/>
      <c r="B41" s="56"/>
      <c r="C41" s="145" t="s">
        <v>18</v>
      </c>
      <c r="D41" s="19">
        <v>0.45</v>
      </c>
      <c r="E41" s="171">
        <v>0.4</v>
      </c>
      <c r="F41" s="244">
        <f>E41</f>
        <v>0.4</v>
      </c>
      <c r="G41" s="245"/>
      <c r="H41" s="118"/>
      <c r="I41" s="118"/>
      <c r="J41" s="14"/>
      <c r="K41" s="14"/>
      <c r="L41" s="14"/>
      <c r="M41" s="14"/>
      <c r="N41" s="14"/>
      <c r="O41" s="14"/>
      <c r="P41" s="14"/>
      <c r="Q41" s="3"/>
      <c r="R41" s="3"/>
    </row>
    <row r="42" spans="1:28" s="1" customFormat="1" ht="23.75" customHeight="1" outlineLevel="1">
      <c r="A42" s="151"/>
      <c r="B42" s="56"/>
      <c r="C42" s="145" t="s">
        <v>19</v>
      </c>
      <c r="D42" s="19">
        <v>0.55000000000000004</v>
      </c>
      <c r="E42" s="171">
        <v>0.6</v>
      </c>
      <c r="F42" s="244">
        <f>E42</f>
        <v>0.6</v>
      </c>
      <c r="G42" s="245"/>
      <c r="H42" s="118"/>
      <c r="I42" s="118"/>
      <c r="J42" s="14"/>
      <c r="K42" s="14"/>
      <c r="L42" s="14"/>
      <c r="M42" s="14"/>
      <c r="N42" s="14"/>
      <c r="O42" s="14"/>
      <c r="P42" s="14"/>
      <c r="Q42" s="3"/>
      <c r="R42" s="3"/>
    </row>
    <row r="43" spans="1:28" s="28" customFormat="1" ht="23.75" customHeight="1" outlineLevel="1">
      <c r="A43" s="153"/>
      <c r="B43" s="138"/>
      <c r="C43" s="148"/>
      <c r="D43" s="32"/>
      <c r="E43" s="32"/>
      <c r="F43" s="33"/>
      <c r="G43" s="34"/>
      <c r="H43" s="34"/>
      <c r="I43" s="30"/>
      <c r="J43" s="30"/>
      <c r="K43" s="30"/>
      <c r="L43" s="30"/>
      <c r="M43" s="30"/>
      <c r="N43" s="30"/>
      <c r="O43" s="30"/>
      <c r="P43" s="30"/>
      <c r="Q43" s="30"/>
      <c r="R43" s="31"/>
      <c r="S43" s="31"/>
    </row>
    <row r="44" spans="1:28" ht="21" outlineLevel="1">
      <c r="B44" s="279" t="s">
        <v>35</v>
      </c>
      <c r="C44" s="246"/>
      <c r="D44" s="246"/>
      <c r="E44" s="246"/>
      <c r="F44" s="246"/>
      <c r="G44" s="246"/>
      <c r="H44" s="247"/>
      <c r="I44" s="209" t="s">
        <v>202</v>
      </c>
      <c r="J44" s="210"/>
      <c r="K44" s="210"/>
      <c r="L44" s="210"/>
      <c r="M44" s="211"/>
      <c r="N44" s="212" t="s">
        <v>80</v>
      </c>
      <c r="O44" s="213"/>
      <c r="P44" s="213"/>
      <c r="Q44" s="213"/>
      <c r="R44" s="214"/>
      <c r="S44" s="225" t="s">
        <v>201</v>
      </c>
      <c r="T44" s="226"/>
      <c r="U44" s="226"/>
      <c r="V44" s="226"/>
      <c r="W44" s="227"/>
      <c r="X44" s="191" t="s">
        <v>207</v>
      </c>
      <c r="Y44" s="192"/>
      <c r="Z44" s="192"/>
      <c r="AA44" s="192"/>
      <c r="AB44" s="193"/>
    </row>
    <row r="45" spans="1:28" s="73" customFormat="1" ht="29.75" customHeight="1" outlineLevel="1" thickBot="1">
      <c r="A45" s="21" t="s">
        <v>188</v>
      </c>
      <c r="B45" s="51" t="s">
        <v>7</v>
      </c>
      <c r="C45" s="9" t="s">
        <v>9</v>
      </c>
      <c r="D45" s="10" t="s">
        <v>4</v>
      </c>
      <c r="E45" s="248" t="s">
        <v>79</v>
      </c>
      <c r="F45" s="249"/>
      <c r="G45" s="10" t="s">
        <v>11</v>
      </c>
      <c r="H45" s="10" t="s">
        <v>0</v>
      </c>
      <c r="I45" s="117" t="s">
        <v>16</v>
      </c>
      <c r="J45" s="117" t="s">
        <v>23</v>
      </c>
      <c r="K45" s="117" t="s">
        <v>22</v>
      </c>
      <c r="L45" s="117" t="s">
        <v>17</v>
      </c>
      <c r="M45" s="117" t="s">
        <v>96</v>
      </c>
      <c r="N45" s="11" t="s">
        <v>16</v>
      </c>
      <c r="O45" s="11" t="s">
        <v>23</v>
      </c>
      <c r="P45" s="11" t="s">
        <v>22</v>
      </c>
      <c r="Q45" s="11" t="s">
        <v>17</v>
      </c>
      <c r="R45" s="11" t="s">
        <v>96</v>
      </c>
      <c r="S45" s="112" t="s">
        <v>16</v>
      </c>
      <c r="T45" s="112" t="s">
        <v>23</v>
      </c>
      <c r="U45" s="112" t="s">
        <v>22</v>
      </c>
      <c r="V45" s="112" t="s">
        <v>17</v>
      </c>
      <c r="W45" s="112" t="s">
        <v>96</v>
      </c>
      <c r="X45" s="177" t="s">
        <v>16</v>
      </c>
      <c r="Y45" s="177" t="s">
        <v>23</v>
      </c>
      <c r="Z45" s="177" t="s">
        <v>22</v>
      </c>
      <c r="AA45" s="177" t="s">
        <v>17</v>
      </c>
      <c r="AB45" s="177" t="s">
        <v>96</v>
      </c>
    </row>
    <row r="46" spans="1:28" s="64" customFormat="1" ht="58" outlineLevel="1">
      <c r="A46" s="155" t="s">
        <v>189</v>
      </c>
      <c r="B46" s="130" t="s">
        <v>178</v>
      </c>
      <c r="C46" s="22" t="s">
        <v>157</v>
      </c>
      <c r="D46" s="5" t="s">
        <v>165</v>
      </c>
      <c r="E46" s="242" t="s">
        <v>55</v>
      </c>
      <c r="F46" s="243"/>
      <c r="G46" s="5" t="s">
        <v>54</v>
      </c>
      <c r="H46" s="5" t="s">
        <v>47</v>
      </c>
      <c r="I46" s="120">
        <v>22477</v>
      </c>
      <c r="J46" s="120">
        <v>0</v>
      </c>
      <c r="K46" s="120">
        <v>0</v>
      </c>
      <c r="L46" s="120">
        <v>151961</v>
      </c>
      <c r="M46" s="120">
        <f>SUM(I46:L46)</f>
        <v>174438</v>
      </c>
      <c r="N46" s="74">
        <v>350000</v>
      </c>
      <c r="O46" s="74">
        <v>19000</v>
      </c>
      <c r="P46" s="74">
        <v>150000</v>
      </c>
      <c r="Q46" s="74">
        <v>800000</v>
      </c>
      <c r="R46" s="74">
        <f>SUM(N46:Q46)</f>
        <v>1319000</v>
      </c>
      <c r="S46" s="172">
        <f>ROUND(N46*$E$40/$D$40,-2)</f>
        <v>304300</v>
      </c>
      <c r="T46" s="172">
        <f t="shared" ref="T46:V47" si="0">ROUND(O46*$E$40/$D$40,-2)</f>
        <v>16500</v>
      </c>
      <c r="U46" s="172">
        <f t="shared" si="0"/>
        <v>130400</v>
      </c>
      <c r="V46" s="172">
        <f t="shared" si="0"/>
        <v>695700</v>
      </c>
      <c r="W46" s="172">
        <f>SUM(S46:V46)</f>
        <v>1146900</v>
      </c>
      <c r="X46" s="172">
        <f>ROUND(S46*$F$40/$E$40,-2)</f>
        <v>273900</v>
      </c>
      <c r="Y46" s="172">
        <f t="shared" ref="Y46:AA46" si="1">ROUND(T46*$F$40/$E$40,-2)</f>
        <v>14900</v>
      </c>
      <c r="Z46" s="172">
        <f t="shared" si="1"/>
        <v>117400</v>
      </c>
      <c r="AA46" s="172">
        <f t="shared" si="1"/>
        <v>626100</v>
      </c>
      <c r="AB46" s="172">
        <f>SUM(X46:AA46)</f>
        <v>1032300</v>
      </c>
    </row>
    <row r="47" spans="1:28" s="64" customFormat="1" ht="141" customHeight="1" outlineLevel="1">
      <c r="A47" s="155" t="s">
        <v>189</v>
      </c>
      <c r="B47" s="130" t="s">
        <v>179</v>
      </c>
      <c r="C47" s="22" t="s">
        <v>158</v>
      </c>
      <c r="D47" s="5" t="s">
        <v>164</v>
      </c>
      <c r="E47" s="242" t="s">
        <v>55</v>
      </c>
      <c r="F47" s="243"/>
      <c r="G47" s="5" t="s">
        <v>54</v>
      </c>
      <c r="H47" s="5" t="s">
        <v>47</v>
      </c>
      <c r="I47" s="121">
        <v>9164</v>
      </c>
      <c r="J47" s="121">
        <v>0</v>
      </c>
      <c r="K47" s="121">
        <v>0</v>
      </c>
      <c r="L47" s="121">
        <v>36766</v>
      </c>
      <c r="M47" s="119">
        <f>SUM(I47:L47)</f>
        <v>45930</v>
      </c>
      <c r="N47" s="74">
        <v>215000</v>
      </c>
      <c r="O47" s="74">
        <v>17000</v>
      </c>
      <c r="P47" s="74">
        <v>115000</v>
      </c>
      <c r="Q47" s="74">
        <v>570000</v>
      </c>
      <c r="R47" s="74">
        <f>SUM(N47:Q47)</f>
        <v>917000</v>
      </c>
      <c r="S47" s="172">
        <f>ROUND(N47*$E$40/$D$40,-2)</f>
        <v>187000</v>
      </c>
      <c r="T47" s="172">
        <f t="shared" si="0"/>
        <v>14800</v>
      </c>
      <c r="U47" s="172">
        <f t="shared" si="0"/>
        <v>100000</v>
      </c>
      <c r="V47" s="172">
        <f t="shared" si="0"/>
        <v>495700</v>
      </c>
      <c r="W47" s="172">
        <f>SUM(S47:V47)</f>
        <v>797500</v>
      </c>
      <c r="X47" s="172">
        <f>ROUND(S47*$F$40/$E$40,-2)</f>
        <v>168300</v>
      </c>
      <c r="Y47" s="172">
        <f t="shared" ref="Y47" si="2">ROUND(T47*$F$40/$E$40,-2)</f>
        <v>13300</v>
      </c>
      <c r="Z47" s="172">
        <f t="shared" ref="Z47" si="3">ROUND(U47*$F$40/$E$40,-2)</f>
        <v>90000</v>
      </c>
      <c r="AA47" s="172">
        <f t="shared" ref="AA47" si="4">ROUND(V47*$F$40/$E$40,-2)</f>
        <v>446100</v>
      </c>
      <c r="AB47" s="172">
        <f>SUM(X47:AA47)</f>
        <v>717700</v>
      </c>
    </row>
    <row r="48" spans="1:28" s="64" customFormat="1" ht="43.5" outlineLevel="1">
      <c r="A48" s="156" t="s">
        <v>187</v>
      </c>
      <c r="B48" s="130" t="s">
        <v>180</v>
      </c>
      <c r="C48" s="22" t="s">
        <v>109</v>
      </c>
      <c r="D48" s="5" t="s">
        <v>154</v>
      </c>
      <c r="E48" s="242" t="s">
        <v>110</v>
      </c>
      <c r="F48" s="243"/>
      <c r="G48" s="5" t="s">
        <v>54</v>
      </c>
      <c r="H48" s="5" t="s">
        <v>111</v>
      </c>
      <c r="I48" s="203"/>
      <c r="J48" s="204"/>
      <c r="K48" s="204"/>
      <c r="L48" s="205"/>
      <c r="M48" s="120" t="s">
        <v>77</v>
      </c>
      <c r="N48" s="206"/>
      <c r="O48" s="207"/>
      <c r="P48" s="207"/>
      <c r="Q48" s="208"/>
      <c r="R48" s="74" t="s">
        <v>155</v>
      </c>
      <c r="S48" s="188"/>
      <c r="T48" s="189"/>
      <c r="U48" s="189"/>
      <c r="V48" s="190"/>
      <c r="W48" s="113" t="s">
        <v>156</v>
      </c>
      <c r="X48" s="188"/>
      <c r="Y48" s="189"/>
      <c r="Z48" s="189"/>
      <c r="AA48" s="190"/>
      <c r="AB48" s="113" t="s">
        <v>156</v>
      </c>
    </row>
    <row r="49" spans="1:28" s="64" customFormat="1" ht="50" customHeight="1" outlineLevel="1">
      <c r="A49" s="160" t="s">
        <v>190</v>
      </c>
      <c r="B49" s="130" t="s">
        <v>195</v>
      </c>
      <c r="C49" s="22" t="s">
        <v>159</v>
      </c>
      <c r="D49" s="5" t="s">
        <v>170</v>
      </c>
      <c r="E49" s="242" t="s">
        <v>55</v>
      </c>
      <c r="F49" s="243"/>
      <c r="G49" s="5" t="s">
        <v>54</v>
      </c>
      <c r="H49" s="5" t="s">
        <v>47</v>
      </c>
      <c r="I49" s="120">
        <v>228407.1</v>
      </c>
      <c r="J49" s="120">
        <v>0</v>
      </c>
      <c r="K49" s="120">
        <v>11</v>
      </c>
      <c r="L49" s="120">
        <v>167</v>
      </c>
      <c r="M49" s="120">
        <f>SUM(I49:L49)</f>
        <v>228585.1</v>
      </c>
      <c r="N49" s="74">
        <v>240000</v>
      </c>
      <c r="O49" s="74">
        <v>800</v>
      </c>
      <c r="P49" s="74">
        <v>50</v>
      </c>
      <c r="Q49" s="74">
        <v>700</v>
      </c>
      <c r="R49" s="74">
        <f>SUM(N49:Q49)</f>
        <v>241550</v>
      </c>
      <c r="S49" s="172">
        <f>N49</f>
        <v>240000</v>
      </c>
      <c r="T49" s="172">
        <f t="shared" ref="T49:V49" si="5">O49</f>
        <v>800</v>
      </c>
      <c r="U49" s="172">
        <f t="shared" si="5"/>
        <v>50</v>
      </c>
      <c r="V49" s="172">
        <f t="shared" si="5"/>
        <v>700</v>
      </c>
      <c r="W49" s="172">
        <f>SUM(S49:V49)</f>
        <v>241550</v>
      </c>
      <c r="X49" s="172">
        <f>S49*0.8</f>
        <v>192000</v>
      </c>
      <c r="Y49" s="172">
        <f t="shared" ref="Y49:AA49" si="6">T49*0.8</f>
        <v>640</v>
      </c>
      <c r="Z49" s="172">
        <f t="shared" si="6"/>
        <v>40</v>
      </c>
      <c r="AA49" s="172">
        <f t="shared" si="6"/>
        <v>560</v>
      </c>
      <c r="AB49" s="172">
        <f>SUM(X49:AA49)</f>
        <v>193240</v>
      </c>
    </row>
    <row r="50" spans="1:28" s="169" customFormat="1" ht="29" outlineLevel="1">
      <c r="A50" s="162"/>
      <c r="B50" s="163" t="s">
        <v>192</v>
      </c>
      <c r="C50" s="164" t="s">
        <v>193</v>
      </c>
      <c r="D50" s="165" t="s">
        <v>200</v>
      </c>
      <c r="E50" s="283" t="s">
        <v>55</v>
      </c>
      <c r="F50" s="284"/>
      <c r="G50" s="165" t="s">
        <v>194</v>
      </c>
      <c r="H50" s="165" t="s">
        <v>47</v>
      </c>
      <c r="I50" s="166"/>
      <c r="J50" s="166"/>
      <c r="K50" s="166"/>
      <c r="L50" s="166"/>
      <c r="M50" s="166"/>
      <c r="N50" s="167"/>
      <c r="O50" s="167"/>
      <c r="P50" s="167"/>
      <c r="Q50" s="167"/>
      <c r="R50" s="167"/>
      <c r="S50" s="168"/>
      <c r="T50" s="168"/>
      <c r="U50" s="168"/>
      <c r="V50" s="168"/>
      <c r="W50" s="168"/>
      <c r="X50" s="168"/>
      <c r="Y50" s="168"/>
      <c r="Z50" s="168"/>
      <c r="AA50" s="168"/>
      <c r="AB50" s="168"/>
    </row>
    <row r="51" spans="1:28" s="64" customFormat="1" ht="72.5" outlineLevel="1">
      <c r="A51" s="160" t="s">
        <v>190</v>
      </c>
      <c r="B51" s="130" t="s">
        <v>197</v>
      </c>
      <c r="C51" s="22" t="s">
        <v>160</v>
      </c>
      <c r="D51" s="5" t="s">
        <v>169</v>
      </c>
      <c r="E51" s="242" t="s">
        <v>55</v>
      </c>
      <c r="F51" s="243"/>
      <c r="G51" s="5" t="s">
        <v>54</v>
      </c>
      <c r="H51" s="5" t="s">
        <v>47</v>
      </c>
      <c r="I51" s="120">
        <v>176821.9</v>
      </c>
      <c r="J51" s="120">
        <v>0</v>
      </c>
      <c r="K51" s="120">
        <v>0</v>
      </c>
      <c r="L51" s="120">
        <v>153</v>
      </c>
      <c r="M51" s="120">
        <f>SUM(I51:L51)</f>
        <v>176974.9</v>
      </c>
      <c r="N51" s="74">
        <v>260000</v>
      </c>
      <c r="O51" s="74">
        <v>800</v>
      </c>
      <c r="P51" s="74">
        <v>50</v>
      </c>
      <c r="Q51" s="74">
        <v>1300</v>
      </c>
      <c r="R51" s="74">
        <f>SUM(N51:Q51)</f>
        <v>262150</v>
      </c>
      <c r="S51" s="172">
        <f>N51</f>
        <v>260000</v>
      </c>
      <c r="T51" s="172">
        <f t="shared" ref="T51:V51" si="7">O51</f>
        <v>800</v>
      </c>
      <c r="U51" s="172">
        <f t="shared" si="7"/>
        <v>50</v>
      </c>
      <c r="V51" s="172">
        <f t="shared" si="7"/>
        <v>1300</v>
      </c>
      <c r="W51" s="172">
        <f>SUM(S51:V51)</f>
        <v>262150</v>
      </c>
      <c r="X51" s="172">
        <f>S51*0.8</f>
        <v>208000</v>
      </c>
      <c r="Y51" s="172">
        <f t="shared" ref="Y51:AA51" si="8">T51*0.8</f>
        <v>640</v>
      </c>
      <c r="Z51" s="172">
        <f t="shared" si="8"/>
        <v>40</v>
      </c>
      <c r="AA51" s="172">
        <f t="shared" si="8"/>
        <v>1040</v>
      </c>
      <c r="AB51" s="172">
        <f>SUM(X51:AA51)</f>
        <v>209720</v>
      </c>
    </row>
    <row r="52" spans="1:28" s="169" customFormat="1" ht="43.5" outlineLevel="1">
      <c r="A52" s="162"/>
      <c r="B52" s="163" t="s">
        <v>196</v>
      </c>
      <c r="C52" s="164" t="s">
        <v>198</v>
      </c>
      <c r="D52" s="165" t="s">
        <v>199</v>
      </c>
      <c r="E52" s="283" t="s">
        <v>55</v>
      </c>
      <c r="F52" s="284"/>
      <c r="G52" s="165" t="s">
        <v>194</v>
      </c>
      <c r="H52" s="165" t="s">
        <v>47</v>
      </c>
      <c r="I52" s="166"/>
      <c r="J52" s="166"/>
      <c r="K52" s="166"/>
      <c r="L52" s="166"/>
      <c r="M52" s="166"/>
      <c r="N52" s="167"/>
      <c r="O52" s="167"/>
      <c r="P52" s="167"/>
      <c r="Q52" s="167"/>
      <c r="R52" s="167"/>
      <c r="S52" s="168"/>
      <c r="T52" s="168"/>
      <c r="U52" s="168"/>
      <c r="V52" s="168"/>
      <c r="W52" s="168"/>
      <c r="X52" s="168"/>
      <c r="Y52" s="168"/>
      <c r="Z52" s="168"/>
      <c r="AA52" s="168"/>
      <c r="AB52" s="168"/>
    </row>
    <row r="53" spans="1:28" s="64" customFormat="1" ht="130.5" outlineLevel="1">
      <c r="A53" s="156" t="s">
        <v>187</v>
      </c>
      <c r="B53" s="130" t="s">
        <v>181</v>
      </c>
      <c r="C53" s="22" t="s">
        <v>140</v>
      </c>
      <c r="D53" s="5" t="s">
        <v>168</v>
      </c>
      <c r="E53" s="242" t="s">
        <v>55</v>
      </c>
      <c r="F53" s="243"/>
      <c r="G53" s="5" t="s">
        <v>54</v>
      </c>
      <c r="H53" s="5" t="s">
        <v>98</v>
      </c>
      <c r="I53" s="121">
        <v>73</v>
      </c>
      <c r="J53" s="121">
        <v>0</v>
      </c>
      <c r="K53" s="121">
        <v>0</v>
      </c>
      <c r="L53" s="121">
        <v>102</v>
      </c>
      <c r="M53" s="121">
        <f>SUM(I53:L53)</f>
        <v>175</v>
      </c>
      <c r="N53" s="74">
        <v>1500</v>
      </c>
      <c r="O53" s="74">
        <v>40</v>
      </c>
      <c r="P53" s="74">
        <v>50</v>
      </c>
      <c r="Q53" s="74">
        <v>400</v>
      </c>
      <c r="R53" s="74">
        <f>SUM(N53:Q53)</f>
        <v>1990</v>
      </c>
      <c r="S53" s="172">
        <f t="shared" ref="S53" si="9">ROUND(N53*$E$40/$D$40,-2)</f>
        <v>1300</v>
      </c>
      <c r="T53" s="172">
        <f t="shared" ref="T53" si="10">ROUND(O53*$E$40/$D$40,-1)</f>
        <v>30</v>
      </c>
      <c r="U53" s="172">
        <f t="shared" ref="U53" si="11">ROUND(P53*$E$40/$D$40,-1)</f>
        <v>40</v>
      </c>
      <c r="V53" s="172">
        <f t="shared" ref="V53" si="12">ROUND(Q53*$E$40/$D$40,-2)</f>
        <v>300</v>
      </c>
      <c r="W53" s="172">
        <f>SUM(S53:V53)</f>
        <v>1670</v>
      </c>
      <c r="X53" s="172">
        <f>ROUND(S53*$F$40/$E$40,-2)</f>
        <v>1200</v>
      </c>
      <c r="Y53" s="172">
        <f t="shared" ref="Y53:AA53" si="13">ROUND(T53*$F$40/$E$40,-2)</f>
        <v>0</v>
      </c>
      <c r="Z53" s="172">
        <f t="shared" si="13"/>
        <v>0</v>
      </c>
      <c r="AA53" s="172">
        <f t="shared" si="13"/>
        <v>300</v>
      </c>
      <c r="AB53" s="172">
        <f>SUM(X53:AA53)</f>
        <v>1500</v>
      </c>
    </row>
    <row r="54" spans="1:28" s="64" customFormat="1" ht="72.5" outlineLevel="1">
      <c r="A54" s="156" t="s">
        <v>187</v>
      </c>
      <c r="B54" s="130" t="s">
        <v>182</v>
      </c>
      <c r="C54" s="22" t="s">
        <v>142</v>
      </c>
      <c r="D54" s="5" t="s">
        <v>143</v>
      </c>
      <c r="E54" s="242" t="s">
        <v>55</v>
      </c>
      <c r="F54" s="243"/>
      <c r="G54" s="5" t="s">
        <v>54</v>
      </c>
      <c r="H54" s="5" t="s">
        <v>167</v>
      </c>
      <c r="I54" s="203"/>
      <c r="J54" s="204"/>
      <c r="K54" s="204"/>
      <c r="L54" s="205"/>
      <c r="M54" s="121">
        <v>3</v>
      </c>
      <c r="N54" s="206"/>
      <c r="O54" s="207"/>
      <c r="P54" s="207"/>
      <c r="Q54" s="208"/>
      <c r="R54" s="74">
        <v>50</v>
      </c>
      <c r="S54" s="188"/>
      <c r="T54" s="189"/>
      <c r="U54" s="189"/>
      <c r="V54" s="190"/>
      <c r="W54" s="172">
        <v>45</v>
      </c>
      <c r="X54" s="188"/>
      <c r="Y54" s="189"/>
      <c r="Z54" s="189"/>
      <c r="AA54" s="190"/>
      <c r="AB54" s="172">
        <v>45</v>
      </c>
    </row>
    <row r="55" spans="1:28" s="29" customFormat="1" ht="33" customHeight="1" outlineLevel="1">
      <c r="A55" s="161"/>
      <c r="B55" s="139"/>
      <c r="C55" s="126"/>
      <c r="D55" s="38"/>
      <c r="E55" s="39"/>
      <c r="F55" s="39"/>
      <c r="G55" s="38"/>
      <c r="H55" s="38"/>
      <c r="I55" s="202" t="s">
        <v>205</v>
      </c>
      <c r="J55" s="202"/>
      <c r="K55" s="202"/>
      <c r="L55" s="202"/>
      <c r="M55" s="202"/>
      <c r="N55" s="202"/>
      <c r="O55" s="202"/>
      <c r="P55" s="202"/>
      <c r="Q55" s="202"/>
      <c r="R55" s="202"/>
      <c r="S55" s="202"/>
      <c r="T55" s="202"/>
      <c r="U55" s="202"/>
      <c r="V55" s="202"/>
      <c r="W55" s="202"/>
    </row>
    <row r="56" spans="1:28" ht="21" outlineLevel="1">
      <c r="B56" s="154" t="s">
        <v>37</v>
      </c>
      <c r="C56" s="127"/>
      <c r="D56" s="37"/>
      <c r="E56" s="37"/>
      <c r="F56" s="37"/>
      <c r="G56" s="37"/>
      <c r="H56" s="37"/>
      <c r="I56" s="35"/>
      <c r="J56" s="35"/>
      <c r="K56" s="35"/>
      <c r="L56" s="35"/>
      <c r="M56" s="35"/>
      <c r="N56" s="35"/>
      <c r="O56" s="35"/>
      <c r="P56" s="35"/>
      <c r="Q56" s="35"/>
      <c r="R56" s="35"/>
      <c r="S56" s="24"/>
    </row>
    <row r="57" spans="1:28" ht="18.5" outlineLevel="1">
      <c r="B57" s="130" t="s">
        <v>40</v>
      </c>
      <c r="C57" s="270" t="s">
        <v>124</v>
      </c>
      <c r="D57" s="271"/>
      <c r="E57" s="271"/>
      <c r="F57" s="271"/>
      <c r="G57" s="271"/>
      <c r="H57" s="272"/>
      <c r="I57" s="20"/>
      <c r="J57" s="20"/>
      <c r="K57" s="20"/>
      <c r="L57" s="20"/>
      <c r="M57" s="20"/>
      <c r="N57" s="20"/>
      <c r="O57" s="20"/>
      <c r="P57" s="20"/>
      <c r="Q57" s="20"/>
      <c r="R57" s="20"/>
      <c r="S57" s="12"/>
    </row>
    <row r="58" spans="1:28" ht="18.5" outlineLevel="1">
      <c r="B58" s="130" t="s">
        <v>2</v>
      </c>
      <c r="C58" s="270" t="s">
        <v>125</v>
      </c>
      <c r="D58" s="271"/>
      <c r="E58" s="271"/>
      <c r="F58" s="271"/>
      <c r="G58" s="271"/>
      <c r="H58" s="272"/>
      <c r="I58" s="20"/>
      <c r="J58" s="20"/>
      <c r="K58" s="20"/>
      <c r="L58" s="20"/>
      <c r="M58" s="20"/>
      <c r="N58" s="20"/>
      <c r="O58" s="20"/>
      <c r="P58" s="20"/>
      <c r="Q58" s="20"/>
      <c r="R58" s="20"/>
      <c r="S58" s="12"/>
    </row>
    <row r="59" spans="1:28" ht="18.5" outlineLevel="1">
      <c r="B59" s="130" t="s">
        <v>3</v>
      </c>
      <c r="C59" s="270" t="s">
        <v>126</v>
      </c>
      <c r="D59" s="271"/>
      <c r="E59" s="271"/>
      <c r="F59" s="271"/>
      <c r="G59" s="271"/>
      <c r="H59" s="272"/>
      <c r="I59" s="20"/>
      <c r="J59" s="75"/>
      <c r="K59" s="50"/>
      <c r="L59" s="50"/>
      <c r="M59" s="50"/>
      <c r="N59" s="20"/>
      <c r="O59" s="20"/>
      <c r="P59" s="20"/>
      <c r="Q59" s="20"/>
      <c r="R59" s="20"/>
      <c r="S59" s="12"/>
    </row>
    <row r="60" spans="1:28" ht="18.5" outlineLevel="1">
      <c r="B60" s="130" t="s">
        <v>41</v>
      </c>
      <c r="C60" s="270" t="s">
        <v>129</v>
      </c>
      <c r="D60" s="271"/>
      <c r="E60" s="271"/>
      <c r="F60" s="271"/>
      <c r="G60" s="271"/>
      <c r="H60" s="272"/>
      <c r="I60" s="20"/>
      <c r="J60" s="20"/>
      <c r="K60" s="20"/>
      <c r="L60" s="20"/>
      <c r="M60" s="20"/>
      <c r="N60" s="20"/>
      <c r="O60" s="20"/>
      <c r="P60" s="20"/>
      <c r="Q60" s="20"/>
      <c r="R60" s="20"/>
      <c r="S60" s="12"/>
    </row>
    <row r="61" spans="1:28" ht="45" customHeight="1" outlineLevel="1">
      <c r="B61" s="130" t="s">
        <v>42</v>
      </c>
      <c r="C61" s="270" t="s">
        <v>127</v>
      </c>
      <c r="D61" s="271"/>
      <c r="E61" s="271"/>
      <c r="F61" s="271"/>
      <c r="G61" s="271"/>
      <c r="H61" s="272"/>
      <c r="I61" s="20"/>
      <c r="J61" s="20"/>
      <c r="K61" s="20"/>
      <c r="L61" s="20"/>
      <c r="M61" s="20"/>
      <c r="N61" s="20"/>
      <c r="O61" s="20"/>
      <c r="P61" s="20"/>
      <c r="Q61" s="20"/>
      <c r="R61" s="20"/>
      <c r="S61" s="12"/>
    </row>
    <row r="62" spans="1:28" ht="18.5" outlineLevel="1">
      <c r="B62" s="130" t="s">
        <v>43</v>
      </c>
      <c r="C62" s="270" t="s">
        <v>67</v>
      </c>
      <c r="D62" s="271"/>
      <c r="E62" s="271"/>
      <c r="F62" s="271"/>
      <c r="G62" s="271"/>
      <c r="H62" s="272"/>
      <c r="I62" s="20"/>
      <c r="J62" s="20"/>
      <c r="K62" s="20"/>
      <c r="L62" s="20"/>
      <c r="M62" s="20"/>
      <c r="N62" s="20"/>
      <c r="O62" s="20"/>
      <c r="P62" s="20"/>
      <c r="Q62" s="20"/>
      <c r="R62" s="20"/>
      <c r="S62" s="12"/>
    </row>
    <row r="63" spans="1:28" s="36" customFormat="1" ht="21" customHeight="1" outlineLevel="1">
      <c r="A63" s="153"/>
      <c r="B63" s="130" t="s">
        <v>44</v>
      </c>
      <c r="C63" s="273" t="s">
        <v>115</v>
      </c>
      <c r="D63" s="274"/>
      <c r="E63" s="274"/>
      <c r="F63" s="274"/>
      <c r="G63" s="274"/>
      <c r="H63" s="275"/>
      <c r="I63" s="40"/>
      <c r="J63" s="40"/>
      <c r="K63" s="40"/>
      <c r="L63" s="40"/>
      <c r="M63" s="40"/>
      <c r="N63" s="40"/>
      <c r="O63" s="40"/>
      <c r="P63" s="40"/>
      <c r="Q63" s="40"/>
      <c r="R63" s="40"/>
      <c r="S63" s="29"/>
    </row>
    <row r="64" spans="1:28" s="36" customFormat="1" ht="18.5" outlineLevel="1">
      <c r="A64" s="153"/>
      <c r="B64" s="130" t="s">
        <v>64</v>
      </c>
      <c r="C64" s="273" t="s">
        <v>116</v>
      </c>
      <c r="D64" s="274"/>
      <c r="E64" s="274"/>
      <c r="F64" s="274"/>
      <c r="G64" s="274"/>
      <c r="H64" s="275"/>
      <c r="I64" s="40"/>
      <c r="J64" s="40"/>
      <c r="K64" s="40"/>
      <c r="L64" s="40"/>
      <c r="M64" s="40"/>
      <c r="N64" s="40"/>
      <c r="O64" s="40"/>
      <c r="P64" s="40"/>
      <c r="Q64" s="40"/>
      <c r="R64" s="40"/>
      <c r="S64" s="29"/>
    </row>
    <row r="65" spans="1:19" s="36" customFormat="1" ht="18.5" outlineLevel="1">
      <c r="A65" s="153"/>
      <c r="B65" s="130" t="s">
        <v>65</v>
      </c>
      <c r="C65" s="273" t="s">
        <v>117</v>
      </c>
      <c r="D65" s="274"/>
      <c r="E65" s="274"/>
      <c r="F65" s="274"/>
      <c r="G65" s="274"/>
      <c r="H65" s="275"/>
      <c r="I65" s="40"/>
      <c r="J65" s="40"/>
      <c r="K65" s="40"/>
      <c r="L65" s="40"/>
      <c r="M65" s="40"/>
      <c r="N65" s="40"/>
      <c r="O65" s="40"/>
      <c r="P65" s="40"/>
      <c r="Q65" s="40"/>
      <c r="R65" s="40"/>
      <c r="S65" s="29"/>
    </row>
    <row r="66" spans="1:19" s="36" customFormat="1" ht="18.5" outlineLevel="1">
      <c r="A66" s="153"/>
      <c r="B66" s="130" t="s">
        <v>45</v>
      </c>
      <c r="C66" s="273" t="s">
        <v>118</v>
      </c>
      <c r="D66" s="274"/>
      <c r="E66" s="274"/>
      <c r="F66" s="274"/>
      <c r="G66" s="274"/>
      <c r="H66" s="275"/>
      <c r="I66" s="40"/>
      <c r="J66" s="40"/>
      <c r="K66" s="40"/>
      <c r="L66" s="40"/>
      <c r="M66" s="40"/>
      <c r="N66" s="40"/>
      <c r="O66" s="40"/>
      <c r="P66" s="40"/>
      <c r="Q66" s="40"/>
      <c r="R66" s="40"/>
      <c r="S66" s="29"/>
    </row>
    <row r="67" spans="1:19" s="36" customFormat="1" ht="18.5" outlineLevel="1">
      <c r="A67" s="153"/>
      <c r="B67" s="130" t="s">
        <v>84</v>
      </c>
      <c r="C67" s="273" t="s">
        <v>120</v>
      </c>
      <c r="D67" s="274"/>
      <c r="E67" s="274"/>
      <c r="F67" s="274"/>
      <c r="G67" s="274"/>
      <c r="H67" s="275"/>
      <c r="I67" s="40"/>
      <c r="J67" s="40"/>
      <c r="K67" s="40"/>
      <c r="L67" s="40"/>
      <c r="M67" s="40"/>
      <c r="N67" s="40"/>
      <c r="O67" s="40"/>
      <c r="P67" s="40"/>
      <c r="Q67" s="40"/>
      <c r="R67" s="40"/>
      <c r="S67" s="29"/>
    </row>
    <row r="68" spans="1:19" s="36" customFormat="1" ht="18.5" outlineLevel="1">
      <c r="A68" s="153"/>
      <c r="B68" s="130" t="s">
        <v>87</v>
      </c>
      <c r="C68" s="273" t="s">
        <v>61</v>
      </c>
      <c r="D68" s="274"/>
      <c r="E68" s="274"/>
      <c r="F68" s="274"/>
      <c r="G68" s="274"/>
      <c r="H68" s="275"/>
      <c r="I68" s="40"/>
      <c r="J68" s="40"/>
      <c r="K68" s="40"/>
      <c r="L68" s="40"/>
      <c r="M68" s="40"/>
      <c r="N68" s="40"/>
      <c r="O68" s="40"/>
      <c r="P68" s="40"/>
      <c r="Q68" s="40"/>
      <c r="R68" s="40"/>
      <c r="S68" s="29"/>
    </row>
    <row r="69" spans="1:19" s="36" customFormat="1" ht="18.5" outlineLevel="1">
      <c r="A69" s="153"/>
      <c r="B69" s="130" t="s">
        <v>99</v>
      </c>
      <c r="C69" s="273" t="s">
        <v>62</v>
      </c>
      <c r="D69" s="274"/>
      <c r="E69" s="274"/>
      <c r="F69" s="274"/>
      <c r="G69" s="274"/>
      <c r="H69" s="275"/>
      <c r="I69" s="40"/>
      <c r="J69" s="40"/>
      <c r="K69" s="40"/>
      <c r="L69" s="40"/>
      <c r="M69" s="40"/>
      <c r="N69" s="40"/>
      <c r="O69" s="40"/>
      <c r="P69" s="40"/>
      <c r="Q69" s="40"/>
      <c r="R69" s="40"/>
      <c r="S69" s="29"/>
    </row>
    <row r="70" spans="1:19" s="36" customFormat="1" ht="18.5" outlineLevel="1">
      <c r="A70" s="153"/>
      <c r="B70" s="130" t="s">
        <v>121</v>
      </c>
      <c r="C70" s="273" t="s">
        <v>119</v>
      </c>
      <c r="D70" s="274"/>
      <c r="E70" s="274"/>
      <c r="F70" s="274"/>
      <c r="G70" s="274"/>
      <c r="H70" s="275"/>
      <c r="I70" s="40"/>
      <c r="J70" s="40"/>
      <c r="K70" s="40"/>
      <c r="L70" s="40"/>
      <c r="M70" s="40"/>
      <c r="N70" s="40"/>
      <c r="O70" s="40"/>
      <c r="P70" s="40"/>
      <c r="Q70" s="40"/>
      <c r="R70" s="40"/>
      <c r="S70" s="29"/>
    </row>
    <row r="71" spans="1:19" s="36" customFormat="1" ht="18.5" outlineLevel="1">
      <c r="A71" s="153"/>
      <c r="B71" s="130" t="s">
        <v>130</v>
      </c>
      <c r="C71" s="273" t="s">
        <v>128</v>
      </c>
      <c r="D71" s="274"/>
      <c r="E71" s="274"/>
      <c r="F71" s="274"/>
      <c r="G71" s="274"/>
      <c r="H71" s="275"/>
      <c r="I71" s="40"/>
      <c r="J71" s="40"/>
      <c r="K71" s="40"/>
      <c r="L71" s="40"/>
      <c r="M71" s="40"/>
      <c r="N71" s="40"/>
      <c r="O71" s="40"/>
      <c r="P71" s="40"/>
      <c r="Q71" s="40"/>
      <c r="R71" s="40"/>
      <c r="S71" s="29"/>
    </row>
    <row r="72" spans="1:19" s="36" customFormat="1" ht="18.5" outlineLevel="1">
      <c r="A72" s="153"/>
      <c r="B72" s="130" t="s">
        <v>131</v>
      </c>
      <c r="C72" s="273" t="s">
        <v>122</v>
      </c>
      <c r="D72" s="274"/>
      <c r="E72" s="274"/>
      <c r="F72" s="274"/>
      <c r="G72" s="274"/>
      <c r="H72" s="275"/>
      <c r="I72" s="40"/>
      <c r="J72" s="40"/>
      <c r="K72" s="40"/>
      <c r="L72" s="40"/>
      <c r="M72" s="40"/>
      <c r="N72" s="40"/>
      <c r="O72" s="40"/>
      <c r="P72" s="40"/>
      <c r="Q72" s="40"/>
      <c r="R72" s="40"/>
      <c r="S72" s="29"/>
    </row>
    <row r="73" spans="1:19" s="36" customFormat="1" ht="18.5" outlineLevel="1">
      <c r="A73" s="153"/>
      <c r="B73" s="130" t="s">
        <v>132</v>
      </c>
      <c r="C73" s="273" t="s">
        <v>123</v>
      </c>
      <c r="D73" s="274"/>
      <c r="E73" s="274"/>
      <c r="F73" s="274"/>
      <c r="G73" s="274"/>
      <c r="H73" s="275"/>
      <c r="I73" s="40"/>
      <c r="J73" s="40"/>
      <c r="K73" s="40"/>
      <c r="L73" s="40"/>
      <c r="M73" s="40"/>
      <c r="N73" s="40"/>
      <c r="O73" s="40"/>
      <c r="P73" s="40"/>
      <c r="Q73" s="40"/>
      <c r="R73" s="40"/>
      <c r="S73" s="29"/>
    </row>
    <row r="74" spans="1:19" ht="18.5" outlineLevel="1">
      <c r="B74" s="140"/>
      <c r="C74" s="23"/>
      <c r="D74" s="23"/>
      <c r="E74" s="23"/>
      <c r="F74" s="23"/>
      <c r="G74" s="23"/>
      <c r="H74" s="23"/>
      <c r="I74" s="20"/>
      <c r="J74" s="20"/>
      <c r="K74" s="20"/>
      <c r="L74" s="20"/>
      <c r="M74" s="20"/>
      <c r="N74" s="20"/>
      <c r="O74" s="20"/>
      <c r="P74" s="20"/>
      <c r="Q74" s="20"/>
      <c r="R74" s="20"/>
      <c r="S74" s="12"/>
    </row>
    <row r="75" spans="1:19" s="1" customFormat="1" ht="51" customHeight="1">
      <c r="A75" s="151"/>
      <c r="B75" s="258" t="s">
        <v>183</v>
      </c>
      <c r="C75" s="258"/>
      <c r="D75" s="258"/>
      <c r="E75" s="258"/>
      <c r="F75" s="258"/>
      <c r="G75" s="258"/>
      <c r="H75" s="258"/>
      <c r="I75" s="258"/>
      <c r="J75" s="258"/>
      <c r="K75" s="258"/>
      <c r="L75" s="258"/>
      <c r="M75" s="258"/>
      <c r="N75" s="258"/>
      <c r="O75" s="258"/>
      <c r="P75" s="258"/>
      <c r="Q75" s="258"/>
      <c r="R75" s="258"/>
      <c r="S75" s="13"/>
    </row>
    <row r="76" spans="1:19" s="6" customFormat="1" ht="27.75" customHeight="1">
      <c r="A76" s="152"/>
      <c r="B76" s="132"/>
      <c r="C76" s="124"/>
      <c r="D76" s="16"/>
      <c r="E76" s="16"/>
      <c r="F76" s="17"/>
      <c r="G76" s="17"/>
      <c r="H76" s="17"/>
      <c r="I76" s="17"/>
      <c r="J76" s="17"/>
      <c r="K76" s="17"/>
      <c r="L76" s="17"/>
      <c r="M76" s="17"/>
      <c r="N76" s="17"/>
      <c r="O76" s="17"/>
      <c r="P76" s="17"/>
      <c r="Q76" s="13"/>
      <c r="R76" s="13"/>
      <c r="S76" s="13"/>
    </row>
    <row r="77" spans="1:19" s="1" customFormat="1" ht="29.25" customHeight="1" outlineLevel="1" thickBot="1">
      <c r="A77" s="151"/>
      <c r="B77" s="56"/>
      <c r="C77" s="143" t="s">
        <v>10</v>
      </c>
      <c r="D77" s="114">
        <v>2018</v>
      </c>
      <c r="E77" s="115">
        <v>2019</v>
      </c>
      <c r="F77" s="256">
        <v>2020</v>
      </c>
      <c r="G77" s="257"/>
      <c r="H77" s="14"/>
      <c r="I77" s="14"/>
      <c r="J77" s="14"/>
      <c r="K77" s="14"/>
      <c r="L77" s="14"/>
      <c r="M77" s="14"/>
      <c r="N77" s="3"/>
      <c r="O77" s="3"/>
      <c r="P77" s="3"/>
      <c r="Q77" s="3"/>
      <c r="R77" s="3"/>
    </row>
    <row r="78" spans="1:19" s="1" customFormat="1" ht="23.75" customHeight="1" outlineLevel="1">
      <c r="A78" s="151"/>
      <c r="B78" s="131"/>
      <c r="C78" s="144" t="s">
        <v>20</v>
      </c>
      <c r="D78" s="18">
        <v>10000000</v>
      </c>
      <c r="E78" s="170">
        <v>7000000</v>
      </c>
      <c r="F78" s="260">
        <v>5000000</v>
      </c>
      <c r="G78" s="261"/>
      <c r="H78" s="14"/>
      <c r="I78" s="14"/>
      <c r="J78" s="14"/>
      <c r="K78" s="14"/>
      <c r="L78" s="14"/>
      <c r="M78" s="14"/>
      <c r="N78" s="3"/>
      <c r="O78" s="3"/>
      <c r="P78" s="116"/>
      <c r="Q78" s="116"/>
      <c r="R78" s="116"/>
    </row>
    <row r="79" spans="1:19" s="1" customFormat="1" ht="23.75" customHeight="1" outlineLevel="1">
      <c r="A79" s="151"/>
      <c r="B79" s="56"/>
      <c r="C79" s="145" t="s">
        <v>18</v>
      </c>
      <c r="D79" s="19">
        <v>0.4</v>
      </c>
      <c r="E79" s="171">
        <v>0.4</v>
      </c>
      <c r="F79" s="244">
        <f>E79</f>
        <v>0.4</v>
      </c>
      <c r="G79" s="245"/>
      <c r="H79" s="14"/>
      <c r="I79" s="14"/>
      <c r="J79" s="14"/>
      <c r="K79" s="14"/>
      <c r="L79" s="14"/>
      <c r="M79" s="14"/>
      <c r="N79" s="14"/>
      <c r="O79" s="14"/>
      <c r="P79" s="14"/>
      <c r="Q79" s="3"/>
      <c r="R79" s="3"/>
    </row>
    <row r="80" spans="1:19" s="1" customFormat="1" ht="23.75" customHeight="1" outlineLevel="1">
      <c r="A80" s="151"/>
      <c r="B80" s="56"/>
      <c r="C80" s="145" t="s">
        <v>19</v>
      </c>
      <c r="D80" s="19">
        <v>0.6</v>
      </c>
      <c r="E80" s="171">
        <v>0.6</v>
      </c>
      <c r="F80" s="244">
        <f>E80</f>
        <v>0.6</v>
      </c>
      <c r="G80" s="245"/>
      <c r="H80" s="14"/>
      <c r="I80" s="14"/>
      <c r="J80" s="14"/>
      <c r="K80" s="14"/>
      <c r="L80" s="14"/>
      <c r="M80" s="14"/>
      <c r="N80" s="14"/>
      <c r="O80" s="14"/>
      <c r="P80" s="14"/>
      <c r="Q80" s="3"/>
      <c r="R80" s="3"/>
    </row>
    <row r="81" spans="1:28" s="1" customFormat="1" ht="19.5" customHeight="1" outlineLevel="1">
      <c r="A81" s="151"/>
      <c r="B81" s="56"/>
      <c r="C81" s="146"/>
      <c r="D81" s="2"/>
      <c r="E81" s="14"/>
      <c r="F81" s="14"/>
      <c r="G81" s="14"/>
      <c r="H81" s="14"/>
      <c r="I81" s="14"/>
      <c r="J81" s="14"/>
      <c r="K81" s="14"/>
      <c r="L81" s="14"/>
      <c r="M81" s="14"/>
      <c r="N81" s="14"/>
      <c r="O81" s="14"/>
      <c r="P81" s="14"/>
      <c r="Q81" s="14"/>
      <c r="R81" s="3"/>
      <c r="S81" s="3"/>
    </row>
    <row r="82" spans="1:28" ht="21" outlineLevel="1">
      <c r="B82" s="279" t="s">
        <v>46</v>
      </c>
      <c r="C82" s="246"/>
      <c r="D82" s="246"/>
      <c r="E82" s="246"/>
      <c r="F82" s="246"/>
      <c r="G82" s="246"/>
      <c r="H82" s="247"/>
      <c r="I82" s="209" t="s">
        <v>202</v>
      </c>
      <c r="J82" s="210"/>
      <c r="K82" s="210"/>
      <c r="L82" s="210"/>
      <c r="M82" s="211"/>
      <c r="N82" s="212" t="s">
        <v>80</v>
      </c>
      <c r="O82" s="213"/>
      <c r="P82" s="213"/>
      <c r="Q82" s="213"/>
      <c r="R82" s="214"/>
      <c r="S82" s="225" t="s">
        <v>201</v>
      </c>
      <c r="T82" s="226"/>
      <c r="U82" s="226"/>
      <c r="V82" s="226"/>
      <c r="W82" s="227"/>
      <c r="X82" s="191" t="s">
        <v>207</v>
      </c>
      <c r="Y82" s="192"/>
      <c r="Z82" s="192"/>
      <c r="AA82" s="192"/>
      <c r="AB82" s="193"/>
    </row>
    <row r="83" spans="1:28" s="73" customFormat="1" ht="29.75" customHeight="1" outlineLevel="1" thickBot="1">
      <c r="A83" s="21" t="s">
        <v>188</v>
      </c>
      <c r="B83" s="51" t="s">
        <v>7</v>
      </c>
      <c r="C83" s="9" t="s">
        <v>9</v>
      </c>
      <c r="D83" s="10" t="s">
        <v>4</v>
      </c>
      <c r="E83" s="248" t="s">
        <v>36</v>
      </c>
      <c r="F83" s="249"/>
      <c r="G83" s="10" t="s">
        <v>11</v>
      </c>
      <c r="H83" s="10" t="s">
        <v>0</v>
      </c>
      <c r="I83" s="117" t="s">
        <v>16</v>
      </c>
      <c r="J83" s="117" t="s">
        <v>23</v>
      </c>
      <c r="K83" s="117" t="s">
        <v>22</v>
      </c>
      <c r="L83" s="117" t="s">
        <v>17</v>
      </c>
      <c r="M83" s="117" t="s">
        <v>96</v>
      </c>
      <c r="N83" s="11" t="s">
        <v>16</v>
      </c>
      <c r="O83" s="11" t="s">
        <v>23</v>
      </c>
      <c r="P83" s="11" t="s">
        <v>22</v>
      </c>
      <c r="Q83" s="11" t="s">
        <v>17</v>
      </c>
      <c r="R83" s="11" t="s">
        <v>96</v>
      </c>
      <c r="S83" s="112" t="s">
        <v>16</v>
      </c>
      <c r="T83" s="112" t="s">
        <v>23</v>
      </c>
      <c r="U83" s="112" t="s">
        <v>22</v>
      </c>
      <c r="V83" s="112" t="s">
        <v>17</v>
      </c>
      <c r="W83" s="112" t="s">
        <v>96</v>
      </c>
      <c r="X83" s="177" t="s">
        <v>16</v>
      </c>
      <c r="Y83" s="177" t="s">
        <v>23</v>
      </c>
      <c r="Z83" s="177" t="s">
        <v>22</v>
      </c>
      <c r="AA83" s="177" t="s">
        <v>17</v>
      </c>
      <c r="AB83" s="177" t="s">
        <v>96</v>
      </c>
    </row>
    <row r="84" spans="1:28" s="64" customFormat="1" ht="130.5" outlineLevel="1">
      <c r="A84" s="160" t="s">
        <v>190</v>
      </c>
      <c r="B84" s="130" t="s">
        <v>184</v>
      </c>
      <c r="C84" s="149" t="s">
        <v>69</v>
      </c>
      <c r="D84" s="4" t="s">
        <v>191</v>
      </c>
      <c r="E84" s="240" t="s">
        <v>55</v>
      </c>
      <c r="F84" s="241"/>
      <c r="G84" s="4" t="s">
        <v>54</v>
      </c>
      <c r="H84" s="4" t="s">
        <v>47</v>
      </c>
      <c r="I84" s="119">
        <v>91171</v>
      </c>
      <c r="J84" s="119">
        <v>74</v>
      </c>
      <c r="K84" s="119">
        <v>15</v>
      </c>
      <c r="L84" s="119">
        <v>3312</v>
      </c>
      <c r="M84" s="119">
        <f>SUM(I84:L84)</f>
        <v>94572</v>
      </c>
      <c r="N84" s="74">
        <v>220000</v>
      </c>
      <c r="O84" s="74">
        <v>14000</v>
      </c>
      <c r="P84" s="74">
        <v>60000</v>
      </c>
      <c r="Q84" s="74">
        <v>100000</v>
      </c>
      <c r="R84" s="74">
        <f>SUM(N84:Q84)</f>
        <v>394000</v>
      </c>
      <c r="S84" s="172">
        <f>ROUND(N84*$E$78/$D$78,-2)</f>
        <v>154000</v>
      </c>
      <c r="T84" s="172">
        <f t="shared" ref="T84:V85" si="14">ROUND(O84*$E$78/$D$78,-2)</f>
        <v>9800</v>
      </c>
      <c r="U84" s="172">
        <f t="shared" si="14"/>
        <v>42000</v>
      </c>
      <c r="V84" s="172">
        <f t="shared" si="14"/>
        <v>70000</v>
      </c>
      <c r="W84" s="172">
        <f>SUM(S84:V84)</f>
        <v>275800</v>
      </c>
      <c r="X84" s="172">
        <f>ROUND(S84*$F$78/$E$78,-2)</f>
        <v>110000</v>
      </c>
      <c r="Y84" s="172">
        <f t="shared" ref="Y84:AA84" si="15">ROUND(T84*$F$78/$E$78,-2)</f>
        <v>7000</v>
      </c>
      <c r="Z84" s="172">
        <f t="shared" si="15"/>
        <v>30000</v>
      </c>
      <c r="AA84" s="172">
        <f t="shared" si="15"/>
        <v>50000</v>
      </c>
      <c r="AB84" s="172">
        <f>SUM(X84:AA84)</f>
        <v>197000</v>
      </c>
    </row>
    <row r="85" spans="1:28" s="64" customFormat="1" ht="58" outlineLevel="1">
      <c r="A85" s="155" t="s">
        <v>189</v>
      </c>
      <c r="B85" s="130" t="s">
        <v>185</v>
      </c>
      <c r="C85" s="149" t="s">
        <v>74</v>
      </c>
      <c r="D85" s="4"/>
      <c r="E85" s="242" t="s">
        <v>166</v>
      </c>
      <c r="F85" s="243"/>
      <c r="G85" s="4" t="s">
        <v>54</v>
      </c>
      <c r="H85" s="4" t="s">
        <v>63</v>
      </c>
      <c r="I85" s="119"/>
      <c r="J85" s="119"/>
      <c r="K85" s="119"/>
      <c r="L85" s="121">
        <v>150</v>
      </c>
      <c r="M85" s="119">
        <f>SUM(L85)</f>
        <v>150</v>
      </c>
      <c r="N85" s="74"/>
      <c r="O85" s="74"/>
      <c r="P85" s="74"/>
      <c r="Q85" s="74">
        <v>7000</v>
      </c>
      <c r="R85" s="74">
        <f>SUM(N85:Q85)</f>
        <v>7000</v>
      </c>
      <c r="S85" s="113"/>
      <c r="T85" s="113"/>
      <c r="U85" s="113"/>
      <c r="V85" s="172">
        <f t="shared" si="14"/>
        <v>4900</v>
      </c>
      <c r="W85" s="172">
        <f>SUM(S85:V85)</f>
        <v>4900</v>
      </c>
      <c r="X85" s="113"/>
      <c r="Y85" s="113"/>
      <c r="Z85" s="113"/>
      <c r="AA85" s="172">
        <f>ROUND(V85*$F$78/$E$78,-2)</f>
        <v>3500</v>
      </c>
      <c r="AB85" s="172">
        <f>SUM(X85:AA85)</f>
        <v>3500</v>
      </c>
    </row>
    <row r="86" spans="1:28" s="64" customFormat="1" ht="48" customHeight="1" outlineLevel="1">
      <c r="A86" s="160" t="s">
        <v>190</v>
      </c>
      <c r="B86" s="130" t="s">
        <v>186</v>
      </c>
      <c r="C86" s="149" t="s">
        <v>59</v>
      </c>
      <c r="D86" s="4" t="s">
        <v>60</v>
      </c>
      <c r="E86" s="242" t="s">
        <v>97</v>
      </c>
      <c r="F86" s="243"/>
      <c r="G86" s="4" t="s">
        <v>54</v>
      </c>
      <c r="H86" s="4" t="s">
        <v>98</v>
      </c>
      <c r="I86" s="119">
        <v>58845</v>
      </c>
      <c r="J86" s="119">
        <v>50</v>
      </c>
      <c r="K86" s="119">
        <v>0</v>
      </c>
      <c r="L86" s="119">
        <v>430</v>
      </c>
      <c r="M86" s="119">
        <f>SUM(I86:L86)</f>
        <v>59325</v>
      </c>
      <c r="N86" s="74">
        <v>100000</v>
      </c>
      <c r="O86" s="74">
        <v>10000</v>
      </c>
      <c r="P86" s="74">
        <v>30000</v>
      </c>
      <c r="Q86" s="74">
        <v>30000</v>
      </c>
      <c r="R86" s="74">
        <f>SUM(N86:Q86)</f>
        <v>170000</v>
      </c>
      <c r="S86" s="172">
        <f t="shared" ref="S86" si="16">ROUND(N86*$E$78/$D$78,-2)</f>
        <v>70000</v>
      </c>
      <c r="T86" s="172">
        <f t="shared" ref="T86" si="17">ROUND(O86*$E$78/$D$78,-2)</f>
        <v>7000</v>
      </c>
      <c r="U86" s="172">
        <f t="shared" ref="U86" si="18">ROUND(P86*$E$78/$D$78,-2)</f>
        <v>21000</v>
      </c>
      <c r="V86" s="172">
        <f t="shared" ref="V86" si="19">ROUND(Q86*$E$78/$D$78,-2)</f>
        <v>21000</v>
      </c>
      <c r="W86" s="172">
        <f>SUM(S86:V86)</f>
        <v>119000</v>
      </c>
      <c r="X86" s="172">
        <f>ROUND(S86*$F$78/$E$78,-2)</f>
        <v>50000</v>
      </c>
      <c r="Y86" s="172">
        <f t="shared" ref="Y86:AA86" si="20">ROUND(T86*$F$78/$E$78,-2)</f>
        <v>5000</v>
      </c>
      <c r="Z86" s="172">
        <f t="shared" si="20"/>
        <v>15000</v>
      </c>
      <c r="AA86" s="172">
        <f t="shared" si="20"/>
        <v>15000</v>
      </c>
      <c r="AB86" s="172">
        <f>SUM(X86:AA86)</f>
        <v>85000</v>
      </c>
    </row>
    <row r="87" spans="1:28" ht="33" customHeight="1" outlineLevel="1">
      <c r="B87" s="56"/>
      <c r="C87" s="147"/>
      <c r="D87" s="14"/>
      <c r="E87" s="14"/>
      <c r="F87" s="14"/>
      <c r="G87" s="14"/>
      <c r="H87" s="14"/>
      <c r="I87" s="202" t="s">
        <v>206</v>
      </c>
      <c r="J87" s="202"/>
      <c r="K87" s="202"/>
      <c r="L87" s="202"/>
      <c r="M87" s="202"/>
      <c r="N87" s="202"/>
      <c r="O87" s="202"/>
      <c r="P87" s="202"/>
      <c r="Q87" s="202"/>
      <c r="R87" s="202"/>
      <c r="S87" s="202"/>
      <c r="T87" s="202"/>
      <c r="U87" s="202"/>
      <c r="V87" s="202"/>
      <c r="W87" s="202"/>
    </row>
    <row r="88" spans="1:28" ht="21" outlineLevel="1">
      <c r="B88" s="141" t="s">
        <v>50</v>
      </c>
      <c r="C88" s="43"/>
      <c r="D88" s="41"/>
      <c r="E88" s="41"/>
      <c r="F88" s="41"/>
      <c r="G88" s="41"/>
      <c r="H88" s="41"/>
      <c r="I88" s="20"/>
      <c r="J88" s="20"/>
      <c r="K88" s="20"/>
      <c r="L88" s="20"/>
      <c r="M88" s="20"/>
      <c r="N88" s="20"/>
      <c r="O88" s="20"/>
      <c r="P88" s="20"/>
      <c r="Q88" s="20"/>
      <c r="R88" s="20"/>
      <c r="S88" s="12"/>
    </row>
    <row r="89" spans="1:28" s="46" customFormat="1" ht="21" customHeight="1" outlineLevel="1">
      <c r="A89" s="157"/>
      <c r="B89" s="135" t="s">
        <v>40</v>
      </c>
      <c r="C89" s="250" t="s">
        <v>68</v>
      </c>
      <c r="D89" s="251"/>
      <c r="E89" s="251"/>
      <c r="F89" s="251"/>
      <c r="G89" s="251"/>
      <c r="H89" s="252"/>
      <c r="I89" s="44"/>
      <c r="J89" s="44"/>
      <c r="K89" s="44"/>
      <c r="L89" s="44"/>
      <c r="M89" s="44"/>
      <c r="N89" s="44"/>
      <c r="O89" s="44"/>
      <c r="P89" s="44"/>
      <c r="Q89" s="44"/>
      <c r="R89" s="44"/>
      <c r="S89" s="45"/>
    </row>
    <row r="90" spans="1:28" s="46" customFormat="1" ht="21" customHeight="1" outlineLevel="1">
      <c r="A90" s="157"/>
      <c r="B90" s="142" t="s">
        <v>2</v>
      </c>
      <c r="C90" s="250" t="s">
        <v>114</v>
      </c>
      <c r="D90" s="251"/>
      <c r="E90" s="251"/>
      <c r="F90" s="251"/>
      <c r="G90" s="251"/>
      <c r="H90" s="252"/>
      <c r="I90" s="44"/>
      <c r="J90" s="44"/>
      <c r="K90" s="44"/>
      <c r="L90" s="44"/>
      <c r="M90" s="44"/>
      <c r="N90" s="44"/>
      <c r="O90" s="44"/>
      <c r="P90" s="44"/>
      <c r="Q90" s="44"/>
      <c r="R90" s="44"/>
      <c r="S90" s="45"/>
    </row>
    <row r="91" spans="1:28" s="46" customFormat="1" ht="21" customHeight="1" outlineLevel="1">
      <c r="A91" s="157"/>
      <c r="B91" s="142" t="s">
        <v>3</v>
      </c>
      <c r="C91" s="273" t="s">
        <v>113</v>
      </c>
      <c r="D91" s="274"/>
      <c r="E91" s="274"/>
      <c r="F91" s="274"/>
      <c r="G91" s="274"/>
      <c r="H91" s="275"/>
      <c r="I91" s="44"/>
      <c r="J91" s="44"/>
      <c r="K91" s="44"/>
      <c r="L91" s="44"/>
      <c r="M91" s="44"/>
      <c r="N91" s="44"/>
      <c r="O91" s="44"/>
      <c r="P91" s="44"/>
      <c r="Q91" s="44"/>
      <c r="R91" s="44"/>
      <c r="S91" s="45"/>
    </row>
    <row r="92" spans="1:28" s="49" customFormat="1" ht="21" customHeight="1" outlineLevel="1">
      <c r="A92" s="159"/>
      <c r="B92" s="142" t="s">
        <v>41</v>
      </c>
      <c r="C92" s="276" t="s">
        <v>58</v>
      </c>
      <c r="D92" s="277"/>
      <c r="E92" s="277"/>
      <c r="F92" s="277"/>
      <c r="G92" s="277"/>
      <c r="H92" s="278"/>
      <c r="I92" s="47"/>
      <c r="J92" s="47"/>
      <c r="K92" s="47"/>
      <c r="L92" s="47"/>
      <c r="M92" s="47"/>
      <c r="N92" s="47"/>
      <c r="O92" s="47"/>
      <c r="P92" s="47"/>
      <c r="Q92" s="47"/>
      <c r="R92" s="47"/>
      <c r="S92" s="48"/>
    </row>
    <row r="93" spans="1:28" s="49" customFormat="1" ht="21" customHeight="1" outlineLevel="1">
      <c r="A93" s="159"/>
      <c r="B93" s="142" t="s">
        <v>42</v>
      </c>
      <c r="C93" s="276" t="s">
        <v>51</v>
      </c>
      <c r="D93" s="277"/>
      <c r="E93" s="277"/>
      <c r="F93" s="277"/>
      <c r="G93" s="277"/>
      <c r="H93" s="278"/>
      <c r="I93" s="47"/>
      <c r="J93" s="47"/>
      <c r="K93" s="47"/>
      <c r="L93" s="47"/>
      <c r="M93" s="47"/>
      <c r="N93" s="47"/>
      <c r="O93" s="47"/>
      <c r="P93" s="47"/>
      <c r="Q93" s="47"/>
      <c r="R93" s="47"/>
      <c r="S93" s="48"/>
    </row>
    <row r="94" spans="1:28" s="49" customFormat="1" ht="21" customHeight="1" outlineLevel="1">
      <c r="A94" s="159"/>
      <c r="B94" s="142" t="s">
        <v>43</v>
      </c>
      <c r="C94" s="276" t="s">
        <v>56</v>
      </c>
      <c r="D94" s="277"/>
      <c r="E94" s="277"/>
      <c r="F94" s="277"/>
      <c r="G94" s="277"/>
      <c r="H94" s="278"/>
      <c r="I94" s="47"/>
      <c r="J94" s="47"/>
      <c r="K94" s="47"/>
      <c r="L94" s="47"/>
      <c r="M94" s="47"/>
      <c r="N94" s="47"/>
      <c r="O94" s="47"/>
      <c r="P94" s="47"/>
      <c r="Q94" s="47"/>
      <c r="R94" s="47"/>
      <c r="S94" s="48"/>
    </row>
    <row r="95" spans="1:28" s="49" customFormat="1" ht="21" customHeight="1" outlineLevel="1">
      <c r="A95" s="159"/>
      <c r="B95" s="142" t="s">
        <v>44</v>
      </c>
      <c r="C95" s="250" t="s">
        <v>49</v>
      </c>
      <c r="D95" s="251"/>
      <c r="E95" s="251"/>
      <c r="F95" s="251"/>
      <c r="G95" s="251"/>
      <c r="H95" s="252"/>
      <c r="I95" s="47"/>
      <c r="J95" s="47"/>
      <c r="K95" s="47"/>
      <c r="L95" s="47"/>
      <c r="M95" s="47"/>
      <c r="N95" s="47"/>
      <c r="O95" s="47"/>
      <c r="P95" s="47"/>
      <c r="Q95" s="47"/>
      <c r="R95" s="47"/>
      <c r="S95" s="48"/>
    </row>
    <row r="96" spans="1:28" s="49" customFormat="1" ht="21" customHeight="1" outlineLevel="1">
      <c r="A96" s="159"/>
      <c r="B96" s="142" t="s">
        <v>64</v>
      </c>
      <c r="C96" s="280" t="s">
        <v>48</v>
      </c>
      <c r="D96" s="281"/>
      <c r="E96" s="281"/>
      <c r="F96" s="281"/>
      <c r="G96" s="281"/>
      <c r="H96" s="282"/>
      <c r="I96" s="47"/>
      <c r="J96" s="47"/>
      <c r="K96" s="47"/>
      <c r="L96" s="47"/>
      <c r="M96" s="47"/>
      <c r="N96" s="47"/>
      <c r="O96" s="47"/>
      <c r="P96" s="47"/>
      <c r="Q96" s="47"/>
      <c r="R96" s="47"/>
      <c r="S96" s="48"/>
    </row>
    <row r="97" spans="1:19" s="49" customFormat="1" ht="21" customHeight="1" outlineLevel="1">
      <c r="A97" s="159"/>
      <c r="B97" s="142" t="s">
        <v>65</v>
      </c>
      <c r="C97" s="276" t="s">
        <v>112</v>
      </c>
      <c r="D97" s="277"/>
      <c r="E97" s="277"/>
      <c r="F97" s="277"/>
      <c r="G97" s="277"/>
      <c r="H97" s="278"/>
      <c r="I97" s="47"/>
      <c r="J97" s="47"/>
      <c r="K97" s="47"/>
      <c r="L97" s="47"/>
      <c r="M97" s="47"/>
      <c r="N97" s="47"/>
      <c r="O97" s="47"/>
      <c r="P97" s="47"/>
      <c r="Q97" s="47"/>
      <c r="R97" s="47"/>
      <c r="S97" s="48"/>
    </row>
  </sheetData>
  <mergeCells count="147">
    <mergeCell ref="F41:G41"/>
    <mergeCell ref="C30:H30"/>
    <mergeCell ref="I31:K31"/>
    <mergeCell ref="C28:H28"/>
    <mergeCell ref="I35:K35"/>
    <mergeCell ref="C32:H32"/>
    <mergeCell ref="I32:K32"/>
    <mergeCell ref="C33:H33"/>
    <mergeCell ref="I33:K33"/>
    <mergeCell ref="C34:H34"/>
    <mergeCell ref="I34:K34"/>
    <mergeCell ref="F40:G40"/>
    <mergeCell ref="C29:H29"/>
    <mergeCell ref="C35:H35"/>
    <mergeCell ref="C31:H31"/>
    <mergeCell ref="B37:R37"/>
    <mergeCell ref="F39:G39"/>
    <mergeCell ref="I28:K28"/>
    <mergeCell ref="I29:K29"/>
    <mergeCell ref="I30:K30"/>
    <mergeCell ref="E47:F47"/>
    <mergeCell ref="E48:F48"/>
    <mergeCell ref="F77:G77"/>
    <mergeCell ref="C64:H64"/>
    <mergeCell ref="C65:H65"/>
    <mergeCell ref="C66:H66"/>
    <mergeCell ref="C70:H70"/>
    <mergeCell ref="C72:H72"/>
    <mergeCell ref="C73:H73"/>
    <mergeCell ref="C58:H58"/>
    <mergeCell ref="E50:F50"/>
    <mergeCell ref="E52:F52"/>
    <mergeCell ref="C95:H95"/>
    <mergeCell ref="C96:H96"/>
    <mergeCell ref="E83:F83"/>
    <mergeCell ref="C97:H97"/>
    <mergeCell ref="E85:F85"/>
    <mergeCell ref="F79:G79"/>
    <mergeCell ref="F80:G80"/>
    <mergeCell ref="B82:H82"/>
    <mergeCell ref="E84:F84"/>
    <mergeCell ref="E86:F86"/>
    <mergeCell ref="C93:H93"/>
    <mergeCell ref="C89:H89"/>
    <mergeCell ref="C90:H90"/>
    <mergeCell ref="I24:K24"/>
    <mergeCell ref="C59:H59"/>
    <mergeCell ref="C60:H60"/>
    <mergeCell ref="C61:H61"/>
    <mergeCell ref="C63:H63"/>
    <mergeCell ref="C68:H68"/>
    <mergeCell ref="C69:H69"/>
    <mergeCell ref="C94:H94"/>
    <mergeCell ref="C91:H91"/>
    <mergeCell ref="C92:H92"/>
    <mergeCell ref="C71:H71"/>
    <mergeCell ref="E46:F46"/>
    <mergeCell ref="E53:F53"/>
    <mergeCell ref="E45:F45"/>
    <mergeCell ref="B44:H44"/>
    <mergeCell ref="F78:G78"/>
    <mergeCell ref="B75:R75"/>
    <mergeCell ref="C67:H67"/>
    <mergeCell ref="C62:H62"/>
    <mergeCell ref="E49:F49"/>
    <mergeCell ref="C57:H57"/>
    <mergeCell ref="E54:F54"/>
    <mergeCell ref="E51:F51"/>
    <mergeCell ref="N44:R44"/>
    <mergeCell ref="E6:F6"/>
    <mergeCell ref="E20:F20"/>
    <mergeCell ref="F10:G10"/>
    <mergeCell ref="B8:R8"/>
    <mergeCell ref="Q10:R10"/>
    <mergeCell ref="C27:H27"/>
    <mergeCell ref="E16:F16"/>
    <mergeCell ref="F11:G11"/>
    <mergeCell ref="F12:G12"/>
    <mergeCell ref="F13:G13"/>
    <mergeCell ref="H12:I12"/>
    <mergeCell ref="H13:I13"/>
    <mergeCell ref="C25:H25"/>
    <mergeCell ref="B22:H22"/>
    <mergeCell ref="N20:R20"/>
    <mergeCell ref="N15:R15"/>
    <mergeCell ref="I25:K25"/>
    <mergeCell ref="I26:K26"/>
    <mergeCell ref="I27:K27"/>
    <mergeCell ref="C26:H26"/>
    <mergeCell ref="L12:M12"/>
    <mergeCell ref="L13:M13"/>
    <mergeCell ref="I22:K22"/>
    <mergeCell ref="I23:K23"/>
    <mergeCell ref="B1:T1"/>
    <mergeCell ref="S15:W15"/>
    <mergeCell ref="S16:W16"/>
    <mergeCell ref="S17:W17"/>
    <mergeCell ref="S18:W18"/>
    <mergeCell ref="S19:W19"/>
    <mergeCell ref="S20:W20"/>
    <mergeCell ref="S44:W44"/>
    <mergeCell ref="S82:W82"/>
    <mergeCell ref="R2:T2"/>
    <mergeCell ref="I2:K2"/>
    <mergeCell ref="L2:N2"/>
    <mergeCell ref="O2:Q2"/>
    <mergeCell ref="E17:F17"/>
    <mergeCell ref="E18:F18"/>
    <mergeCell ref="E19:F19"/>
    <mergeCell ref="F42:G42"/>
    <mergeCell ref="B15:H15"/>
    <mergeCell ref="E3:F3"/>
    <mergeCell ref="E4:F4"/>
    <mergeCell ref="E5:F5"/>
    <mergeCell ref="C23:H23"/>
    <mergeCell ref="C24:H24"/>
    <mergeCell ref="N16:R16"/>
    <mergeCell ref="I15:M15"/>
    <mergeCell ref="I16:M16"/>
    <mergeCell ref="I17:M17"/>
    <mergeCell ref="I18:M18"/>
    <mergeCell ref="I19:M19"/>
    <mergeCell ref="I20:M20"/>
    <mergeCell ref="N17:R17"/>
    <mergeCell ref="N18:R18"/>
    <mergeCell ref="N19:R19"/>
    <mergeCell ref="I87:W87"/>
    <mergeCell ref="I55:W55"/>
    <mergeCell ref="I54:L54"/>
    <mergeCell ref="I48:L48"/>
    <mergeCell ref="N48:Q48"/>
    <mergeCell ref="N54:Q54"/>
    <mergeCell ref="S48:V48"/>
    <mergeCell ref="S54:V54"/>
    <mergeCell ref="I44:M44"/>
    <mergeCell ref="I82:M82"/>
    <mergeCell ref="N82:R82"/>
    <mergeCell ref="X48:AA48"/>
    <mergeCell ref="X54:AA54"/>
    <mergeCell ref="X82:AB82"/>
    <mergeCell ref="X17:AB17"/>
    <mergeCell ref="X18:AB18"/>
    <mergeCell ref="X19:AB19"/>
    <mergeCell ref="X20:AB20"/>
    <mergeCell ref="X16:AB16"/>
    <mergeCell ref="X15:AB15"/>
    <mergeCell ref="X44:AB44"/>
  </mergeCells>
  <phoneticPr fontId="23" type="noConversion"/>
  <pageMargins left="0.25" right="0.25" top="0.75" bottom="0.75" header="0.3" footer="0.3"/>
  <pageSetup paperSize="8" scale="26" orientation="landscape" r:id="rId1"/>
  <ignoredErrors>
    <ignoredError sqref="R47" formulaRange="1"/>
    <ignoredError sqref="M85"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Logframe</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Adams</dc:creator>
  <cp:keywords/>
  <dc:description/>
  <cp:lastModifiedBy>Administrator</cp:lastModifiedBy>
  <cp:lastPrinted>2018-10-23T07:13:55Z</cp:lastPrinted>
  <dcterms:created xsi:type="dcterms:W3CDTF">2014-08-29T13:09:43Z</dcterms:created>
  <dcterms:modified xsi:type="dcterms:W3CDTF">2019-02-12T09:41:25Z</dcterms:modified>
  <cp:category/>
</cp:coreProperties>
</file>